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24226"/>
  <mc:AlternateContent xmlns:mc="http://schemas.openxmlformats.org/markup-compatibility/2006">
    <mc:Choice Requires="x15">
      <x15ac:absPath xmlns:x15ac="http://schemas.microsoft.com/office/spreadsheetml/2010/11/ac" url="C:\Users\user.user-PC\Downloads\"/>
    </mc:Choice>
  </mc:AlternateContent>
  <xr:revisionPtr revIDLastSave="0" documentId="13_ncr:1_{3AFF5AAE-B58D-4E42-9BFC-68160AA806E8}" xr6:coauthVersionLast="47" xr6:coauthVersionMax="47" xr10:uidLastSave="{00000000-0000-0000-0000-000000000000}"/>
  <bookViews>
    <workbookView xWindow="-120" yWindow="-120" windowWidth="29040" windowHeight="15840" tabRatio="746" activeTab="2" xr2:uid="{00000000-000D-0000-FFFF-FFFF00000000}"/>
  </bookViews>
  <sheets>
    <sheet name="Intructivo" sheetId="20" r:id="rId1"/>
    <sheet name="Matriz Calor Residual" sheetId="19" r:id="rId2"/>
    <sheet name="Riesgos Corrup" sheetId="1" r:id="rId3"/>
    <sheet name="Matriz Calor Inherente" sheetId="18" r:id="rId4"/>
    <sheet name="Tabla probabilidad" sheetId="12" r:id="rId5"/>
    <sheet name="Tabla Impacto" sheetId="13" r:id="rId6"/>
    <sheet name="Tabla Valoración controles" sheetId="15" r:id="rId7"/>
    <sheet name="Opciones Tratamiento" sheetId="16" r:id="rId8"/>
    <sheet name="Hoja1" sheetId="11" r:id="rId9"/>
  </sheets>
  <externalReferences>
    <externalReference r:id="rId10"/>
  </externalReferences>
  <definedNames>
    <definedName name="_xlnm._FilterDatabase" localSheetId="2" hidden="1">'Riesgos Corrup'!$A$6:$CO$53</definedName>
  </definedNames>
  <calcPr calcId="191029"/>
  <pivotCaches>
    <pivotCache cacheId="1" r:id="rId11"/>
  </pivotCaches>
</workbook>
</file>

<file path=xl/calcChain.xml><?xml version="1.0" encoding="utf-8"?>
<calcChain xmlns="http://schemas.openxmlformats.org/spreadsheetml/2006/main">
  <c r="A10" i="1" l="1"/>
  <c r="A13" i="1" s="1"/>
  <c r="AC15" i="1" l="1"/>
  <c r="AB15" i="1"/>
  <c r="W15" i="1"/>
  <c r="T15" i="1"/>
  <c r="W14" i="1"/>
  <c r="T14" i="1"/>
  <c r="W13" i="1"/>
  <c r="T13" i="1"/>
  <c r="A21" i="1" l="1"/>
  <c r="A24" i="1" s="1"/>
  <c r="A27" i="1" s="1"/>
  <c r="A30" i="1" s="1"/>
  <c r="A33" i="1" s="1"/>
  <c r="A36" i="1" s="1"/>
  <c r="A39" i="1" s="1"/>
  <c r="A42" i="1" s="1"/>
  <c r="A45" i="1" s="1"/>
  <c r="A48" i="1" s="1"/>
  <c r="BF104" i="18"/>
  <c r="BD104" i="18"/>
  <c r="AV104" i="18"/>
  <c r="AT104" i="18"/>
  <c r="AL104" i="18"/>
  <c r="AJ104" i="18"/>
  <c r="AB104" i="18"/>
  <c r="Z104" i="18"/>
  <c r="R104" i="18"/>
  <c r="P104" i="18"/>
  <c r="BF84" i="18"/>
  <c r="BD84" i="18"/>
  <c r="AV84" i="18"/>
  <c r="AT84" i="18"/>
  <c r="AL84" i="18"/>
  <c r="AJ84" i="18"/>
  <c r="AB84" i="18"/>
  <c r="Z84" i="18"/>
  <c r="R84" i="18"/>
  <c r="P84" i="18"/>
  <c r="BF64" i="18"/>
  <c r="BD64" i="18"/>
  <c r="AV64" i="18"/>
  <c r="AT64" i="18"/>
  <c r="AL64" i="18"/>
  <c r="AJ64" i="18"/>
  <c r="AB64" i="18"/>
  <c r="Z64" i="18"/>
  <c r="R64" i="18"/>
  <c r="P64" i="18"/>
  <c r="BF44" i="18"/>
  <c r="BD44" i="18"/>
  <c r="AV44" i="18"/>
  <c r="AT44" i="18"/>
  <c r="AL44" i="18"/>
  <c r="AJ44" i="18"/>
  <c r="AB44" i="18"/>
  <c r="Z44" i="18"/>
  <c r="R44" i="18"/>
  <c r="P44" i="18"/>
  <c r="BF24" i="18"/>
  <c r="BD24" i="18"/>
  <c r="AV24" i="18"/>
  <c r="AT24" i="18"/>
  <c r="AL24" i="18"/>
  <c r="AJ24" i="18"/>
  <c r="AB24" i="18"/>
  <c r="Z24" i="18"/>
  <c r="P24" i="18"/>
  <c r="R24" i="18"/>
  <c r="X255" i="19"/>
  <c r="W255" i="19"/>
  <c r="V255" i="19"/>
  <c r="U255" i="19"/>
  <c r="T255" i="19"/>
  <c r="S255" i="19"/>
  <c r="R255" i="19"/>
  <c r="Q255" i="19"/>
  <c r="P255" i="19"/>
  <c r="O255" i="19"/>
  <c r="N255" i="19"/>
  <c r="M255" i="19"/>
  <c r="L255" i="19"/>
  <c r="K255" i="19"/>
  <c r="J255" i="19"/>
  <c r="X254" i="19"/>
  <c r="W254" i="19"/>
  <c r="V254" i="19"/>
  <c r="U254" i="19"/>
  <c r="T254" i="19"/>
  <c r="S254" i="19"/>
  <c r="R254" i="19"/>
  <c r="Q254" i="19"/>
  <c r="P254" i="19"/>
  <c r="O254" i="19"/>
  <c r="N254" i="19"/>
  <c r="M254" i="19"/>
  <c r="L254" i="19"/>
  <c r="K254" i="19"/>
  <c r="J254" i="19"/>
  <c r="X248" i="19"/>
  <c r="W248" i="19"/>
  <c r="U248" i="19"/>
  <c r="T248" i="19"/>
  <c r="R248" i="19"/>
  <c r="Q248" i="19"/>
  <c r="O248" i="19"/>
  <c r="N248" i="19"/>
  <c r="L248" i="19"/>
  <c r="K248" i="19"/>
  <c r="X243" i="19"/>
  <c r="U243" i="19"/>
  <c r="R243" i="19"/>
  <c r="O243" i="19"/>
  <c r="L243" i="19"/>
  <c r="X236" i="19"/>
  <c r="W236" i="19"/>
  <c r="U236" i="19"/>
  <c r="T236" i="19"/>
  <c r="R236" i="19"/>
  <c r="Q236" i="19"/>
  <c r="O236" i="19"/>
  <c r="N236" i="19"/>
  <c r="L236" i="19"/>
  <c r="K236" i="19"/>
  <c r="X235" i="19"/>
  <c r="W235" i="19"/>
  <c r="U235" i="19"/>
  <c r="T235" i="19"/>
  <c r="R235" i="19"/>
  <c r="Q235" i="19"/>
  <c r="O235" i="19"/>
  <c r="N235" i="19"/>
  <c r="L235" i="19"/>
  <c r="K235" i="19"/>
  <c r="X231" i="19"/>
  <c r="W231" i="19"/>
  <c r="U231" i="19"/>
  <c r="T231" i="19"/>
  <c r="R231" i="19"/>
  <c r="Q231" i="19"/>
  <c r="O231" i="19"/>
  <c r="N231" i="19"/>
  <c r="L231" i="19"/>
  <c r="K231" i="19"/>
  <c r="X227" i="19"/>
  <c r="W227" i="19"/>
  <c r="U227" i="19"/>
  <c r="T227" i="19"/>
  <c r="R227" i="19"/>
  <c r="Q227" i="19"/>
  <c r="O227" i="19"/>
  <c r="N227" i="19"/>
  <c r="L227" i="19"/>
  <c r="K227" i="19"/>
  <c r="X226" i="19"/>
  <c r="W226" i="19"/>
  <c r="U226" i="19"/>
  <c r="T226" i="19"/>
  <c r="R226" i="19"/>
  <c r="Q226" i="19"/>
  <c r="O226" i="19"/>
  <c r="N226" i="19"/>
  <c r="L226" i="19"/>
  <c r="K226" i="19"/>
  <c r="X225" i="19"/>
  <c r="W225" i="19"/>
  <c r="U225" i="19"/>
  <c r="T225" i="19"/>
  <c r="R225" i="19"/>
  <c r="Q225" i="19"/>
  <c r="O225" i="19"/>
  <c r="N225" i="19"/>
  <c r="L225" i="19"/>
  <c r="K225" i="19"/>
  <c r="X224" i="19"/>
  <c r="W224" i="19"/>
  <c r="U224" i="19"/>
  <c r="T224" i="19"/>
  <c r="R224" i="19"/>
  <c r="Q224" i="19"/>
  <c r="O224" i="19"/>
  <c r="N224" i="19"/>
  <c r="L224" i="19"/>
  <c r="K224" i="19"/>
  <c r="X216" i="19"/>
  <c r="W216" i="19"/>
  <c r="U216" i="19"/>
  <c r="T216" i="19"/>
  <c r="R216" i="19"/>
  <c r="Q216" i="19"/>
  <c r="O216" i="19"/>
  <c r="N216" i="19"/>
  <c r="L216" i="19"/>
  <c r="K216" i="19"/>
  <c r="X205" i="19"/>
  <c r="W205" i="19"/>
  <c r="V205" i="19"/>
  <c r="U205" i="19"/>
  <c r="T205" i="19"/>
  <c r="S205" i="19"/>
  <c r="R205" i="19"/>
  <c r="Q205" i="19"/>
  <c r="P205" i="19"/>
  <c r="O205" i="19"/>
  <c r="N205" i="19"/>
  <c r="M205" i="19"/>
  <c r="L205" i="19"/>
  <c r="K205" i="19"/>
  <c r="J205" i="19"/>
  <c r="X204" i="19"/>
  <c r="W204" i="19"/>
  <c r="V204" i="19"/>
  <c r="U204" i="19"/>
  <c r="T204" i="19"/>
  <c r="S204" i="19"/>
  <c r="R204" i="19"/>
  <c r="Q204" i="19"/>
  <c r="P204" i="19"/>
  <c r="O204" i="19"/>
  <c r="N204" i="19"/>
  <c r="M204" i="19"/>
  <c r="L204" i="19"/>
  <c r="K204" i="19"/>
  <c r="J204" i="19"/>
  <c r="X198" i="19"/>
  <c r="W198" i="19"/>
  <c r="U198" i="19"/>
  <c r="T198" i="19"/>
  <c r="R198" i="19"/>
  <c r="Q198" i="19"/>
  <c r="O198" i="19"/>
  <c r="N198" i="19"/>
  <c r="L198" i="19"/>
  <c r="K198" i="19"/>
  <c r="X193" i="19"/>
  <c r="U193" i="19"/>
  <c r="R193" i="19"/>
  <c r="O193" i="19"/>
  <c r="L193" i="19"/>
  <c r="X186" i="19"/>
  <c r="W186" i="19"/>
  <c r="U186" i="19"/>
  <c r="T186" i="19"/>
  <c r="R186" i="19"/>
  <c r="Q186" i="19"/>
  <c r="O186" i="19"/>
  <c r="N186" i="19"/>
  <c r="L186" i="19"/>
  <c r="K186" i="19"/>
  <c r="X185" i="19"/>
  <c r="W185" i="19"/>
  <c r="U185" i="19"/>
  <c r="T185" i="19"/>
  <c r="R185" i="19"/>
  <c r="Q185" i="19"/>
  <c r="O185" i="19"/>
  <c r="N185" i="19"/>
  <c r="L185" i="19"/>
  <c r="K185" i="19"/>
  <c r="X181" i="19"/>
  <c r="W181" i="19"/>
  <c r="U181" i="19"/>
  <c r="T181" i="19"/>
  <c r="R181" i="19"/>
  <c r="Q181" i="19"/>
  <c r="O181" i="19"/>
  <c r="N181" i="19"/>
  <c r="L181" i="19"/>
  <c r="K181" i="19"/>
  <c r="X177" i="19"/>
  <c r="W177" i="19"/>
  <c r="U177" i="19"/>
  <c r="T177" i="19"/>
  <c r="R177" i="19"/>
  <c r="Q177" i="19"/>
  <c r="O177" i="19"/>
  <c r="N177" i="19"/>
  <c r="L177" i="19"/>
  <c r="K177" i="19"/>
  <c r="X176" i="19"/>
  <c r="W176" i="19"/>
  <c r="U176" i="19"/>
  <c r="T176" i="19"/>
  <c r="R176" i="19"/>
  <c r="Q176" i="19"/>
  <c r="O176" i="19"/>
  <c r="N176" i="19"/>
  <c r="L176" i="19"/>
  <c r="K176" i="19"/>
  <c r="X175" i="19"/>
  <c r="W175" i="19"/>
  <c r="U175" i="19"/>
  <c r="T175" i="19"/>
  <c r="R175" i="19"/>
  <c r="Q175" i="19"/>
  <c r="O175" i="19"/>
  <c r="N175" i="19"/>
  <c r="L175" i="19"/>
  <c r="K175" i="19"/>
  <c r="X174" i="19"/>
  <c r="W174" i="19"/>
  <c r="U174" i="19"/>
  <c r="T174" i="19"/>
  <c r="R174" i="19"/>
  <c r="Q174" i="19"/>
  <c r="O174" i="19"/>
  <c r="N174" i="19"/>
  <c r="L174" i="19"/>
  <c r="K174" i="19"/>
  <c r="X166" i="19"/>
  <c r="W166" i="19"/>
  <c r="U166" i="19"/>
  <c r="T166" i="19"/>
  <c r="R166" i="19"/>
  <c r="Q166" i="19"/>
  <c r="O166" i="19"/>
  <c r="N166" i="19"/>
  <c r="L166" i="19"/>
  <c r="K166" i="19"/>
  <c r="X155" i="19"/>
  <c r="W155" i="19"/>
  <c r="V155" i="19"/>
  <c r="U155" i="19"/>
  <c r="T155" i="19"/>
  <c r="S155" i="19"/>
  <c r="R155" i="19"/>
  <c r="Q155" i="19"/>
  <c r="P155" i="19"/>
  <c r="O155" i="19"/>
  <c r="N155" i="19"/>
  <c r="M155" i="19"/>
  <c r="L155" i="19"/>
  <c r="K155" i="19"/>
  <c r="J155" i="19"/>
  <c r="X154" i="19"/>
  <c r="W154" i="19"/>
  <c r="V154" i="19"/>
  <c r="U154" i="19"/>
  <c r="T154" i="19"/>
  <c r="S154" i="19"/>
  <c r="R154" i="19"/>
  <c r="Q154" i="19"/>
  <c r="P154" i="19"/>
  <c r="O154" i="19"/>
  <c r="N154" i="19"/>
  <c r="M154" i="19"/>
  <c r="L154" i="19"/>
  <c r="K154" i="19"/>
  <c r="J154" i="19"/>
  <c r="X148" i="19"/>
  <c r="W148" i="19"/>
  <c r="U148" i="19"/>
  <c r="T148" i="19"/>
  <c r="R148" i="19"/>
  <c r="Q148" i="19"/>
  <c r="O148" i="19"/>
  <c r="N148" i="19"/>
  <c r="L148" i="19"/>
  <c r="K148" i="19"/>
  <c r="X143" i="19"/>
  <c r="U143" i="19"/>
  <c r="R143" i="19"/>
  <c r="O143" i="19"/>
  <c r="L143" i="19"/>
  <c r="X136" i="19"/>
  <c r="W136" i="19"/>
  <c r="U136" i="19"/>
  <c r="T136" i="19"/>
  <c r="R136" i="19"/>
  <c r="Q136" i="19"/>
  <c r="O136" i="19"/>
  <c r="N136" i="19"/>
  <c r="L136" i="19"/>
  <c r="K136" i="19"/>
  <c r="X135" i="19"/>
  <c r="W135" i="19"/>
  <c r="U135" i="19"/>
  <c r="T135" i="19"/>
  <c r="R135" i="19"/>
  <c r="Q135" i="19"/>
  <c r="O135" i="19"/>
  <c r="N135" i="19"/>
  <c r="L135" i="19"/>
  <c r="K135" i="19"/>
  <c r="X131" i="19"/>
  <c r="W131" i="19"/>
  <c r="U131" i="19"/>
  <c r="T131" i="19"/>
  <c r="R131" i="19"/>
  <c r="Q131" i="19"/>
  <c r="O131" i="19"/>
  <c r="N131" i="19"/>
  <c r="L131" i="19"/>
  <c r="K131" i="19"/>
  <c r="X127" i="19"/>
  <c r="W127" i="19"/>
  <c r="U127" i="19"/>
  <c r="T127" i="19"/>
  <c r="R127" i="19"/>
  <c r="Q127" i="19"/>
  <c r="O127" i="19"/>
  <c r="N127" i="19"/>
  <c r="L127" i="19"/>
  <c r="K127" i="19"/>
  <c r="X126" i="19"/>
  <c r="W126" i="19"/>
  <c r="U126" i="19"/>
  <c r="T126" i="19"/>
  <c r="R126" i="19"/>
  <c r="Q126" i="19"/>
  <c r="O126" i="19"/>
  <c r="N126" i="19"/>
  <c r="L126" i="19"/>
  <c r="K126" i="19"/>
  <c r="X125" i="19"/>
  <c r="W125" i="19"/>
  <c r="U125" i="19"/>
  <c r="T125" i="19"/>
  <c r="R125" i="19"/>
  <c r="Q125" i="19"/>
  <c r="O125" i="19"/>
  <c r="N125" i="19"/>
  <c r="L125" i="19"/>
  <c r="K125" i="19"/>
  <c r="X124" i="19"/>
  <c r="W124" i="19"/>
  <c r="U124" i="19"/>
  <c r="T124" i="19"/>
  <c r="R124" i="19"/>
  <c r="Q124" i="19"/>
  <c r="O124" i="19"/>
  <c r="N124" i="19"/>
  <c r="L124" i="19"/>
  <c r="K124" i="19"/>
  <c r="X116" i="19"/>
  <c r="W116" i="19"/>
  <c r="U116" i="19"/>
  <c r="T116" i="19"/>
  <c r="R116" i="19"/>
  <c r="Q116" i="19"/>
  <c r="O116" i="19"/>
  <c r="N116" i="19"/>
  <c r="L116" i="19"/>
  <c r="K116" i="19"/>
  <c r="X105" i="19"/>
  <c r="W105" i="19"/>
  <c r="V105" i="19"/>
  <c r="U105" i="19"/>
  <c r="T105" i="19"/>
  <c r="S105" i="19"/>
  <c r="R105" i="19"/>
  <c r="Q105" i="19"/>
  <c r="P105" i="19"/>
  <c r="O105" i="19"/>
  <c r="N105" i="19"/>
  <c r="M105" i="19"/>
  <c r="L105" i="19"/>
  <c r="K105" i="19"/>
  <c r="J105" i="19"/>
  <c r="X104" i="19"/>
  <c r="W104" i="19"/>
  <c r="V104" i="19"/>
  <c r="U104" i="19"/>
  <c r="T104" i="19"/>
  <c r="S104" i="19"/>
  <c r="R104" i="19"/>
  <c r="Q104" i="19"/>
  <c r="P104" i="19"/>
  <c r="O104" i="19"/>
  <c r="N104" i="19"/>
  <c r="M104" i="19"/>
  <c r="L104" i="19"/>
  <c r="K104" i="19"/>
  <c r="J104" i="19"/>
  <c r="X98" i="19"/>
  <c r="W98" i="19"/>
  <c r="U98" i="19"/>
  <c r="T98" i="19"/>
  <c r="R98" i="19"/>
  <c r="Q98" i="19"/>
  <c r="O98" i="19"/>
  <c r="N98" i="19"/>
  <c r="L98" i="19"/>
  <c r="K98" i="19"/>
  <c r="X93" i="19"/>
  <c r="U93" i="19"/>
  <c r="R93" i="19"/>
  <c r="O93" i="19"/>
  <c r="L93" i="19"/>
  <c r="X86" i="19"/>
  <c r="W86" i="19"/>
  <c r="U86" i="19"/>
  <c r="T86" i="19"/>
  <c r="R86" i="19"/>
  <c r="Q86" i="19"/>
  <c r="O86" i="19"/>
  <c r="N86" i="19"/>
  <c r="L86" i="19"/>
  <c r="K86" i="19"/>
  <c r="X85" i="19"/>
  <c r="W85" i="19"/>
  <c r="U85" i="19"/>
  <c r="T85" i="19"/>
  <c r="R85" i="19"/>
  <c r="Q85" i="19"/>
  <c r="O85" i="19"/>
  <c r="N85" i="19"/>
  <c r="L85" i="19"/>
  <c r="K85" i="19"/>
  <c r="X81" i="19"/>
  <c r="W81" i="19"/>
  <c r="U81" i="19"/>
  <c r="T81" i="19"/>
  <c r="R81" i="19"/>
  <c r="Q81" i="19"/>
  <c r="O81" i="19"/>
  <c r="N81" i="19"/>
  <c r="L81" i="19"/>
  <c r="K81" i="19"/>
  <c r="X77" i="19"/>
  <c r="W77" i="19"/>
  <c r="U77" i="19"/>
  <c r="T77" i="19"/>
  <c r="R77" i="19"/>
  <c r="Q77" i="19"/>
  <c r="O77" i="19"/>
  <c r="N77" i="19"/>
  <c r="L77" i="19"/>
  <c r="K77" i="19"/>
  <c r="X76" i="19"/>
  <c r="W76" i="19"/>
  <c r="U76" i="19"/>
  <c r="T76" i="19"/>
  <c r="R76" i="19"/>
  <c r="Q76" i="19"/>
  <c r="O76" i="19"/>
  <c r="N76" i="19"/>
  <c r="L76" i="19"/>
  <c r="K76" i="19"/>
  <c r="X75" i="19"/>
  <c r="W75" i="19"/>
  <c r="U75" i="19"/>
  <c r="T75" i="19"/>
  <c r="R75" i="19"/>
  <c r="Q75" i="19"/>
  <c r="O75" i="19"/>
  <c r="N75" i="19"/>
  <c r="L75" i="19"/>
  <c r="K75" i="19"/>
  <c r="X74" i="19"/>
  <c r="W74" i="19"/>
  <c r="U74" i="19"/>
  <c r="T74" i="19"/>
  <c r="R74" i="19"/>
  <c r="Q74" i="19"/>
  <c r="O74" i="19"/>
  <c r="N74" i="19"/>
  <c r="L74" i="19"/>
  <c r="K74" i="19"/>
  <c r="X66" i="19"/>
  <c r="W66" i="19"/>
  <c r="U66" i="19"/>
  <c r="T66" i="19"/>
  <c r="R66" i="19"/>
  <c r="Q66" i="19"/>
  <c r="O66" i="19"/>
  <c r="N66" i="19"/>
  <c r="L66" i="19"/>
  <c r="K66" i="19"/>
  <c r="U55" i="19"/>
  <c r="T55" i="19"/>
  <c r="S55" i="19"/>
  <c r="U54" i="19"/>
  <c r="T54" i="19"/>
  <c r="S54" i="19"/>
  <c r="U48" i="19"/>
  <c r="T48" i="19"/>
  <c r="U43" i="19"/>
  <c r="U36" i="19"/>
  <c r="T36" i="19"/>
  <c r="U35" i="19"/>
  <c r="T35" i="19"/>
  <c r="U31" i="19"/>
  <c r="T31" i="19"/>
  <c r="U27" i="19"/>
  <c r="T27" i="19"/>
  <c r="U26" i="19"/>
  <c r="T26" i="19"/>
  <c r="U25" i="19"/>
  <c r="T25" i="19"/>
  <c r="U24" i="19"/>
  <c r="T24" i="19"/>
  <c r="U16" i="19"/>
  <c r="T16" i="19"/>
  <c r="X55" i="19"/>
  <c r="W55" i="19"/>
  <c r="V55" i="19"/>
  <c r="X54" i="19"/>
  <c r="W54" i="19"/>
  <c r="V54" i="19"/>
  <c r="X48" i="19"/>
  <c r="W48" i="19"/>
  <c r="X43" i="19"/>
  <c r="X36" i="19"/>
  <c r="W36" i="19"/>
  <c r="X35" i="19"/>
  <c r="W35" i="19"/>
  <c r="X31" i="19"/>
  <c r="W31" i="19"/>
  <c r="X27" i="19"/>
  <c r="W27" i="19"/>
  <c r="X26" i="19"/>
  <c r="W26" i="19"/>
  <c r="X25" i="19"/>
  <c r="W25" i="19"/>
  <c r="X24" i="19"/>
  <c r="W24" i="19"/>
  <c r="X16" i="19"/>
  <c r="W16" i="19"/>
  <c r="R55" i="19"/>
  <c r="Q55" i="19"/>
  <c r="P55" i="19"/>
  <c r="R54" i="19"/>
  <c r="Q54" i="19"/>
  <c r="P54" i="19"/>
  <c r="R48" i="19"/>
  <c r="Q48" i="19"/>
  <c r="R43" i="19"/>
  <c r="R36" i="19"/>
  <c r="Q36" i="19"/>
  <c r="R35" i="19"/>
  <c r="Q35" i="19"/>
  <c r="R31" i="19"/>
  <c r="Q31" i="19"/>
  <c r="R27" i="19"/>
  <c r="Q27" i="19"/>
  <c r="R26" i="19"/>
  <c r="Q26" i="19"/>
  <c r="R25" i="19"/>
  <c r="Q25" i="19"/>
  <c r="R24" i="19"/>
  <c r="Q24" i="19"/>
  <c r="R16" i="19"/>
  <c r="Q16" i="19"/>
  <c r="O55" i="19"/>
  <c r="N55" i="19"/>
  <c r="M55" i="19"/>
  <c r="O54" i="19"/>
  <c r="N54" i="19"/>
  <c r="M54" i="19"/>
  <c r="O48" i="19"/>
  <c r="N48" i="19"/>
  <c r="O43" i="19"/>
  <c r="O36" i="19"/>
  <c r="N36" i="19"/>
  <c r="O35" i="19"/>
  <c r="N35" i="19"/>
  <c r="O31" i="19"/>
  <c r="N31" i="19"/>
  <c r="O27" i="19"/>
  <c r="N27" i="19"/>
  <c r="O26" i="19"/>
  <c r="N26" i="19"/>
  <c r="O25" i="19"/>
  <c r="N25" i="19"/>
  <c r="O24" i="19"/>
  <c r="N24" i="19"/>
  <c r="O16" i="19"/>
  <c r="N16" i="19"/>
  <c r="W7" i="1"/>
  <c r="L55" i="19"/>
  <c r="K55" i="19"/>
  <c r="L54" i="19"/>
  <c r="L26" i="19"/>
  <c r="K26" i="19"/>
  <c r="L48" i="19"/>
  <c r="L43" i="19"/>
  <c r="L36" i="19"/>
  <c r="L35" i="19"/>
  <c r="L31" i="19"/>
  <c r="L27" i="19"/>
  <c r="L25" i="19"/>
  <c r="L24" i="19"/>
  <c r="L16" i="19"/>
  <c r="K48" i="19"/>
  <c r="K36" i="19"/>
  <c r="K35" i="19"/>
  <c r="K31" i="19"/>
  <c r="K27" i="19"/>
  <c r="K25" i="19"/>
  <c r="K24" i="19"/>
  <c r="K16" i="19"/>
  <c r="K54" i="19"/>
  <c r="J55" i="19"/>
  <c r="J54" i="19"/>
  <c r="K27" i="1" l="1"/>
  <c r="W27" i="1"/>
  <c r="T27" i="1"/>
  <c r="L27" i="1" l="1"/>
  <c r="AA27" i="1" s="1"/>
  <c r="K48" i="1"/>
  <c r="T49" i="1"/>
  <c r="AA49" i="1" s="1"/>
  <c r="W49" i="1"/>
  <c r="T50" i="1"/>
  <c r="AA50" i="1" s="1"/>
  <c r="W50" i="1"/>
  <c r="K51" i="1"/>
  <c r="T51" i="1"/>
  <c r="AA51" i="1" s="1"/>
  <c r="W51" i="1"/>
  <c r="T52" i="1"/>
  <c r="AA52" i="1" s="1"/>
  <c r="W52" i="1"/>
  <c r="T53" i="1"/>
  <c r="AA53" i="1" s="1"/>
  <c r="W53" i="1"/>
  <c r="J38" i="18" l="1"/>
  <c r="T18" i="18"/>
  <c r="T58" i="18"/>
  <c r="AN38" i="18"/>
  <c r="AN98" i="18"/>
  <c r="T78" i="18"/>
  <c r="AD98" i="18"/>
  <c r="J78" i="18"/>
  <c r="AX98" i="18"/>
  <c r="AD78" i="18"/>
  <c r="T98" i="18"/>
  <c r="AN18" i="18"/>
  <c r="J98" i="18"/>
  <c r="AD58" i="18"/>
  <c r="T38" i="18"/>
  <c r="AX38" i="18"/>
  <c r="AX18" i="18"/>
  <c r="J18" i="18"/>
  <c r="AX58" i="18"/>
  <c r="J58" i="18"/>
  <c r="AD18" i="18"/>
  <c r="AX78" i="18"/>
  <c r="AN58" i="18"/>
  <c r="AD38" i="18"/>
  <c r="AN78" i="18"/>
  <c r="AC27" i="1"/>
  <c r="AB27" i="1"/>
  <c r="L48" i="1"/>
  <c r="L51" i="1"/>
  <c r="AB52" i="1"/>
  <c r="AC52" i="1"/>
  <c r="AB50" i="1"/>
  <c r="AC50" i="1"/>
  <c r="AB53" i="1"/>
  <c r="AC53" i="1"/>
  <c r="AB51" i="1"/>
  <c r="AC51" i="1"/>
  <c r="AB49" i="1"/>
  <c r="AC49" i="1"/>
  <c r="AE53" i="1"/>
  <c r="AD53" i="1" s="1"/>
  <c r="AE52" i="1"/>
  <c r="AD52" i="1" s="1"/>
  <c r="AE51" i="1"/>
  <c r="AD51" i="1" s="1"/>
  <c r="AE50" i="1"/>
  <c r="AD50" i="1" s="1"/>
  <c r="AE49" i="1"/>
  <c r="AD49" i="1" s="1"/>
  <c r="O249" i="19" l="1"/>
  <c r="X249" i="19"/>
  <c r="U249" i="19"/>
  <c r="R249" i="19"/>
  <c r="L249" i="19"/>
  <c r="U199" i="19"/>
  <c r="R149" i="19"/>
  <c r="R199" i="19"/>
  <c r="O149" i="19"/>
  <c r="O199" i="19"/>
  <c r="L199" i="19"/>
  <c r="X149" i="19"/>
  <c r="U149" i="19"/>
  <c r="O99" i="19"/>
  <c r="X199" i="19"/>
  <c r="L99" i="19"/>
  <c r="L149" i="19"/>
  <c r="R99" i="19"/>
  <c r="X49" i="19"/>
  <c r="R49" i="19"/>
  <c r="X99" i="19"/>
  <c r="U49" i="19"/>
  <c r="L49" i="19"/>
  <c r="U99" i="19"/>
  <c r="O49" i="19"/>
  <c r="R250" i="19"/>
  <c r="U250" i="19"/>
  <c r="O250" i="19"/>
  <c r="L250" i="19"/>
  <c r="X200" i="19"/>
  <c r="U200" i="19"/>
  <c r="R200" i="19"/>
  <c r="O150" i="19"/>
  <c r="O200" i="19"/>
  <c r="R100" i="19"/>
  <c r="L200" i="19"/>
  <c r="O100" i="19"/>
  <c r="X150" i="19"/>
  <c r="L100" i="19"/>
  <c r="U150" i="19"/>
  <c r="X250" i="19"/>
  <c r="R150" i="19"/>
  <c r="X100" i="19"/>
  <c r="L150" i="19"/>
  <c r="R50" i="19"/>
  <c r="U100" i="19"/>
  <c r="X50" i="19"/>
  <c r="L50" i="19"/>
  <c r="O50" i="19"/>
  <c r="U50" i="19"/>
  <c r="T253" i="19"/>
  <c r="Q203" i="19"/>
  <c r="W253" i="19"/>
  <c r="N203" i="19"/>
  <c r="K203" i="19"/>
  <c r="N253" i="19"/>
  <c r="K253" i="19"/>
  <c r="T203" i="19"/>
  <c r="W153" i="19"/>
  <c r="Q253" i="19"/>
  <c r="Q153" i="19"/>
  <c r="N153" i="19"/>
  <c r="T103" i="19"/>
  <c r="K153" i="19"/>
  <c r="W203" i="19"/>
  <c r="W53" i="19"/>
  <c r="W103" i="19"/>
  <c r="T153" i="19"/>
  <c r="Q103" i="19"/>
  <c r="N103" i="19"/>
  <c r="K103" i="19"/>
  <c r="Q53" i="19"/>
  <c r="N53" i="19"/>
  <c r="T53" i="19"/>
  <c r="K53" i="19"/>
  <c r="Q251" i="19"/>
  <c r="K251" i="19"/>
  <c r="W251" i="19"/>
  <c r="T251" i="19"/>
  <c r="W201" i="19"/>
  <c r="T151" i="19"/>
  <c r="T201" i="19"/>
  <c r="Q151" i="19"/>
  <c r="Q201" i="19"/>
  <c r="N251" i="19"/>
  <c r="N201" i="19"/>
  <c r="K201" i="19"/>
  <c r="N151" i="19"/>
  <c r="Q101" i="19"/>
  <c r="K151" i="19"/>
  <c r="N101" i="19"/>
  <c r="K101" i="19"/>
  <c r="T51" i="19"/>
  <c r="W101" i="19"/>
  <c r="K51" i="19"/>
  <c r="Q51" i="19"/>
  <c r="T101" i="19"/>
  <c r="N51" i="19"/>
  <c r="W151" i="19"/>
  <c r="W51" i="19"/>
  <c r="T252" i="19"/>
  <c r="Q252" i="19"/>
  <c r="N252" i="19"/>
  <c r="K252" i="19"/>
  <c r="W252" i="19"/>
  <c r="W202" i="19"/>
  <c r="Q152" i="19"/>
  <c r="T202" i="19"/>
  <c r="Q202" i="19"/>
  <c r="N202" i="19"/>
  <c r="K152" i="19"/>
  <c r="K202" i="19"/>
  <c r="T102" i="19"/>
  <c r="Q102" i="19"/>
  <c r="W152" i="19"/>
  <c r="T152" i="19"/>
  <c r="N102" i="19"/>
  <c r="N152" i="19"/>
  <c r="W102" i="19"/>
  <c r="T52" i="19"/>
  <c r="K102" i="19"/>
  <c r="N52" i="19"/>
  <c r="K52" i="19"/>
  <c r="W52" i="19"/>
  <c r="Q52" i="19"/>
  <c r="R251" i="19"/>
  <c r="L251" i="19"/>
  <c r="X251" i="19"/>
  <c r="U251" i="19"/>
  <c r="X201" i="19"/>
  <c r="U151" i="19"/>
  <c r="U201" i="19"/>
  <c r="R201" i="19"/>
  <c r="O151" i="19"/>
  <c r="O251" i="19"/>
  <c r="O201" i="19"/>
  <c r="L201" i="19"/>
  <c r="R151" i="19"/>
  <c r="R101" i="19"/>
  <c r="L151" i="19"/>
  <c r="R51" i="19"/>
  <c r="O51" i="19"/>
  <c r="X101" i="19"/>
  <c r="U51" i="19"/>
  <c r="U101" i="19"/>
  <c r="O101" i="19"/>
  <c r="L101" i="19"/>
  <c r="X51" i="19"/>
  <c r="L51" i="19"/>
  <c r="X151" i="19"/>
  <c r="S253" i="19"/>
  <c r="V253" i="19"/>
  <c r="P253" i="19"/>
  <c r="M253" i="19"/>
  <c r="J253" i="19"/>
  <c r="V203" i="19"/>
  <c r="P203" i="19"/>
  <c r="M203" i="19"/>
  <c r="V153" i="19"/>
  <c r="J203" i="19"/>
  <c r="S153" i="19"/>
  <c r="M153" i="19"/>
  <c r="S103" i="19"/>
  <c r="J153" i="19"/>
  <c r="P103" i="19"/>
  <c r="S203" i="19"/>
  <c r="S53" i="19"/>
  <c r="M53" i="19"/>
  <c r="J53" i="19"/>
  <c r="V53" i="19"/>
  <c r="V103" i="19"/>
  <c r="P153" i="19"/>
  <c r="J103" i="19"/>
  <c r="P53" i="19"/>
  <c r="M103" i="19"/>
  <c r="R252" i="19"/>
  <c r="O252" i="19"/>
  <c r="L252" i="19"/>
  <c r="X252" i="19"/>
  <c r="U152" i="19"/>
  <c r="X202" i="19"/>
  <c r="R152" i="19"/>
  <c r="U252" i="19"/>
  <c r="U202" i="19"/>
  <c r="R202" i="19"/>
  <c r="R102" i="19"/>
  <c r="X152" i="19"/>
  <c r="O102" i="19"/>
  <c r="L152" i="19"/>
  <c r="X102" i="19"/>
  <c r="U102" i="19"/>
  <c r="O52" i="19"/>
  <c r="L102" i="19"/>
  <c r="O202" i="19"/>
  <c r="L202" i="19"/>
  <c r="O152" i="19"/>
  <c r="R52" i="19"/>
  <c r="L52" i="19"/>
  <c r="U52" i="19"/>
  <c r="X52" i="19"/>
  <c r="Q249" i="19"/>
  <c r="W249" i="19"/>
  <c r="N249" i="19"/>
  <c r="K249" i="19"/>
  <c r="W199" i="19"/>
  <c r="T199" i="19"/>
  <c r="Q199" i="19"/>
  <c r="N199" i="19"/>
  <c r="T249" i="19"/>
  <c r="W149" i="19"/>
  <c r="Q99" i="19"/>
  <c r="T149" i="19"/>
  <c r="N99" i="19"/>
  <c r="Q149" i="19"/>
  <c r="K199" i="19"/>
  <c r="N149" i="19"/>
  <c r="K99" i="19"/>
  <c r="K49" i="19"/>
  <c r="K149" i="19"/>
  <c r="T49" i="19"/>
  <c r="Q49" i="19"/>
  <c r="W49" i="19"/>
  <c r="W99" i="19"/>
  <c r="T99" i="19"/>
  <c r="N49" i="19"/>
  <c r="U253" i="19"/>
  <c r="X253" i="19"/>
  <c r="R253" i="19"/>
  <c r="O253" i="19"/>
  <c r="L253" i="19"/>
  <c r="O203" i="19"/>
  <c r="L203" i="19"/>
  <c r="R153" i="19"/>
  <c r="X203" i="19"/>
  <c r="U203" i="19"/>
  <c r="L153" i="19"/>
  <c r="O153" i="19"/>
  <c r="U103" i="19"/>
  <c r="R103" i="19"/>
  <c r="O103" i="19"/>
  <c r="X153" i="19"/>
  <c r="O53" i="19"/>
  <c r="X103" i="19"/>
  <c r="L53" i="19"/>
  <c r="R203" i="19"/>
  <c r="U153" i="19"/>
  <c r="L103" i="19"/>
  <c r="U53" i="19"/>
  <c r="X53" i="19"/>
  <c r="R53" i="19"/>
  <c r="Q250" i="19"/>
  <c r="W250" i="19"/>
  <c r="T250" i="19"/>
  <c r="N250" i="19"/>
  <c r="W200" i="19"/>
  <c r="T150" i="19"/>
  <c r="T200" i="19"/>
  <c r="Q200" i="19"/>
  <c r="N150" i="19"/>
  <c r="N200" i="19"/>
  <c r="K250" i="19"/>
  <c r="K200" i="19"/>
  <c r="Q100" i="19"/>
  <c r="W150" i="19"/>
  <c r="Q150" i="19"/>
  <c r="W100" i="19"/>
  <c r="K150" i="19"/>
  <c r="T100" i="19"/>
  <c r="N100" i="19"/>
  <c r="K100" i="19"/>
  <c r="K50" i="19"/>
  <c r="W50" i="19"/>
  <c r="Q50" i="19"/>
  <c r="T50" i="19"/>
  <c r="N50" i="19"/>
  <c r="AF49" i="1"/>
  <c r="AF53" i="1"/>
  <c r="AF51" i="1"/>
  <c r="AF50" i="1"/>
  <c r="AF52" i="1"/>
  <c r="P236" i="19" l="1"/>
  <c r="M236" i="19"/>
  <c r="J236" i="19"/>
  <c r="V236" i="19"/>
  <c r="J186" i="19"/>
  <c r="S236" i="19"/>
  <c r="V136" i="19"/>
  <c r="V186" i="19"/>
  <c r="S186" i="19"/>
  <c r="P136" i="19"/>
  <c r="P186" i="19"/>
  <c r="M186" i="19"/>
  <c r="J136" i="19"/>
  <c r="S86" i="19"/>
  <c r="S136" i="19"/>
  <c r="P86" i="19"/>
  <c r="M136" i="19"/>
  <c r="S36" i="19"/>
  <c r="M86" i="19"/>
  <c r="M36" i="19"/>
  <c r="J86" i="19"/>
  <c r="V36" i="19"/>
  <c r="V86" i="19"/>
  <c r="P36" i="19"/>
  <c r="J36" i="19"/>
  <c r="F221" i="13"/>
  <c r="F220" i="13"/>
  <c r="F219" i="13"/>
  <c r="F218" i="13"/>
  <c r="F217" i="13"/>
  <c r="F216" i="13"/>
  <c r="F215" i="13"/>
  <c r="F214" i="13"/>
  <c r="F213" i="13"/>
  <c r="F212" i="13"/>
  <c r="F211" i="13"/>
  <c r="F210" i="13"/>
  <c r="T12" i="1" l="1"/>
  <c r="AE12" i="1" s="1"/>
  <c r="AD12" i="1" s="1"/>
  <c r="T11" i="1"/>
  <c r="AE11" i="1" s="1"/>
  <c r="AD11" i="1" s="1"/>
  <c r="W45" i="1"/>
  <c r="T45" i="1"/>
  <c r="K45" i="1"/>
  <c r="K42" i="1"/>
  <c r="L45" i="1" l="1"/>
  <c r="AA45" i="1" s="1"/>
  <c r="L42" i="1"/>
  <c r="W41" i="1"/>
  <c r="T41" i="1"/>
  <c r="W40" i="1"/>
  <c r="T40" i="1"/>
  <c r="W39" i="1"/>
  <c r="T39" i="1"/>
  <c r="K39" i="1"/>
  <c r="K36" i="1"/>
  <c r="K33" i="1"/>
  <c r="K30" i="1"/>
  <c r="K24" i="1"/>
  <c r="K21" i="1"/>
  <c r="K18" i="1"/>
  <c r="K13" i="1"/>
  <c r="K10" i="1"/>
  <c r="T38" i="1"/>
  <c r="T37" i="1"/>
  <c r="W35" i="1"/>
  <c r="T35" i="1"/>
  <c r="W34" i="1"/>
  <c r="T34" i="1"/>
  <c r="W30" i="1"/>
  <c r="T30" i="1"/>
  <c r="T26" i="1"/>
  <c r="AE26" i="1" s="1"/>
  <c r="AD26" i="1" s="1"/>
  <c r="T25" i="1"/>
  <c r="T23" i="1"/>
  <c r="AE23" i="1" s="1"/>
  <c r="AD23" i="1" s="1"/>
  <c r="T22" i="1"/>
  <c r="T20" i="1"/>
  <c r="AE20" i="1" s="1"/>
  <c r="AD20" i="1" s="1"/>
  <c r="T19" i="1"/>
  <c r="W18" i="1"/>
  <c r="T18" i="1"/>
  <c r="T17" i="1"/>
  <c r="AE17" i="1" s="1"/>
  <c r="AD17" i="1" s="1"/>
  <c r="T16" i="1"/>
  <c r="AE19" i="1" l="1"/>
  <c r="AD19" i="1" s="1"/>
  <c r="AE25" i="1"/>
  <c r="AD25" i="1" s="1"/>
  <c r="AE37" i="1"/>
  <c r="AD37" i="1" s="1"/>
  <c r="AD40" i="1"/>
  <c r="AE16" i="1"/>
  <c r="AD16" i="1" s="1"/>
  <c r="AE22" i="1"/>
  <c r="AD22" i="1" s="1"/>
  <c r="AE38" i="1"/>
  <c r="AD38" i="1" s="1"/>
  <c r="AD41" i="1"/>
  <c r="AB45" i="1"/>
  <c r="AC45" i="1"/>
  <c r="L39" i="1"/>
  <c r="AA39" i="1" s="1"/>
  <c r="AA40" i="1" s="1"/>
  <c r="AA41" i="1" s="1"/>
  <c r="L36" i="1"/>
  <c r="L33" i="1"/>
  <c r="L30" i="1"/>
  <c r="AA30" i="1" s="1"/>
  <c r="L24" i="1"/>
  <c r="L21" i="1"/>
  <c r="L18" i="1"/>
  <c r="AA18" i="1" s="1"/>
  <c r="AA19" i="1" s="1"/>
  <c r="AA20" i="1" s="1"/>
  <c r="AA16" i="1"/>
  <c r="AA17" i="1" s="1"/>
  <c r="L13" i="1"/>
  <c r="L10" i="1"/>
  <c r="T10" i="1"/>
  <c r="W10" i="1"/>
  <c r="T21" i="1"/>
  <c r="W21" i="1"/>
  <c r="T24" i="1"/>
  <c r="W24" i="1"/>
  <c r="T33" i="1"/>
  <c r="W33" i="1"/>
  <c r="T36" i="1"/>
  <c r="W36" i="1"/>
  <c r="AA14" i="1" l="1"/>
  <c r="AA13" i="1"/>
  <c r="N246" i="19"/>
  <c r="K246" i="19"/>
  <c r="W246" i="19"/>
  <c r="T246" i="19"/>
  <c r="T196" i="19"/>
  <c r="Q196" i="19"/>
  <c r="N196" i="19"/>
  <c r="K196" i="19"/>
  <c r="W196" i="19"/>
  <c r="N96" i="19"/>
  <c r="K96" i="19"/>
  <c r="W146" i="19"/>
  <c r="T146" i="19"/>
  <c r="Q146" i="19"/>
  <c r="Q246" i="19"/>
  <c r="Q96" i="19"/>
  <c r="Q46" i="19"/>
  <c r="K46" i="19"/>
  <c r="N146" i="19"/>
  <c r="N46" i="19"/>
  <c r="K146" i="19"/>
  <c r="W96" i="19"/>
  <c r="T96" i="19"/>
  <c r="T46" i="19"/>
  <c r="W46" i="19"/>
  <c r="O246" i="19"/>
  <c r="L246" i="19"/>
  <c r="X246" i="19"/>
  <c r="U246" i="19"/>
  <c r="R246" i="19"/>
  <c r="R196" i="19"/>
  <c r="O146" i="19"/>
  <c r="O196" i="19"/>
  <c r="L146" i="19"/>
  <c r="L196" i="19"/>
  <c r="U146" i="19"/>
  <c r="L96" i="19"/>
  <c r="X146" i="19"/>
  <c r="X196" i="19"/>
  <c r="U196" i="19"/>
  <c r="X96" i="19"/>
  <c r="O96" i="19"/>
  <c r="U46" i="19"/>
  <c r="R146" i="19"/>
  <c r="O46" i="19"/>
  <c r="U96" i="19"/>
  <c r="R96" i="19"/>
  <c r="X46" i="19"/>
  <c r="R46" i="19"/>
  <c r="L46" i="19"/>
  <c r="L245" i="19"/>
  <c r="X245" i="19"/>
  <c r="U245" i="19"/>
  <c r="R245" i="19"/>
  <c r="O245" i="19"/>
  <c r="R195" i="19"/>
  <c r="O145" i="19"/>
  <c r="O195" i="19"/>
  <c r="L195" i="19"/>
  <c r="X195" i="19"/>
  <c r="U145" i="19"/>
  <c r="L95" i="19"/>
  <c r="R145" i="19"/>
  <c r="X95" i="19"/>
  <c r="L145" i="19"/>
  <c r="U195" i="19"/>
  <c r="R45" i="19"/>
  <c r="U95" i="19"/>
  <c r="U45" i="19"/>
  <c r="R95" i="19"/>
  <c r="X145" i="19"/>
  <c r="O95" i="19"/>
  <c r="X45" i="19"/>
  <c r="O45" i="19"/>
  <c r="L45" i="19"/>
  <c r="N247" i="19"/>
  <c r="Q247" i="19"/>
  <c r="K247" i="19"/>
  <c r="W247" i="19"/>
  <c r="T197" i="19"/>
  <c r="Q147" i="19"/>
  <c r="Q197" i="19"/>
  <c r="N197" i="19"/>
  <c r="K147" i="19"/>
  <c r="K197" i="19"/>
  <c r="T247" i="19"/>
  <c r="N147" i="19"/>
  <c r="N97" i="19"/>
  <c r="W197" i="19"/>
  <c r="W97" i="19"/>
  <c r="W147" i="19"/>
  <c r="T147" i="19"/>
  <c r="T97" i="19"/>
  <c r="N47" i="19"/>
  <c r="Q97" i="19"/>
  <c r="K97" i="19"/>
  <c r="K47" i="19"/>
  <c r="T47" i="19"/>
  <c r="W47" i="19"/>
  <c r="Q47" i="19"/>
  <c r="O247" i="19"/>
  <c r="R247" i="19"/>
  <c r="X247" i="19"/>
  <c r="U247" i="19"/>
  <c r="U197" i="19"/>
  <c r="R197" i="19"/>
  <c r="O197" i="19"/>
  <c r="L197" i="19"/>
  <c r="L247" i="19"/>
  <c r="X197" i="19"/>
  <c r="O147" i="19"/>
  <c r="O97" i="19"/>
  <c r="L147" i="19"/>
  <c r="L97" i="19"/>
  <c r="X147" i="19"/>
  <c r="U147" i="19"/>
  <c r="X97" i="19"/>
  <c r="U47" i="19"/>
  <c r="U97" i="19"/>
  <c r="O47" i="19"/>
  <c r="R147" i="19"/>
  <c r="R97" i="19"/>
  <c r="X47" i="19"/>
  <c r="L47" i="19"/>
  <c r="R47" i="19"/>
  <c r="K245" i="19"/>
  <c r="W245" i="19"/>
  <c r="T245" i="19"/>
  <c r="Q245" i="19"/>
  <c r="N245" i="19"/>
  <c r="Q195" i="19"/>
  <c r="N145" i="19"/>
  <c r="N195" i="19"/>
  <c r="K145" i="19"/>
  <c r="K195" i="19"/>
  <c r="T145" i="19"/>
  <c r="K95" i="19"/>
  <c r="Q145" i="19"/>
  <c r="W95" i="19"/>
  <c r="W195" i="19"/>
  <c r="T195" i="19"/>
  <c r="Q45" i="19"/>
  <c r="T95" i="19"/>
  <c r="Q95" i="19"/>
  <c r="W145" i="19"/>
  <c r="K45" i="19"/>
  <c r="N45" i="19"/>
  <c r="N95" i="19"/>
  <c r="T45" i="19"/>
  <c r="W45" i="19"/>
  <c r="AA33" i="1"/>
  <c r="AA34" i="1" s="1"/>
  <c r="AA35" i="1" s="1"/>
  <c r="AB35" i="1" s="1"/>
  <c r="AB40" i="1"/>
  <c r="AC40" i="1"/>
  <c r="AB39" i="1"/>
  <c r="AC39" i="1"/>
  <c r="AB41" i="1"/>
  <c r="AC41" i="1"/>
  <c r="AB30" i="1"/>
  <c r="AC30" i="1"/>
  <c r="AB20" i="1"/>
  <c r="AC20" i="1"/>
  <c r="AB19" i="1"/>
  <c r="AC19" i="1"/>
  <c r="AB18" i="1"/>
  <c r="AC18" i="1"/>
  <c r="AB17" i="1"/>
  <c r="AC17" i="1"/>
  <c r="AB16" i="1"/>
  <c r="AC16" i="1"/>
  <c r="T8" i="1"/>
  <c r="W8" i="1"/>
  <c r="T9" i="1"/>
  <c r="T7" i="1"/>
  <c r="AC13" i="1" l="1"/>
  <c r="AB13" i="1"/>
  <c r="AC14" i="1"/>
  <c r="AB14" i="1"/>
  <c r="K213" i="19"/>
  <c r="T213" i="19"/>
  <c r="N213" i="19"/>
  <c r="Q163" i="19"/>
  <c r="W213" i="19"/>
  <c r="Q213" i="19"/>
  <c r="K163" i="19"/>
  <c r="N113" i="19"/>
  <c r="W163" i="19"/>
  <c r="K63" i="19"/>
  <c r="K113" i="19"/>
  <c r="T163" i="19"/>
  <c r="W63" i="19"/>
  <c r="N163" i="19"/>
  <c r="Q63" i="19"/>
  <c r="Q13" i="19"/>
  <c r="W113" i="19"/>
  <c r="N63" i="19"/>
  <c r="T113" i="19"/>
  <c r="Q113" i="19"/>
  <c r="K13" i="19"/>
  <c r="T63" i="19"/>
  <c r="T13" i="19"/>
  <c r="N13" i="19"/>
  <c r="W13" i="19"/>
  <c r="N234" i="19"/>
  <c r="K234" i="19"/>
  <c r="T234" i="19"/>
  <c r="W184" i="19"/>
  <c r="T134" i="19"/>
  <c r="T184" i="19"/>
  <c r="W234" i="19"/>
  <c r="Q234" i="19"/>
  <c r="Q184" i="19"/>
  <c r="N134" i="19"/>
  <c r="N184" i="19"/>
  <c r="K184" i="19"/>
  <c r="W134" i="19"/>
  <c r="Q84" i="19"/>
  <c r="Q134" i="19"/>
  <c r="K134" i="19"/>
  <c r="W84" i="19"/>
  <c r="T84" i="19"/>
  <c r="N84" i="19"/>
  <c r="T34" i="19"/>
  <c r="K84" i="19"/>
  <c r="Q34" i="19"/>
  <c r="W34" i="19"/>
  <c r="N34" i="19"/>
  <c r="K34" i="19"/>
  <c r="K220" i="19"/>
  <c r="W220" i="19"/>
  <c r="W170" i="19"/>
  <c r="T220" i="19"/>
  <c r="Q220" i="19"/>
  <c r="T170" i="19"/>
  <c r="N220" i="19"/>
  <c r="Q170" i="19"/>
  <c r="T70" i="19"/>
  <c r="T120" i="19"/>
  <c r="N170" i="19"/>
  <c r="Q70" i="19"/>
  <c r="K170" i="19"/>
  <c r="N70" i="19"/>
  <c r="W120" i="19"/>
  <c r="K70" i="19"/>
  <c r="Q120" i="19"/>
  <c r="T20" i="19"/>
  <c r="N120" i="19"/>
  <c r="K120" i="19"/>
  <c r="N20" i="19"/>
  <c r="Q20" i="19"/>
  <c r="K20" i="19"/>
  <c r="W20" i="19"/>
  <c r="W70" i="19"/>
  <c r="R220" i="19"/>
  <c r="O220" i="19"/>
  <c r="L220" i="19"/>
  <c r="U220" i="19"/>
  <c r="X170" i="19"/>
  <c r="X220" i="19"/>
  <c r="R170" i="19"/>
  <c r="U170" i="19"/>
  <c r="U120" i="19"/>
  <c r="O170" i="19"/>
  <c r="R70" i="19"/>
  <c r="R120" i="19"/>
  <c r="L170" i="19"/>
  <c r="O70" i="19"/>
  <c r="O120" i="19"/>
  <c r="X120" i="19"/>
  <c r="L70" i="19"/>
  <c r="O20" i="19"/>
  <c r="L120" i="19"/>
  <c r="L20" i="19"/>
  <c r="X70" i="19"/>
  <c r="R20" i="19"/>
  <c r="X20" i="19"/>
  <c r="U20" i="19"/>
  <c r="U70" i="19"/>
  <c r="Q214" i="19"/>
  <c r="N214" i="19"/>
  <c r="K214" i="19"/>
  <c r="Q164" i="19"/>
  <c r="N164" i="19"/>
  <c r="T214" i="19"/>
  <c r="W164" i="19"/>
  <c r="K164" i="19"/>
  <c r="N64" i="19"/>
  <c r="N114" i="19"/>
  <c r="K64" i="19"/>
  <c r="T164" i="19"/>
  <c r="Q14" i="19"/>
  <c r="Q114" i="19"/>
  <c r="K114" i="19"/>
  <c r="W64" i="19"/>
  <c r="W214" i="19"/>
  <c r="T64" i="19"/>
  <c r="N14" i="19"/>
  <c r="T14" i="19"/>
  <c r="K14" i="19"/>
  <c r="W114" i="19"/>
  <c r="W14" i="19"/>
  <c r="Q64" i="19"/>
  <c r="T114" i="19"/>
  <c r="T217" i="19"/>
  <c r="N217" i="19"/>
  <c r="K217" i="19"/>
  <c r="T167" i="19"/>
  <c r="Q167" i="19"/>
  <c r="Q217" i="19"/>
  <c r="Q67" i="19"/>
  <c r="K167" i="19"/>
  <c r="Q117" i="19"/>
  <c r="N67" i="19"/>
  <c r="K67" i="19"/>
  <c r="W167" i="19"/>
  <c r="N117" i="19"/>
  <c r="K117" i="19"/>
  <c r="W67" i="19"/>
  <c r="N167" i="19"/>
  <c r="W217" i="19"/>
  <c r="T117" i="19"/>
  <c r="K17" i="19"/>
  <c r="T67" i="19"/>
  <c r="Q17" i="19"/>
  <c r="N17" i="19"/>
  <c r="T17" i="19"/>
  <c r="W117" i="19"/>
  <c r="W17" i="19"/>
  <c r="W228" i="19"/>
  <c r="T228" i="19"/>
  <c r="N228" i="19"/>
  <c r="Q178" i="19"/>
  <c r="N128" i="19"/>
  <c r="Q228" i="19"/>
  <c r="N178" i="19"/>
  <c r="K228" i="19"/>
  <c r="K178" i="19"/>
  <c r="K78" i="19"/>
  <c r="W78" i="19"/>
  <c r="W178" i="19"/>
  <c r="T128" i="19"/>
  <c r="T178" i="19"/>
  <c r="W128" i="19"/>
  <c r="W28" i="19"/>
  <c r="T78" i="19"/>
  <c r="Q128" i="19"/>
  <c r="Q78" i="19"/>
  <c r="K128" i="19"/>
  <c r="Q28" i="19"/>
  <c r="T28" i="19"/>
  <c r="K28" i="19"/>
  <c r="N28" i="19"/>
  <c r="N78" i="19"/>
  <c r="O217" i="19"/>
  <c r="L217" i="19"/>
  <c r="X217" i="19"/>
  <c r="R217" i="19"/>
  <c r="U167" i="19"/>
  <c r="O167" i="19"/>
  <c r="L167" i="19"/>
  <c r="R117" i="19"/>
  <c r="O67" i="19"/>
  <c r="O117" i="19"/>
  <c r="L67" i="19"/>
  <c r="L117" i="19"/>
  <c r="X167" i="19"/>
  <c r="X17" i="19"/>
  <c r="X67" i="19"/>
  <c r="R167" i="19"/>
  <c r="R17" i="19"/>
  <c r="X117" i="19"/>
  <c r="U67" i="19"/>
  <c r="L17" i="19"/>
  <c r="R67" i="19"/>
  <c r="U217" i="19"/>
  <c r="O17" i="19"/>
  <c r="U117" i="19"/>
  <c r="U17" i="19"/>
  <c r="X242" i="19"/>
  <c r="U242" i="19"/>
  <c r="R242" i="19"/>
  <c r="O242" i="19"/>
  <c r="L242" i="19"/>
  <c r="O192" i="19"/>
  <c r="L142" i="19"/>
  <c r="L192" i="19"/>
  <c r="X142" i="19"/>
  <c r="X192" i="19"/>
  <c r="U192" i="19"/>
  <c r="U142" i="19"/>
  <c r="X92" i="19"/>
  <c r="R142" i="19"/>
  <c r="R192" i="19"/>
  <c r="U92" i="19"/>
  <c r="O142" i="19"/>
  <c r="R92" i="19"/>
  <c r="X42" i="19"/>
  <c r="O92" i="19"/>
  <c r="L92" i="19"/>
  <c r="U42" i="19"/>
  <c r="L42" i="19"/>
  <c r="R42" i="19"/>
  <c r="O42" i="19"/>
  <c r="L214" i="19"/>
  <c r="U214" i="19"/>
  <c r="O214" i="19"/>
  <c r="R164" i="19"/>
  <c r="L164" i="19"/>
  <c r="X214" i="19"/>
  <c r="O114" i="19"/>
  <c r="L64" i="19"/>
  <c r="L114" i="19"/>
  <c r="X64" i="19"/>
  <c r="X164" i="19"/>
  <c r="U164" i="19"/>
  <c r="R114" i="19"/>
  <c r="U14" i="19"/>
  <c r="O164" i="19"/>
  <c r="U64" i="19"/>
  <c r="O14" i="19"/>
  <c r="R214" i="19"/>
  <c r="X114" i="19"/>
  <c r="O64" i="19"/>
  <c r="X14" i="19"/>
  <c r="R14" i="19"/>
  <c r="L14" i="19"/>
  <c r="R64" i="19"/>
  <c r="U114" i="19"/>
  <c r="W242" i="19"/>
  <c r="Q242" i="19"/>
  <c r="N242" i="19"/>
  <c r="K242" i="19"/>
  <c r="N192" i="19"/>
  <c r="K142" i="19"/>
  <c r="K192" i="19"/>
  <c r="W192" i="19"/>
  <c r="T242" i="19"/>
  <c r="W142" i="19"/>
  <c r="T142" i="19"/>
  <c r="T192" i="19"/>
  <c r="W92" i="19"/>
  <c r="Q142" i="19"/>
  <c r="Q192" i="19"/>
  <c r="T92" i="19"/>
  <c r="N142" i="19"/>
  <c r="T42" i="19"/>
  <c r="N42" i="19"/>
  <c r="Q92" i="19"/>
  <c r="W42" i="19"/>
  <c r="N92" i="19"/>
  <c r="K92" i="19"/>
  <c r="Q42" i="19"/>
  <c r="K42" i="19"/>
  <c r="T218" i="19"/>
  <c r="W218" i="19"/>
  <c r="Q218" i="19"/>
  <c r="Q168" i="19"/>
  <c r="N218" i="19"/>
  <c r="K218" i="19"/>
  <c r="K168" i="19"/>
  <c r="W168" i="19"/>
  <c r="Q68" i="19"/>
  <c r="T168" i="19"/>
  <c r="Q118" i="19"/>
  <c r="N168" i="19"/>
  <c r="N118" i="19"/>
  <c r="T68" i="19"/>
  <c r="N68" i="19"/>
  <c r="W118" i="19"/>
  <c r="K68" i="19"/>
  <c r="T118" i="19"/>
  <c r="K118" i="19"/>
  <c r="K18" i="19"/>
  <c r="N18" i="19"/>
  <c r="W68" i="19"/>
  <c r="Q18" i="19"/>
  <c r="T18" i="19"/>
  <c r="W18" i="19"/>
  <c r="R237" i="19"/>
  <c r="L237" i="19"/>
  <c r="X237" i="19"/>
  <c r="X187" i="19"/>
  <c r="U187" i="19"/>
  <c r="R187" i="19"/>
  <c r="U237" i="19"/>
  <c r="L137" i="19"/>
  <c r="U87" i="19"/>
  <c r="R87" i="19"/>
  <c r="O237" i="19"/>
  <c r="O187" i="19"/>
  <c r="O87" i="19"/>
  <c r="L187" i="19"/>
  <c r="U137" i="19"/>
  <c r="R137" i="19"/>
  <c r="O37" i="19"/>
  <c r="X87" i="19"/>
  <c r="X137" i="19"/>
  <c r="L37" i="19"/>
  <c r="L87" i="19"/>
  <c r="O137" i="19"/>
  <c r="R37" i="19"/>
  <c r="U37" i="19"/>
  <c r="X37" i="19"/>
  <c r="T240" i="19"/>
  <c r="Q240" i="19"/>
  <c r="N240" i="19"/>
  <c r="K240" i="19"/>
  <c r="N190" i="19"/>
  <c r="W240" i="19"/>
  <c r="K190" i="19"/>
  <c r="W190" i="19"/>
  <c r="T140" i="19"/>
  <c r="T190" i="19"/>
  <c r="Q190" i="19"/>
  <c r="K140" i="19"/>
  <c r="W90" i="19"/>
  <c r="W140" i="19"/>
  <c r="N140" i="19"/>
  <c r="Q40" i="19"/>
  <c r="T90" i="19"/>
  <c r="T40" i="19"/>
  <c r="Q90" i="19"/>
  <c r="N90" i="19"/>
  <c r="Q140" i="19"/>
  <c r="N40" i="19"/>
  <c r="K40" i="19"/>
  <c r="W40" i="19"/>
  <c r="K90" i="19"/>
  <c r="W243" i="19"/>
  <c r="T243" i="19"/>
  <c r="Q243" i="19"/>
  <c r="N243" i="19"/>
  <c r="Q193" i="19"/>
  <c r="N193" i="19"/>
  <c r="K193" i="19"/>
  <c r="W143" i="19"/>
  <c r="W193" i="19"/>
  <c r="K243" i="19"/>
  <c r="T193" i="19"/>
  <c r="K93" i="19"/>
  <c r="T143" i="19"/>
  <c r="N143" i="19"/>
  <c r="N93" i="19"/>
  <c r="Q143" i="19"/>
  <c r="W43" i="19"/>
  <c r="K143" i="19"/>
  <c r="W93" i="19"/>
  <c r="T93" i="19"/>
  <c r="Q43" i="19"/>
  <c r="N43" i="19"/>
  <c r="K43" i="19"/>
  <c r="Q93" i="19"/>
  <c r="T43" i="19"/>
  <c r="O233" i="19"/>
  <c r="L233" i="19"/>
  <c r="X233" i="19"/>
  <c r="U233" i="19"/>
  <c r="R233" i="19"/>
  <c r="U183" i="19"/>
  <c r="R133" i="19"/>
  <c r="O133" i="19"/>
  <c r="O183" i="19"/>
  <c r="X183" i="19"/>
  <c r="L133" i="19"/>
  <c r="O83" i="19"/>
  <c r="R183" i="19"/>
  <c r="L183" i="19"/>
  <c r="L83" i="19"/>
  <c r="U83" i="19"/>
  <c r="X33" i="19"/>
  <c r="X133" i="19"/>
  <c r="R83" i="19"/>
  <c r="U133" i="19"/>
  <c r="R33" i="19"/>
  <c r="O33" i="19"/>
  <c r="U33" i="19"/>
  <c r="X83" i="19"/>
  <c r="L33" i="19"/>
  <c r="O234" i="19"/>
  <c r="X234" i="19"/>
  <c r="U234" i="19"/>
  <c r="X184" i="19"/>
  <c r="U184" i="19"/>
  <c r="R234" i="19"/>
  <c r="R184" i="19"/>
  <c r="L234" i="19"/>
  <c r="O184" i="19"/>
  <c r="X134" i="19"/>
  <c r="L184" i="19"/>
  <c r="R84" i="19"/>
  <c r="U134" i="19"/>
  <c r="R134" i="19"/>
  <c r="O84" i="19"/>
  <c r="O134" i="19"/>
  <c r="L84" i="19"/>
  <c r="L134" i="19"/>
  <c r="R34" i="19"/>
  <c r="X84" i="19"/>
  <c r="U84" i="19"/>
  <c r="U34" i="19"/>
  <c r="X34" i="19"/>
  <c r="L34" i="19"/>
  <c r="O34" i="19"/>
  <c r="U240" i="19"/>
  <c r="O240" i="19"/>
  <c r="L240" i="19"/>
  <c r="X240" i="19"/>
  <c r="L190" i="19"/>
  <c r="R240" i="19"/>
  <c r="X190" i="19"/>
  <c r="U190" i="19"/>
  <c r="L140" i="19"/>
  <c r="X90" i="19"/>
  <c r="U90" i="19"/>
  <c r="X140" i="19"/>
  <c r="R90" i="19"/>
  <c r="U140" i="19"/>
  <c r="R190" i="19"/>
  <c r="R140" i="19"/>
  <c r="O190" i="19"/>
  <c r="L40" i="19"/>
  <c r="U40" i="19"/>
  <c r="O90" i="19"/>
  <c r="O140" i="19"/>
  <c r="X40" i="19"/>
  <c r="R40" i="19"/>
  <c r="L90" i="19"/>
  <c r="O40" i="19"/>
  <c r="W212" i="19"/>
  <c r="T212" i="19"/>
  <c r="N212" i="19"/>
  <c r="Q212" i="19"/>
  <c r="K212" i="19"/>
  <c r="K162" i="19"/>
  <c r="Q162" i="19"/>
  <c r="N162" i="19"/>
  <c r="K62" i="19"/>
  <c r="K112" i="19"/>
  <c r="W62" i="19"/>
  <c r="W112" i="19"/>
  <c r="W162" i="19"/>
  <c r="T112" i="19"/>
  <c r="W12" i="19"/>
  <c r="Q112" i="19"/>
  <c r="N112" i="19"/>
  <c r="Q12" i="19"/>
  <c r="T162" i="19"/>
  <c r="N12" i="19"/>
  <c r="K12" i="19"/>
  <c r="T12" i="19"/>
  <c r="T62" i="19"/>
  <c r="Q62" i="19"/>
  <c r="N62" i="19"/>
  <c r="O228" i="19"/>
  <c r="U228" i="19"/>
  <c r="R228" i="19"/>
  <c r="O178" i="19"/>
  <c r="L228" i="19"/>
  <c r="L178" i="19"/>
  <c r="X128" i="19"/>
  <c r="U178" i="19"/>
  <c r="L78" i="19"/>
  <c r="X178" i="19"/>
  <c r="U128" i="19"/>
  <c r="R178" i="19"/>
  <c r="X228" i="19"/>
  <c r="X78" i="19"/>
  <c r="U78" i="19"/>
  <c r="R128" i="19"/>
  <c r="R78" i="19"/>
  <c r="O128" i="19"/>
  <c r="L128" i="19"/>
  <c r="R28" i="19"/>
  <c r="O78" i="19"/>
  <c r="X28" i="19"/>
  <c r="L28" i="19"/>
  <c r="U28" i="19"/>
  <c r="O28" i="19"/>
  <c r="W241" i="19"/>
  <c r="T241" i="19"/>
  <c r="Q241" i="19"/>
  <c r="N241" i="19"/>
  <c r="K241" i="19"/>
  <c r="N191" i="19"/>
  <c r="K141" i="19"/>
  <c r="K191" i="19"/>
  <c r="W141" i="19"/>
  <c r="W191" i="19"/>
  <c r="T191" i="19"/>
  <c r="Q141" i="19"/>
  <c r="N141" i="19"/>
  <c r="W91" i="19"/>
  <c r="T91" i="19"/>
  <c r="Q191" i="19"/>
  <c r="N91" i="19"/>
  <c r="T41" i="19"/>
  <c r="K91" i="19"/>
  <c r="N41" i="19"/>
  <c r="T141" i="19"/>
  <c r="W41" i="19"/>
  <c r="Q91" i="19"/>
  <c r="Q41" i="19"/>
  <c r="K41" i="19"/>
  <c r="O212" i="19"/>
  <c r="L212" i="19"/>
  <c r="O162" i="19"/>
  <c r="L162" i="19"/>
  <c r="U162" i="19"/>
  <c r="X212" i="19"/>
  <c r="R162" i="19"/>
  <c r="U212" i="19"/>
  <c r="L62" i="19"/>
  <c r="R212" i="19"/>
  <c r="L112" i="19"/>
  <c r="X112" i="19"/>
  <c r="X162" i="19"/>
  <c r="U112" i="19"/>
  <c r="R112" i="19"/>
  <c r="O112" i="19"/>
  <c r="R12" i="19"/>
  <c r="X62" i="19"/>
  <c r="O12" i="19"/>
  <c r="U12" i="19"/>
  <c r="U62" i="19"/>
  <c r="L12" i="19"/>
  <c r="R62" i="19"/>
  <c r="X12" i="19"/>
  <c r="O62" i="19"/>
  <c r="W215" i="19"/>
  <c r="Q215" i="19"/>
  <c r="T215" i="19"/>
  <c r="N165" i="19"/>
  <c r="N215" i="19"/>
  <c r="K215" i="19"/>
  <c r="W165" i="19"/>
  <c r="N65" i="19"/>
  <c r="T165" i="19"/>
  <c r="N115" i="19"/>
  <c r="Q165" i="19"/>
  <c r="K115" i="19"/>
  <c r="K165" i="19"/>
  <c r="Q65" i="19"/>
  <c r="W115" i="19"/>
  <c r="K65" i="19"/>
  <c r="N15" i="19"/>
  <c r="T115" i="19"/>
  <c r="Q115" i="19"/>
  <c r="T15" i="19"/>
  <c r="W15" i="19"/>
  <c r="K15" i="19"/>
  <c r="W65" i="19"/>
  <c r="T65" i="19"/>
  <c r="Q15" i="19"/>
  <c r="U218" i="19"/>
  <c r="X218" i="19"/>
  <c r="U168" i="19"/>
  <c r="R218" i="19"/>
  <c r="R168" i="19"/>
  <c r="O218" i="19"/>
  <c r="L218" i="19"/>
  <c r="X168" i="19"/>
  <c r="R68" i="19"/>
  <c r="R118" i="19"/>
  <c r="O68" i="19"/>
  <c r="O168" i="19"/>
  <c r="L68" i="19"/>
  <c r="L168" i="19"/>
  <c r="X118" i="19"/>
  <c r="R18" i="19"/>
  <c r="U118" i="19"/>
  <c r="O118" i="19"/>
  <c r="L118" i="19"/>
  <c r="U68" i="19"/>
  <c r="L18" i="19"/>
  <c r="O18" i="19"/>
  <c r="U18" i="19"/>
  <c r="X18" i="19"/>
  <c r="X68" i="19"/>
  <c r="N233" i="19"/>
  <c r="W233" i="19"/>
  <c r="T233" i="19"/>
  <c r="W183" i="19"/>
  <c r="T183" i="19"/>
  <c r="Q183" i="19"/>
  <c r="N183" i="19"/>
  <c r="Q233" i="19"/>
  <c r="Q133" i="19"/>
  <c r="Q83" i="19"/>
  <c r="N133" i="19"/>
  <c r="K133" i="19"/>
  <c r="N83" i="19"/>
  <c r="K183" i="19"/>
  <c r="K83" i="19"/>
  <c r="K233" i="19"/>
  <c r="W133" i="19"/>
  <c r="T83" i="19"/>
  <c r="T133" i="19"/>
  <c r="K33" i="19"/>
  <c r="N33" i="19"/>
  <c r="T33" i="19"/>
  <c r="Q33" i="19"/>
  <c r="W83" i="19"/>
  <c r="W33" i="19"/>
  <c r="L244" i="19"/>
  <c r="X244" i="19"/>
  <c r="U244" i="19"/>
  <c r="R244" i="19"/>
  <c r="O244" i="19"/>
  <c r="R194" i="19"/>
  <c r="O194" i="19"/>
  <c r="L194" i="19"/>
  <c r="X144" i="19"/>
  <c r="X194" i="19"/>
  <c r="U194" i="19"/>
  <c r="O144" i="19"/>
  <c r="L144" i="19"/>
  <c r="L94" i="19"/>
  <c r="R94" i="19"/>
  <c r="O94" i="19"/>
  <c r="R44" i="19"/>
  <c r="X44" i="19"/>
  <c r="U144" i="19"/>
  <c r="R144" i="19"/>
  <c r="O44" i="19"/>
  <c r="X94" i="19"/>
  <c r="U94" i="19"/>
  <c r="U44" i="19"/>
  <c r="L44" i="19"/>
  <c r="X213" i="19"/>
  <c r="U213" i="19"/>
  <c r="O213" i="19"/>
  <c r="R213" i="19"/>
  <c r="L163" i="19"/>
  <c r="L213" i="19"/>
  <c r="X163" i="19"/>
  <c r="L63" i="19"/>
  <c r="L113" i="19"/>
  <c r="U163" i="19"/>
  <c r="X63" i="19"/>
  <c r="R163" i="19"/>
  <c r="X113" i="19"/>
  <c r="O163" i="19"/>
  <c r="R13" i="19"/>
  <c r="U113" i="19"/>
  <c r="U13" i="19"/>
  <c r="R113" i="19"/>
  <c r="O113" i="19"/>
  <c r="U63" i="19"/>
  <c r="R63" i="19"/>
  <c r="O13" i="19"/>
  <c r="O63" i="19"/>
  <c r="X13" i="19"/>
  <c r="L13" i="19"/>
  <c r="U239" i="19"/>
  <c r="R239" i="19"/>
  <c r="O239" i="19"/>
  <c r="L239" i="19"/>
  <c r="X239" i="19"/>
  <c r="L189" i="19"/>
  <c r="X139" i="19"/>
  <c r="U139" i="19"/>
  <c r="U189" i="19"/>
  <c r="R189" i="19"/>
  <c r="U89" i="19"/>
  <c r="R139" i="19"/>
  <c r="R89" i="19"/>
  <c r="O139" i="19"/>
  <c r="X89" i="19"/>
  <c r="L139" i="19"/>
  <c r="O89" i="19"/>
  <c r="L89" i="19"/>
  <c r="X189" i="19"/>
  <c r="O39" i="19"/>
  <c r="L39" i="19"/>
  <c r="U39" i="19"/>
  <c r="R39" i="19"/>
  <c r="X39" i="19"/>
  <c r="O189" i="19"/>
  <c r="T239" i="19"/>
  <c r="N239" i="19"/>
  <c r="K239" i="19"/>
  <c r="K189" i="19"/>
  <c r="W239" i="19"/>
  <c r="Q239" i="19"/>
  <c r="W189" i="19"/>
  <c r="T189" i="19"/>
  <c r="N189" i="19"/>
  <c r="W89" i="19"/>
  <c r="W139" i="19"/>
  <c r="T139" i="19"/>
  <c r="T89" i="19"/>
  <c r="Q139" i="19"/>
  <c r="Q89" i="19"/>
  <c r="K139" i="19"/>
  <c r="N139" i="19"/>
  <c r="N89" i="19"/>
  <c r="Q39" i="19"/>
  <c r="K89" i="19"/>
  <c r="K39" i="19"/>
  <c r="N39" i="19"/>
  <c r="T39" i="19"/>
  <c r="W39" i="19"/>
  <c r="Q189" i="19"/>
  <c r="Q237" i="19"/>
  <c r="N237" i="19"/>
  <c r="K237" i="19"/>
  <c r="W237" i="19"/>
  <c r="K187" i="19"/>
  <c r="W137" i="19"/>
  <c r="W187" i="19"/>
  <c r="T187" i="19"/>
  <c r="Q137" i="19"/>
  <c r="Q187" i="19"/>
  <c r="T237" i="19"/>
  <c r="N187" i="19"/>
  <c r="K137" i="19"/>
  <c r="T87" i="19"/>
  <c r="W87" i="19"/>
  <c r="Q87" i="19"/>
  <c r="N87" i="19"/>
  <c r="W37" i="19"/>
  <c r="T137" i="19"/>
  <c r="K87" i="19"/>
  <c r="N137" i="19"/>
  <c r="K37" i="19"/>
  <c r="N37" i="19"/>
  <c r="T37" i="19"/>
  <c r="Q37" i="19"/>
  <c r="R215" i="19"/>
  <c r="X215" i="19"/>
  <c r="R165" i="19"/>
  <c r="U215" i="19"/>
  <c r="O165" i="19"/>
  <c r="O215" i="19"/>
  <c r="L215" i="19"/>
  <c r="X165" i="19"/>
  <c r="O65" i="19"/>
  <c r="U165" i="19"/>
  <c r="O115" i="19"/>
  <c r="L65" i="19"/>
  <c r="L165" i="19"/>
  <c r="U15" i="19"/>
  <c r="X115" i="19"/>
  <c r="O15" i="19"/>
  <c r="U115" i="19"/>
  <c r="X15" i="19"/>
  <c r="R115" i="19"/>
  <c r="L115" i="19"/>
  <c r="X65" i="19"/>
  <c r="U65" i="19"/>
  <c r="L15" i="19"/>
  <c r="R65" i="19"/>
  <c r="R15" i="19"/>
  <c r="T244" i="19"/>
  <c r="Q244" i="19"/>
  <c r="N244" i="19"/>
  <c r="Q194" i="19"/>
  <c r="N144" i="19"/>
  <c r="W244" i="19"/>
  <c r="N194" i="19"/>
  <c r="K244" i="19"/>
  <c r="K194" i="19"/>
  <c r="W194" i="19"/>
  <c r="K144" i="19"/>
  <c r="K94" i="19"/>
  <c r="W94" i="19"/>
  <c r="T194" i="19"/>
  <c r="T144" i="19"/>
  <c r="W44" i="19"/>
  <c r="Q94" i="19"/>
  <c r="N94" i="19"/>
  <c r="Q44" i="19"/>
  <c r="W144" i="19"/>
  <c r="K44" i="19"/>
  <c r="Q144" i="19"/>
  <c r="N44" i="19"/>
  <c r="T94" i="19"/>
  <c r="T44" i="19"/>
  <c r="U241" i="19"/>
  <c r="R241" i="19"/>
  <c r="O241" i="19"/>
  <c r="L241" i="19"/>
  <c r="O191" i="19"/>
  <c r="L191" i="19"/>
  <c r="X191" i="19"/>
  <c r="U141" i="19"/>
  <c r="U191" i="19"/>
  <c r="R191" i="19"/>
  <c r="O141" i="19"/>
  <c r="X91" i="19"/>
  <c r="X241" i="19"/>
  <c r="L141" i="19"/>
  <c r="O91" i="19"/>
  <c r="U41" i="19"/>
  <c r="L41" i="19"/>
  <c r="L91" i="19"/>
  <c r="X141" i="19"/>
  <c r="U91" i="19"/>
  <c r="X41" i="19"/>
  <c r="R41" i="19"/>
  <c r="O41" i="19"/>
  <c r="R91" i="19"/>
  <c r="R141" i="19"/>
  <c r="AC34" i="1"/>
  <c r="AB34" i="1"/>
  <c r="AC35" i="1"/>
  <c r="AF19" i="1"/>
  <c r="AF41" i="1"/>
  <c r="AF16" i="1"/>
  <c r="AF20" i="1"/>
  <c r="AF17" i="1"/>
  <c r="AF40" i="1"/>
  <c r="AA21" i="1"/>
  <c r="AA22" i="1" s="1"/>
  <c r="AA24" i="1"/>
  <c r="AA25" i="1" s="1"/>
  <c r="AA36" i="1"/>
  <c r="AA37" i="1" s="1"/>
  <c r="AA26" i="1" l="1"/>
  <c r="AB25" i="1"/>
  <c r="AC25" i="1"/>
  <c r="AA23" i="1"/>
  <c r="AC22" i="1"/>
  <c r="AB22" i="1"/>
  <c r="AA38" i="1"/>
  <c r="AB37" i="1"/>
  <c r="AC37" i="1"/>
  <c r="AC36" i="1"/>
  <c r="AB36" i="1"/>
  <c r="AC24" i="1"/>
  <c r="AB24" i="1"/>
  <c r="AC33" i="1"/>
  <c r="AB33" i="1"/>
  <c r="AC21" i="1"/>
  <c r="AB21" i="1"/>
  <c r="AA10" i="1"/>
  <c r="AA11" i="1" s="1"/>
  <c r="K7" i="1"/>
  <c r="N223" i="19" l="1"/>
  <c r="K223" i="19"/>
  <c r="K173" i="19"/>
  <c r="W173" i="19"/>
  <c r="W223" i="19"/>
  <c r="T223" i="19"/>
  <c r="Q223" i="19"/>
  <c r="K123" i="19"/>
  <c r="W73" i="19"/>
  <c r="T173" i="19"/>
  <c r="T73" i="19"/>
  <c r="Q173" i="19"/>
  <c r="W123" i="19"/>
  <c r="Q73" i="19"/>
  <c r="N173" i="19"/>
  <c r="N73" i="19"/>
  <c r="K73" i="19"/>
  <c r="Q23" i="19"/>
  <c r="T123" i="19"/>
  <c r="Q123" i="19"/>
  <c r="N123" i="19"/>
  <c r="W23" i="19"/>
  <c r="N23" i="19"/>
  <c r="K23" i="19"/>
  <c r="T23" i="19"/>
  <c r="T222" i="19"/>
  <c r="Q222" i="19"/>
  <c r="N222" i="19"/>
  <c r="W222" i="19"/>
  <c r="W122" i="19"/>
  <c r="T122" i="19"/>
  <c r="T172" i="19"/>
  <c r="K222" i="19"/>
  <c r="N172" i="19"/>
  <c r="T72" i="19"/>
  <c r="K172" i="19"/>
  <c r="Q72" i="19"/>
  <c r="Q122" i="19"/>
  <c r="W172" i="19"/>
  <c r="N122" i="19"/>
  <c r="W22" i="19"/>
  <c r="K122" i="19"/>
  <c r="W72" i="19"/>
  <c r="N72" i="19"/>
  <c r="T22" i="19"/>
  <c r="K72" i="19"/>
  <c r="K22" i="19"/>
  <c r="Q172" i="19"/>
  <c r="Q22" i="19"/>
  <c r="N22" i="19"/>
  <c r="K229" i="19"/>
  <c r="T229" i="19"/>
  <c r="N229" i="19"/>
  <c r="Q179" i="19"/>
  <c r="N129" i="19"/>
  <c r="K129" i="19"/>
  <c r="W229" i="19"/>
  <c r="K179" i="19"/>
  <c r="Q229" i="19"/>
  <c r="W179" i="19"/>
  <c r="Q129" i="19"/>
  <c r="T179" i="19"/>
  <c r="K79" i="19"/>
  <c r="N179" i="19"/>
  <c r="W79" i="19"/>
  <c r="Q29" i="19"/>
  <c r="T79" i="19"/>
  <c r="W29" i="19"/>
  <c r="N79" i="19"/>
  <c r="W129" i="19"/>
  <c r="T29" i="19"/>
  <c r="T129" i="19"/>
  <c r="K29" i="19"/>
  <c r="Q79" i="19"/>
  <c r="N29" i="19"/>
  <c r="N232" i="19"/>
  <c r="K232" i="19"/>
  <c r="W232" i="19"/>
  <c r="T232" i="19"/>
  <c r="Q232" i="19"/>
  <c r="T182" i="19"/>
  <c r="Q132" i="19"/>
  <c r="N132" i="19"/>
  <c r="N182" i="19"/>
  <c r="N82" i="19"/>
  <c r="K82" i="19"/>
  <c r="W132" i="19"/>
  <c r="W182" i="19"/>
  <c r="Q182" i="19"/>
  <c r="K182" i="19"/>
  <c r="T132" i="19"/>
  <c r="N32" i="19"/>
  <c r="W82" i="19"/>
  <c r="T82" i="19"/>
  <c r="K32" i="19"/>
  <c r="T32" i="19"/>
  <c r="K132" i="19"/>
  <c r="W32" i="19"/>
  <c r="Q32" i="19"/>
  <c r="Q82" i="19"/>
  <c r="T238" i="19"/>
  <c r="Q238" i="19"/>
  <c r="N238" i="19"/>
  <c r="K238" i="19"/>
  <c r="W238" i="19"/>
  <c r="K188" i="19"/>
  <c r="W138" i="19"/>
  <c r="T138" i="19"/>
  <c r="T188" i="19"/>
  <c r="Q188" i="19"/>
  <c r="W188" i="19"/>
  <c r="Q138" i="19"/>
  <c r="N188" i="19"/>
  <c r="T88" i="19"/>
  <c r="N138" i="19"/>
  <c r="Q88" i="19"/>
  <c r="K138" i="19"/>
  <c r="K88" i="19"/>
  <c r="W38" i="19"/>
  <c r="W88" i="19"/>
  <c r="N88" i="19"/>
  <c r="N38" i="19"/>
  <c r="T38" i="19"/>
  <c r="Q38" i="19"/>
  <c r="K38" i="19"/>
  <c r="Q219" i="19"/>
  <c r="N219" i="19"/>
  <c r="K219" i="19"/>
  <c r="T219" i="19"/>
  <c r="W169" i="19"/>
  <c r="Q169" i="19"/>
  <c r="T119" i="19"/>
  <c r="Q69" i="19"/>
  <c r="Q119" i="19"/>
  <c r="N69" i="19"/>
  <c r="N119" i="19"/>
  <c r="T169" i="19"/>
  <c r="W219" i="19"/>
  <c r="K119" i="19"/>
  <c r="N169" i="19"/>
  <c r="W69" i="19"/>
  <c r="K169" i="19"/>
  <c r="T19" i="19"/>
  <c r="T69" i="19"/>
  <c r="W119" i="19"/>
  <c r="K69" i="19"/>
  <c r="N19" i="19"/>
  <c r="Q19" i="19"/>
  <c r="W19" i="19"/>
  <c r="K19" i="19"/>
  <c r="AF37" i="1"/>
  <c r="AC38" i="1"/>
  <c r="AB38" i="1"/>
  <c r="AF22" i="1"/>
  <c r="AF25" i="1"/>
  <c r="AA12" i="1"/>
  <c r="AB11" i="1"/>
  <c r="AC11" i="1"/>
  <c r="AB26" i="1"/>
  <c r="AC26" i="1"/>
  <c r="AB23" i="1"/>
  <c r="AC23" i="1"/>
  <c r="AC10" i="1"/>
  <c r="AB10" i="1"/>
  <c r="L7" i="1"/>
  <c r="B221" i="13" a="1"/>
  <c r="X222" i="19" l="1"/>
  <c r="X122" i="19"/>
  <c r="U222" i="19"/>
  <c r="R222" i="19"/>
  <c r="O222" i="19"/>
  <c r="U172" i="19"/>
  <c r="L222" i="19"/>
  <c r="O172" i="19"/>
  <c r="U72" i="19"/>
  <c r="L172" i="19"/>
  <c r="U122" i="19"/>
  <c r="R122" i="19"/>
  <c r="X172" i="19"/>
  <c r="O122" i="19"/>
  <c r="L122" i="19"/>
  <c r="R72" i="19"/>
  <c r="O72" i="19"/>
  <c r="U22" i="19"/>
  <c r="X22" i="19"/>
  <c r="L22" i="19"/>
  <c r="L72" i="19"/>
  <c r="R22" i="19"/>
  <c r="X72" i="19"/>
  <c r="R172" i="19"/>
  <c r="O22" i="19"/>
  <c r="X232" i="19"/>
  <c r="R232" i="19"/>
  <c r="L232" i="19"/>
  <c r="U182" i="19"/>
  <c r="R132" i="19"/>
  <c r="R182" i="19"/>
  <c r="O182" i="19"/>
  <c r="L132" i="19"/>
  <c r="L182" i="19"/>
  <c r="U232" i="19"/>
  <c r="O82" i="19"/>
  <c r="X132" i="19"/>
  <c r="X182" i="19"/>
  <c r="X32" i="19"/>
  <c r="O232" i="19"/>
  <c r="X82" i="19"/>
  <c r="U132" i="19"/>
  <c r="O132" i="19"/>
  <c r="U82" i="19"/>
  <c r="O32" i="19"/>
  <c r="U32" i="19"/>
  <c r="R32" i="19"/>
  <c r="L32" i="19"/>
  <c r="R82" i="19"/>
  <c r="L82" i="19"/>
  <c r="W221" i="19"/>
  <c r="N221" i="19"/>
  <c r="K221" i="19"/>
  <c r="T171" i="19"/>
  <c r="N171" i="19"/>
  <c r="T71" i="19"/>
  <c r="T121" i="19"/>
  <c r="W171" i="19"/>
  <c r="Q121" i="19"/>
  <c r="T221" i="19"/>
  <c r="Q171" i="19"/>
  <c r="Q221" i="19"/>
  <c r="K171" i="19"/>
  <c r="W71" i="19"/>
  <c r="Q71" i="19"/>
  <c r="N71" i="19"/>
  <c r="W21" i="19"/>
  <c r="W121" i="19"/>
  <c r="N121" i="19"/>
  <c r="Q21" i="19"/>
  <c r="N21" i="19"/>
  <c r="T21" i="19"/>
  <c r="K21" i="19"/>
  <c r="K71" i="19"/>
  <c r="K121" i="19"/>
  <c r="U223" i="19"/>
  <c r="R223" i="19"/>
  <c r="O223" i="19"/>
  <c r="X223" i="19"/>
  <c r="L223" i="19"/>
  <c r="X123" i="19"/>
  <c r="U123" i="19"/>
  <c r="U173" i="19"/>
  <c r="X173" i="19"/>
  <c r="U73" i="19"/>
  <c r="R173" i="19"/>
  <c r="R73" i="19"/>
  <c r="O173" i="19"/>
  <c r="L173" i="19"/>
  <c r="O73" i="19"/>
  <c r="L23" i="19"/>
  <c r="L73" i="19"/>
  <c r="R123" i="19"/>
  <c r="O123" i="19"/>
  <c r="X23" i="19"/>
  <c r="L123" i="19"/>
  <c r="X73" i="19"/>
  <c r="O23" i="19"/>
  <c r="R23" i="19"/>
  <c r="U23" i="19"/>
  <c r="X229" i="19"/>
  <c r="U229" i="19"/>
  <c r="O229" i="19"/>
  <c r="R179" i="19"/>
  <c r="O129" i="19"/>
  <c r="O179" i="19"/>
  <c r="L179" i="19"/>
  <c r="R229" i="19"/>
  <c r="L229" i="19"/>
  <c r="U179" i="19"/>
  <c r="L79" i="19"/>
  <c r="L129" i="19"/>
  <c r="X79" i="19"/>
  <c r="U129" i="19"/>
  <c r="R129" i="19"/>
  <c r="X179" i="19"/>
  <c r="R29" i="19"/>
  <c r="U29" i="19"/>
  <c r="U79" i="19"/>
  <c r="X129" i="19"/>
  <c r="R79" i="19"/>
  <c r="O29" i="19"/>
  <c r="X29" i="19"/>
  <c r="L29" i="19"/>
  <c r="O79" i="19"/>
  <c r="R238" i="19"/>
  <c r="O238" i="19"/>
  <c r="L238" i="19"/>
  <c r="X238" i="19"/>
  <c r="L188" i="19"/>
  <c r="X138" i="19"/>
  <c r="X188" i="19"/>
  <c r="U188" i="19"/>
  <c r="U238" i="19"/>
  <c r="R138" i="19"/>
  <c r="R188" i="19"/>
  <c r="O188" i="19"/>
  <c r="U88" i="19"/>
  <c r="O138" i="19"/>
  <c r="L138" i="19"/>
  <c r="U138" i="19"/>
  <c r="L38" i="19"/>
  <c r="X88" i="19"/>
  <c r="R88" i="19"/>
  <c r="O38" i="19"/>
  <c r="X38" i="19"/>
  <c r="U38" i="19"/>
  <c r="R38" i="19"/>
  <c r="O88" i="19"/>
  <c r="L88" i="19"/>
  <c r="U219" i="19"/>
  <c r="O219" i="19"/>
  <c r="L219" i="19"/>
  <c r="R169" i="19"/>
  <c r="X219" i="19"/>
  <c r="L169" i="19"/>
  <c r="R69" i="19"/>
  <c r="R119" i="19"/>
  <c r="O119" i="19"/>
  <c r="X169" i="19"/>
  <c r="U169" i="19"/>
  <c r="R219" i="19"/>
  <c r="O169" i="19"/>
  <c r="R19" i="19"/>
  <c r="X69" i="19"/>
  <c r="U69" i="19"/>
  <c r="O19" i="19"/>
  <c r="X119" i="19"/>
  <c r="L69" i="19"/>
  <c r="L19" i="19"/>
  <c r="U19" i="19"/>
  <c r="X19" i="19"/>
  <c r="U119" i="19"/>
  <c r="O69" i="19"/>
  <c r="L119" i="19"/>
  <c r="AA8" i="1"/>
  <c r="AA9" i="1" s="1"/>
  <c r="AA7" i="1"/>
  <c r="W209" i="19"/>
  <c r="T209" i="19"/>
  <c r="Q209" i="19"/>
  <c r="K209" i="19"/>
  <c r="W159" i="19"/>
  <c r="N209" i="19"/>
  <c r="K159" i="19"/>
  <c r="W109" i="19"/>
  <c r="T109" i="19"/>
  <c r="T159" i="19"/>
  <c r="Q159" i="19"/>
  <c r="N159" i="19"/>
  <c r="N109" i="19"/>
  <c r="T9" i="19"/>
  <c r="K109" i="19"/>
  <c r="N9" i="19"/>
  <c r="W59" i="19"/>
  <c r="T59" i="19"/>
  <c r="Q9" i="19"/>
  <c r="Q59" i="19"/>
  <c r="N59" i="19"/>
  <c r="K9" i="19"/>
  <c r="K59" i="19"/>
  <c r="Q109" i="19"/>
  <c r="W9" i="19"/>
  <c r="AF11" i="1"/>
  <c r="AF38" i="1"/>
  <c r="AF23" i="1"/>
  <c r="AB12" i="1"/>
  <c r="AC12" i="1"/>
  <c r="AF26" i="1"/>
  <c r="B221" i="13"/>
  <c r="L209" i="19" l="1"/>
  <c r="L159" i="19"/>
  <c r="X209" i="19"/>
  <c r="X159" i="19"/>
  <c r="U209" i="19"/>
  <c r="R209" i="19"/>
  <c r="R159" i="19"/>
  <c r="X109" i="19"/>
  <c r="O209" i="19"/>
  <c r="U109" i="19"/>
  <c r="O159" i="19"/>
  <c r="O109" i="19"/>
  <c r="U59" i="19"/>
  <c r="U9" i="19"/>
  <c r="L109" i="19"/>
  <c r="R59" i="19"/>
  <c r="O59" i="19"/>
  <c r="X59" i="19"/>
  <c r="O9" i="19"/>
  <c r="X9" i="19"/>
  <c r="U159" i="19"/>
  <c r="L59" i="19"/>
  <c r="R9" i="19"/>
  <c r="R109" i="19"/>
  <c r="L9" i="19"/>
  <c r="L221" i="19"/>
  <c r="X221" i="19"/>
  <c r="X171" i="19"/>
  <c r="U171" i="19"/>
  <c r="U221" i="19"/>
  <c r="R221" i="19"/>
  <c r="U71" i="19"/>
  <c r="U121" i="19"/>
  <c r="R71" i="19"/>
  <c r="R171" i="19"/>
  <c r="O71" i="19"/>
  <c r="O221" i="19"/>
  <c r="O171" i="19"/>
  <c r="L171" i="19"/>
  <c r="X71" i="19"/>
  <c r="O21" i="19"/>
  <c r="L21" i="19"/>
  <c r="X121" i="19"/>
  <c r="L71" i="19"/>
  <c r="R121" i="19"/>
  <c r="O121" i="19"/>
  <c r="U21" i="19"/>
  <c r="X21" i="19"/>
  <c r="L121" i="19"/>
  <c r="R21" i="19"/>
  <c r="K210" i="19"/>
  <c r="Q210" i="19"/>
  <c r="N160" i="19"/>
  <c r="N210" i="19"/>
  <c r="W210" i="19"/>
  <c r="T160" i="19"/>
  <c r="K110" i="19"/>
  <c r="Q160" i="19"/>
  <c r="T210" i="19"/>
  <c r="K160" i="19"/>
  <c r="T10" i="19"/>
  <c r="W110" i="19"/>
  <c r="T110" i="19"/>
  <c r="T60" i="19"/>
  <c r="N10" i="19"/>
  <c r="Q110" i="19"/>
  <c r="Q60" i="19"/>
  <c r="W10" i="19"/>
  <c r="N110" i="19"/>
  <c r="W160" i="19"/>
  <c r="K10" i="19"/>
  <c r="Q10" i="19"/>
  <c r="N60" i="19"/>
  <c r="W60" i="19"/>
  <c r="K60" i="19"/>
  <c r="AF12" i="1"/>
  <c r="AB9" i="1"/>
  <c r="AC9" i="1"/>
  <c r="AC8" i="1"/>
  <c r="AB8" i="1"/>
  <c r="H210" i="13"/>
  <c r="X210" i="19" l="1"/>
  <c r="U210" i="19"/>
  <c r="R210" i="19"/>
  <c r="L210" i="19"/>
  <c r="O210" i="19"/>
  <c r="X160" i="19"/>
  <c r="U160" i="19"/>
  <c r="R160" i="19"/>
  <c r="X110" i="19"/>
  <c r="O160" i="19"/>
  <c r="L160" i="19"/>
  <c r="U110" i="19"/>
  <c r="R110" i="19"/>
  <c r="X10" i="19"/>
  <c r="O110" i="19"/>
  <c r="L110" i="19"/>
  <c r="L10" i="19"/>
  <c r="R10" i="19"/>
  <c r="O10" i="19"/>
  <c r="X60" i="19"/>
  <c r="U60" i="19"/>
  <c r="R60" i="19"/>
  <c r="U10" i="19"/>
  <c r="O60" i="19"/>
  <c r="L60" i="19"/>
  <c r="AB7" i="1" l="1"/>
  <c r="K208" i="19" l="1"/>
  <c r="W208" i="19"/>
  <c r="T208" i="19"/>
  <c r="K158" i="19"/>
  <c r="Q208" i="19"/>
  <c r="N208" i="19"/>
  <c r="W158" i="19"/>
  <c r="Q158" i="19"/>
  <c r="T158" i="19"/>
  <c r="W108" i="19"/>
  <c r="T108" i="19"/>
  <c r="N158" i="19"/>
  <c r="T58" i="19"/>
  <c r="Q8" i="19"/>
  <c r="Q58" i="19"/>
  <c r="N58" i="19"/>
  <c r="T8" i="19"/>
  <c r="Q108" i="19"/>
  <c r="N108" i="19"/>
  <c r="W8" i="19"/>
  <c r="K58" i="19"/>
  <c r="W58" i="19"/>
  <c r="N8" i="19"/>
  <c r="K108" i="19"/>
  <c r="K207" i="19"/>
  <c r="K157" i="19"/>
  <c r="W157" i="19"/>
  <c r="W207" i="19"/>
  <c r="T207" i="19"/>
  <c r="Q207" i="19"/>
  <c r="N157" i="19"/>
  <c r="W107" i="19"/>
  <c r="N207" i="19"/>
  <c r="T157" i="19"/>
  <c r="T107" i="19"/>
  <c r="Q107" i="19"/>
  <c r="Q57" i="19"/>
  <c r="N107" i="19"/>
  <c r="Q157" i="19"/>
  <c r="N57" i="19"/>
  <c r="Q7" i="19"/>
  <c r="K107" i="19"/>
  <c r="W7" i="19"/>
  <c r="T7" i="19"/>
  <c r="W57" i="19"/>
  <c r="N7" i="19"/>
  <c r="T57" i="19"/>
  <c r="K57" i="19"/>
  <c r="K7" i="19"/>
  <c r="K8" i="19"/>
  <c r="AC7" i="1"/>
  <c r="U207" i="19" l="1"/>
  <c r="R207" i="19"/>
  <c r="O207" i="19"/>
  <c r="X207" i="19"/>
  <c r="L207" i="19"/>
  <c r="U157" i="19"/>
  <c r="O157" i="19"/>
  <c r="X107" i="19"/>
  <c r="L157" i="19"/>
  <c r="U107" i="19"/>
  <c r="R107" i="19"/>
  <c r="X157" i="19"/>
  <c r="O107" i="19"/>
  <c r="R157" i="19"/>
  <c r="L107" i="19"/>
  <c r="X7" i="19"/>
  <c r="L57" i="19"/>
  <c r="U7" i="19"/>
  <c r="X57" i="19"/>
  <c r="R7" i="19"/>
  <c r="U57" i="19"/>
  <c r="O7" i="19"/>
  <c r="R57" i="19"/>
  <c r="O57" i="19"/>
  <c r="U208" i="19"/>
  <c r="L158" i="19"/>
  <c r="R208" i="19"/>
  <c r="O208" i="19"/>
  <c r="X158" i="19"/>
  <c r="L208" i="19"/>
  <c r="U158" i="19"/>
  <c r="X108" i="19"/>
  <c r="R158" i="19"/>
  <c r="O158" i="19"/>
  <c r="X208" i="19"/>
  <c r="R58" i="19"/>
  <c r="U108" i="19"/>
  <c r="O58" i="19"/>
  <c r="U8" i="19"/>
  <c r="R108" i="19"/>
  <c r="O108" i="19"/>
  <c r="L58" i="19"/>
  <c r="O8" i="19"/>
  <c r="U58" i="19"/>
  <c r="X8" i="19"/>
  <c r="X58" i="19"/>
  <c r="R8" i="19"/>
  <c r="L108" i="19"/>
  <c r="L8" i="19"/>
  <c r="L7" i="19"/>
  <c r="AE9" i="1" l="1"/>
  <c r="AD9" i="1" s="1"/>
  <c r="AE8" i="1"/>
  <c r="AD8" i="1" s="1"/>
  <c r="X156" i="19" l="1"/>
  <c r="X106" i="19"/>
  <c r="R156" i="19"/>
  <c r="L156" i="19"/>
  <c r="R56" i="19"/>
  <c r="U106" i="19"/>
  <c r="O56" i="19"/>
  <c r="U206" i="19"/>
  <c r="R106" i="19"/>
  <c r="X56" i="19"/>
  <c r="L56" i="19"/>
  <c r="U6" i="19"/>
  <c r="L106" i="19"/>
  <c r="X206" i="19"/>
  <c r="U56" i="19"/>
  <c r="U156" i="19"/>
  <c r="R6" i="19"/>
  <c r="R206" i="19"/>
  <c r="X6" i="19"/>
  <c r="O156" i="19"/>
  <c r="O206" i="19"/>
  <c r="O6" i="19"/>
  <c r="L206" i="19"/>
  <c r="O106" i="19"/>
  <c r="W206" i="19"/>
  <c r="K56" i="19"/>
  <c r="T156" i="19"/>
  <c r="Q6" i="19"/>
  <c r="K206" i="19"/>
  <c r="N6" i="19"/>
  <c r="W156" i="19"/>
  <c r="N106" i="19"/>
  <c r="Q156" i="19"/>
  <c r="K106" i="19"/>
  <c r="N156" i="19"/>
  <c r="W106" i="19"/>
  <c r="T6" i="19"/>
  <c r="W6" i="19"/>
  <c r="T106" i="19"/>
  <c r="Q106" i="19"/>
  <c r="K156" i="19"/>
  <c r="W56" i="19"/>
  <c r="T206" i="19"/>
  <c r="T56" i="19"/>
  <c r="Q206" i="19"/>
  <c r="Q56" i="19"/>
  <c r="N206" i="19"/>
  <c r="N56" i="19"/>
  <c r="K6" i="19"/>
  <c r="L6" i="19"/>
  <c r="AF9" i="1"/>
  <c r="AF8" i="1"/>
  <c r="B223" i="13"/>
  <c r="B222" i="13"/>
  <c r="N10" i="1" l="1"/>
  <c r="O10" i="1" s="1"/>
  <c r="N27" i="1"/>
  <c r="O27" i="1" s="1"/>
  <c r="N36" i="1"/>
  <c r="O36" i="1" s="1"/>
  <c r="N42" i="1"/>
  <c r="O42" i="1" s="1"/>
  <c r="N33" i="1"/>
  <c r="O33" i="1" s="1"/>
  <c r="N48" i="1"/>
  <c r="O48" i="1" s="1"/>
  <c r="N30" i="1"/>
  <c r="O30" i="1" s="1"/>
  <c r="N45" i="1"/>
  <c r="O45" i="1" s="1"/>
  <c r="N24" i="1"/>
  <c r="O24" i="1" s="1"/>
  <c r="N18" i="1"/>
  <c r="O18" i="1" s="1"/>
  <c r="N13" i="1"/>
  <c r="O13" i="1" s="1"/>
  <c r="N51" i="1"/>
  <c r="O51" i="1" s="1"/>
  <c r="N21" i="1"/>
  <c r="O21" i="1" s="1"/>
  <c r="N39" i="1"/>
  <c r="O39" i="1" s="1"/>
  <c r="N7" i="1"/>
  <c r="O7" i="1" s="1"/>
  <c r="N94" i="18" l="1"/>
  <c r="AR34" i="18"/>
  <c r="N54" i="18"/>
  <c r="N14" i="18"/>
  <c r="AH74" i="18"/>
  <c r="AR54" i="18"/>
  <c r="BB94" i="18"/>
  <c r="X34" i="18"/>
  <c r="AR94" i="18"/>
  <c r="AH14" i="18"/>
  <c r="X14" i="18"/>
  <c r="AH34" i="18"/>
  <c r="X94" i="18"/>
  <c r="AH54" i="18"/>
  <c r="X74" i="18"/>
  <c r="BB74" i="18"/>
  <c r="BB34" i="18"/>
  <c r="AR74" i="18"/>
  <c r="N74" i="18"/>
  <c r="N34" i="18"/>
  <c r="BB14" i="18"/>
  <c r="X54" i="18"/>
  <c r="AH94" i="18"/>
  <c r="AR14" i="18"/>
  <c r="BB54" i="18"/>
  <c r="V98" i="18"/>
  <c r="L58" i="18"/>
  <c r="AF38" i="18"/>
  <c r="AP78" i="18"/>
  <c r="AP38" i="18"/>
  <c r="AP18" i="18"/>
  <c r="AF18" i="18"/>
  <c r="AF58" i="18"/>
  <c r="L98" i="18"/>
  <c r="V78" i="18"/>
  <c r="AZ98" i="18"/>
  <c r="L38" i="18"/>
  <c r="V38" i="18"/>
  <c r="L78" i="18"/>
  <c r="AF78" i="18"/>
  <c r="V18" i="18"/>
  <c r="AP98" i="18"/>
  <c r="AZ38" i="18"/>
  <c r="AZ58" i="18"/>
  <c r="L18" i="18"/>
  <c r="AP58" i="18"/>
  <c r="AZ18" i="18"/>
  <c r="AZ78" i="18"/>
  <c r="V58" i="18"/>
  <c r="AF98" i="18"/>
  <c r="J86" i="18"/>
  <c r="AX86" i="18"/>
  <c r="J6" i="18"/>
  <c r="AN26" i="18"/>
  <c r="AX26" i="18"/>
  <c r="Q7" i="1"/>
  <c r="T46" i="18"/>
  <c r="AD6" i="18"/>
  <c r="AD66" i="18"/>
  <c r="AN86" i="18"/>
  <c r="AX6" i="18"/>
  <c r="J46" i="18"/>
  <c r="AN66" i="18"/>
  <c r="AD46" i="18"/>
  <c r="AD86" i="18"/>
  <c r="T6" i="18"/>
  <c r="AN6" i="18"/>
  <c r="T86" i="18"/>
  <c r="J66" i="18"/>
  <c r="P7" i="1"/>
  <c r="AE7" i="1" s="1"/>
  <c r="AD7" i="1" s="1"/>
  <c r="AD26" i="18"/>
  <c r="J26" i="18"/>
  <c r="AX66" i="18"/>
  <c r="T26" i="18"/>
  <c r="AN46" i="18"/>
  <c r="T66" i="18"/>
  <c r="AX46" i="18"/>
  <c r="P10" i="18"/>
  <c r="AT70" i="18"/>
  <c r="AT50" i="18"/>
  <c r="Z10" i="18"/>
  <c r="AT10" i="18"/>
  <c r="P50" i="18"/>
  <c r="AJ50" i="18"/>
  <c r="BD30" i="18"/>
  <c r="Z30" i="18"/>
  <c r="P90" i="18"/>
  <c r="BD50" i="18"/>
  <c r="Z50" i="18"/>
  <c r="AJ70" i="18"/>
  <c r="BD70" i="18"/>
  <c r="AT30" i="18"/>
  <c r="P21" i="1"/>
  <c r="AE21" i="1" s="1"/>
  <c r="AD21" i="1" s="1"/>
  <c r="AT90" i="18"/>
  <c r="Z70" i="18"/>
  <c r="Q21" i="1"/>
  <c r="BD90" i="18"/>
  <c r="BD10" i="18"/>
  <c r="AJ90" i="18"/>
  <c r="AJ30" i="18"/>
  <c r="AJ10" i="18"/>
  <c r="Z90" i="18"/>
  <c r="P70" i="18"/>
  <c r="P30" i="18"/>
  <c r="AL20" i="18"/>
  <c r="AV60" i="18"/>
  <c r="R60" i="18"/>
  <c r="AV80" i="18"/>
  <c r="BF80" i="18"/>
  <c r="AV40" i="18"/>
  <c r="AL40" i="18"/>
  <c r="BF60" i="18"/>
  <c r="AL100" i="18"/>
  <c r="AB40" i="18"/>
  <c r="BF40" i="18"/>
  <c r="R100" i="18"/>
  <c r="R20" i="18"/>
  <c r="R40" i="18"/>
  <c r="AV100" i="18"/>
  <c r="AB100" i="18"/>
  <c r="AV20" i="18"/>
  <c r="AL60" i="18"/>
  <c r="BF100" i="18"/>
  <c r="AB20" i="18"/>
  <c r="BF20" i="18"/>
  <c r="AL80" i="18"/>
  <c r="AB60" i="18"/>
  <c r="AB80" i="18"/>
  <c r="R80" i="18"/>
  <c r="AZ82" i="18"/>
  <c r="L62" i="18"/>
  <c r="V82" i="18"/>
  <c r="AF82" i="18"/>
  <c r="AF22" i="18"/>
  <c r="AP42" i="18"/>
  <c r="V22" i="18"/>
  <c r="AZ42" i="18"/>
  <c r="AP22" i="18"/>
  <c r="L102" i="18"/>
  <c r="AF62" i="18"/>
  <c r="AP102" i="18"/>
  <c r="V102" i="18"/>
  <c r="AF42" i="18"/>
  <c r="L82" i="18"/>
  <c r="AP82" i="18"/>
  <c r="AZ62" i="18"/>
  <c r="L42" i="18"/>
  <c r="AZ22" i="18"/>
  <c r="AF102" i="18"/>
  <c r="AP62" i="18"/>
  <c r="V42" i="18"/>
  <c r="L22" i="18"/>
  <c r="V62" i="18"/>
  <c r="AZ102" i="18"/>
  <c r="P88" i="18"/>
  <c r="AT88" i="18"/>
  <c r="AT68" i="18"/>
  <c r="P48" i="18"/>
  <c r="Z28" i="18"/>
  <c r="Z88" i="18"/>
  <c r="AJ68" i="18"/>
  <c r="AJ28" i="18"/>
  <c r="AJ48" i="18"/>
  <c r="Z48" i="18"/>
  <c r="AJ88" i="18"/>
  <c r="AJ8" i="18"/>
  <c r="AT8" i="18"/>
  <c r="BD8" i="18"/>
  <c r="BD88" i="18"/>
  <c r="BD48" i="18"/>
  <c r="BD28" i="18"/>
  <c r="Z68" i="18"/>
  <c r="Z8" i="18"/>
  <c r="AT28" i="18"/>
  <c r="P68" i="18"/>
  <c r="AT48" i="18"/>
  <c r="P28" i="18"/>
  <c r="P8" i="18"/>
  <c r="BD68" i="18"/>
  <c r="BD36" i="18"/>
  <c r="AT36" i="18"/>
  <c r="P36" i="18"/>
  <c r="P76" i="18"/>
  <c r="P56" i="18"/>
  <c r="BD96" i="18"/>
  <c r="AJ16" i="18"/>
  <c r="P16" i="18"/>
  <c r="BD16" i="18"/>
  <c r="AJ96" i="18"/>
  <c r="AJ56" i="18"/>
  <c r="Z36" i="18"/>
  <c r="Z76" i="18"/>
  <c r="AT56" i="18"/>
  <c r="AJ76" i="18"/>
  <c r="Z16" i="18"/>
  <c r="Z96" i="18"/>
  <c r="AT16" i="18"/>
  <c r="BD56" i="18"/>
  <c r="AT96" i="18"/>
  <c r="BD76" i="18"/>
  <c r="AJ36" i="18"/>
  <c r="AT76" i="18"/>
  <c r="P96" i="18"/>
  <c r="Z56" i="18"/>
  <c r="AP44" i="18"/>
  <c r="V24" i="18"/>
  <c r="V84" i="18"/>
  <c r="AZ24" i="18"/>
  <c r="AF104" i="18"/>
  <c r="L44" i="18"/>
  <c r="V44" i="18"/>
  <c r="AZ84" i="18"/>
  <c r="AP24" i="18"/>
  <c r="AP84" i="18"/>
  <c r="L84" i="18"/>
  <c r="L24" i="18"/>
  <c r="AZ64" i="18"/>
  <c r="AF84" i="18"/>
  <c r="AF64" i="18"/>
  <c r="L64" i="18"/>
  <c r="AP64" i="18"/>
  <c r="AZ104" i="18"/>
  <c r="AZ44" i="18"/>
  <c r="AF24" i="18"/>
  <c r="L104" i="18"/>
  <c r="AP104" i="18"/>
  <c r="V64" i="18"/>
  <c r="V104" i="18"/>
  <c r="AF44" i="18"/>
  <c r="AN74" i="18"/>
  <c r="J14" i="18"/>
  <c r="J34" i="18"/>
  <c r="AD54" i="18"/>
  <c r="AX94" i="18"/>
  <c r="AD94" i="18"/>
  <c r="T14" i="18"/>
  <c r="AX74" i="18"/>
  <c r="T74" i="18"/>
  <c r="AN34" i="18"/>
  <c r="AX14" i="18"/>
  <c r="T34" i="18"/>
  <c r="AN14" i="18"/>
  <c r="J94" i="18"/>
  <c r="AD14" i="18"/>
  <c r="AD74" i="18"/>
  <c r="J54" i="18"/>
  <c r="T94" i="18"/>
  <c r="AN54" i="18"/>
  <c r="T54" i="18"/>
  <c r="AD34" i="18"/>
  <c r="P27" i="1"/>
  <c r="AE27" i="1" s="1"/>
  <c r="AD27" i="1" s="1"/>
  <c r="AX54" i="18"/>
  <c r="AX34" i="18"/>
  <c r="AN94" i="18"/>
  <c r="J74" i="18"/>
  <c r="Q27" i="1"/>
  <c r="AX24" i="18"/>
  <c r="AD104" i="18"/>
  <c r="AX84" i="18"/>
  <c r="T64" i="18"/>
  <c r="J104" i="18"/>
  <c r="AD24" i="18"/>
  <c r="J44" i="18"/>
  <c r="AN44" i="18"/>
  <c r="AD84" i="18"/>
  <c r="AX44" i="18"/>
  <c r="J84" i="18"/>
  <c r="J24" i="18"/>
  <c r="AX64" i="18"/>
  <c r="J64" i="18"/>
  <c r="AN104" i="18"/>
  <c r="AN84" i="18"/>
  <c r="T84" i="18"/>
  <c r="T44" i="18"/>
  <c r="AN64" i="18"/>
  <c r="AD44" i="18"/>
  <c r="AN24" i="18"/>
  <c r="AD64" i="18"/>
  <c r="T24" i="18"/>
  <c r="T104" i="18"/>
  <c r="AX104" i="18"/>
  <c r="BF10" i="18"/>
  <c r="AB30" i="18"/>
  <c r="AV50" i="18"/>
  <c r="AB70" i="18"/>
  <c r="AL30" i="18"/>
  <c r="AV30" i="18"/>
  <c r="R10" i="18"/>
  <c r="BF70" i="18"/>
  <c r="R30" i="18"/>
  <c r="AV90" i="18"/>
  <c r="R70" i="18"/>
  <c r="AL10" i="18"/>
  <c r="AV70" i="18"/>
  <c r="AL70" i="18"/>
  <c r="AV10" i="18"/>
  <c r="BF90" i="18"/>
  <c r="AL90" i="18"/>
  <c r="BF30" i="18"/>
  <c r="AB10" i="18"/>
  <c r="R90" i="18"/>
  <c r="AL50" i="18"/>
  <c r="BF50" i="18"/>
  <c r="AB90" i="18"/>
  <c r="R50" i="18"/>
  <c r="AB50" i="18"/>
  <c r="BB84" i="18"/>
  <c r="BB104" i="18"/>
  <c r="X24" i="18"/>
  <c r="N104" i="18"/>
  <c r="BB44" i="18"/>
  <c r="AH84" i="18"/>
  <c r="AR64" i="18"/>
  <c r="X44" i="18"/>
  <c r="AR44" i="18"/>
  <c r="AH104" i="18"/>
  <c r="X64" i="18"/>
  <c r="AR24" i="18"/>
  <c r="BB24" i="18"/>
  <c r="N64" i="18"/>
  <c r="X104" i="18"/>
  <c r="AH44" i="18"/>
  <c r="N44" i="18"/>
  <c r="AR104" i="18"/>
  <c r="N24" i="18"/>
  <c r="N84" i="18"/>
  <c r="X84" i="18"/>
  <c r="BB64" i="18"/>
  <c r="AR84" i="18"/>
  <c r="Q51" i="1"/>
  <c r="P51" i="1"/>
  <c r="AH64" i="18"/>
  <c r="AH24" i="18"/>
  <c r="AP14" i="18"/>
  <c r="L14" i="18"/>
  <c r="AZ94" i="18"/>
  <c r="AP94" i="18"/>
  <c r="V74" i="18"/>
  <c r="L74" i="18"/>
  <c r="AF34" i="18"/>
  <c r="AZ14" i="18"/>
  <c r="V54" i="18"/>
  <c r="V94" i="18"/>
  <c r="V14" i="18"/>
  <c r="AZ54" i="18"/>
  <c r="L34" i="18"/>
  <c r="AP74" i="18"/>
  <c r="L94" i="18"/>
  <c r="L54" i="18"/>
  <c r="AZ34" i="18"/>
  <c r="AF14" i="18"/>
  <c r="AZ74" i="18"/>
  <c r="AF74" i="18"/>
  <c r="AP34" i="18"/>
  <c r="AF54" i="18"/>
  <c r="AF94" i="18"/>
  <c r="P30" i="1"/>
  <c r="AE30" i="1" s="1"/>
  <c r="AD30" i="1" s="1"/>
  <c r="V34" i="18"/>
  <c r="Q30" i="1"/>
  <c r="AP54" i="18"/>
  <c r="AR26" i="18"/>
  <c r="N46" i="18"/>
  <c r="X6" i="18"/>
  <c r="BB6" i="18"/>
  <c r="AH46" i="18"/>
  <c r="AH86" i="18"/>
  <c r="BB26" i="18"/>
  <c r="X46" i="18"/>
  <c r="BB86" i="18"/>
  <c r="BB66" i="18"/>
  <c r="X86" i="18"/>
  <c r="X66" i="18"/>
  <c r="AH66" i="18"/>
  <c r="AH6" i="18"/>
  <c r="AR66" i="18"/>
  <c r="N86" i="18"/>
  <c r="X26" i="18"/>
  <c r="AR46" i="18"/>
  <c r="BB46" i="18"/>
  <c r="AR86" i="18"/>
  <c r="AR6" i="18"/>
  <c r="N6" i="18"/>
  <c r="AH26" i="18"/>
  <c r="N26" i="18"/>
  <c r="N66" i="18"/>
  <c r="P42" i="18"/>
  <c r="AT62" i="18"/>
  <c r="Z102" i="18"/>
  <c r="AJ82" i="18"/>
  <c r="BD22" i="18"/>
  <c r="P62" i="18"/>
  <c r="AJ102" i="18"/>
  <c r="BD102" i="18"/>
  <c r="AT82" i="18"/>
  <c r="Z42" i="18"/>
  <c r="Z62" i="18"/>
  <c r="Z82" i="18"/>
  <c r="P102" i="18"/>
  <c r="AT22" i="18"/>
  <c r="P22" i="18"/>
  <c r="P82" i="18"/>
  <c r="AT42" i="18"/>
  <c r="BD42" i="18"/>
  <c r="AJ42" i="18"/>
  <c r="AJ62" i="18"/>
  <c r="BD62" i="18"/>
  <c r="AT102" i="18"/>
  <c r="Z22" i="18"/>
  <c r="AJ22" i="18"/>
  <c r="P48" i="1"/>
  <c r="BD82" i="18"/>
  <c r="Q48" i="1"/>
  <c r="X58" i="18"/>
  <c r="N18" i="18"/>
  <c r="BB18" i="18"/>
  <c r="AH38" i="18"/>
  <c r="AR38" i="18"/>
  <c r="N78" i="18"/>
  <c r="N58" i="18"/>
  <c r="AR98" i="18"/>
  <c r="AH58" i="18"/>
  <c r="X78" i="18"/>
  <c r="AH98" i="18"/>
  <c r="BB38" i="18"/>
  <c r="N98" i="18"/>
  <c r="BB98" i="18"/>
  <c r="AH18" i="18"/>
  <c r="X98" i="18"/>
  <c r="AH78" i="18"/>
  <c r="AR18" i="18"/>
  <c r="BB78" i="18"/>
  <c r="X38" i="18"/>
  <c r="AR78" i="18"/>
  <c r="X18" i="18"/>
  <c r="BB58" i="18"/>
  <c r="N38" i="18"/>
  <c r="AR58" i="18"/>
  <c r="T28" i="18"/>
  <c r="AX28" i="18"/>
  <c r="AX48" i="18"/>
  <c r="T68" i="18"/>
  <c r="J48" i="18"/>
  <c r="AN28" i="18"/>
  <c r="AD68" i="18"/>
  <c r="AN88" i="18"/>
  <c r="AD48" i="18"/>
  <c r="AX68" i="18"/>
  <c r="J8" i="18"/>
  <c r="AD88" i="18"/>
  <c r="AX88" i="18"/>
  <c r="AN48" i="18"/>
  <c r="T48" i="18"/>
  <c r="T88" i="18"/>
  <c r="J28" i="18"/>
  <c r="AD28" i="18"/>
  <c r="J68" i="18"/>
  <c r="AD8" i="18"/>
  <c r="J88" i="18"/>
  <c r="AN68" i="18"/>
  <c r="AN8" i="18"/>
  <c r="AX8" i="18"/>
  <c r="T8" i="18"/>
  <c r="P13" i="1"/>
  <c r="Q13" i="1"/>
  <c r="AH40" i="18"/>
  <c r="X40" i="18"/>
  <c r="AR100" i="18"/>
  <c r="N60" i="18"/>
  <c r="AR20" i="18"/>
  <c r="BB60" i="18"/>
  <c r="X80" i="18"/>
  <c r="N80" i="18"/>
  <c r="X20" i="18"/>
  <c r="N20" i="18"/>
  <c r="BB80" i="18"/>
  <c r="AH100" i="18"/>
  <c r="X60" i="18"/>
  <c r="BB100" i="18"/>
  <c r="N40" i="18"/>
  <c r="AH60" i="18"/>
  <c r="N100" i="18"/>
  <c r="BB20" i="18"/>
  <c r="AR40" i="18"/>
  <c r="X100" i="18"/>
  <c r="AR80" i="18"/>
  <c r="AH80" i="18"/>
  <c r="AR60" i="18"/>
  <c r="AH20" i="18"/>
  <c r="BB40" i="18"/>
  <c r="R48" i="18"/>
  <c r="AV28" i="18"/>
  <c r="BF48" i="18"/>
  <c r="AV88" i="18"/>
  <c r="AL28" i="18"/>
  <c r="BF68" i="18"/>
  <c r="AB88" i="18"/>
  <c r="AL48" i="18"/>
  <c r="BF8" i="18"/>
  <c r="AV8" i="18"/>
  <c r="AB68" i="18"/>
  <c r="BF88" i="18"/>
  <c r="R88" i="18"/>
  <c r="AL68" i="18"/>
  <c r="BF28" i="18"/>
  <c r="AV48" i="18"/>
  <c r="AB48" i="18"/>
  <c r="R28" i="18"/>
  <c r="AV68" i="18"/>
  <c r="AB8" i="18"/>
  <c r="AL88" i="18"/>
  <c r="Q18" i="1"/>
  <c r="P18" i="1"/>
  <c r="AE18" i="1" s="1"/>
  <c r="AD18" i="1" s="1"/>
  <c r="R68" i="18"/>
  <c r="AL8" i="18"/>
  <c r="R8" i="18"/>
  <c r="AB28" i="18"/>
  <c r="N68" i="18"/>
  <c r="BB28" i="18"/>
  <c r="N8" i="18"/>
  <c r="BB48" i="18"/>
  <c r="N48" i="18"/>
  <c r="AR88" i="18"/>
  <c r="X8" i="18"/>
  <c r="X88" i="18"/>
  <c r="AH48" i="18"/>
  <c r="AH28" i="18"/>
  <c r="X68" i="18"/>
  <c r="AR48" i="18"/>
  <c r="X28" i="18"/>
  <c r="BB8" i="18"/>
  <c r="X48" i="18"/>
  <c r="N88" i="18"/>
  <c r="AH68" i="18"/>
  <c r="AH88" i="18"/>
  <c r="AR28" i="18"/>
  <c r="AH8" i="18"/>
  <c r="N28" i="18"/>
  <c r="BB68" i="18"/>
  <c r="AR8" i="18"/>
  <c r="AR68" i="18"/>
  <c r="BB88" i="18"/>
  <c r="AV58" i="18"/>
  <c r="AV38" i="18"/>
  <c r="AL98" i="18"/>
  <c r="AB58" i="18"/>
  <c r="AL38" i="18"/>
  <c r="R38" i="18"/>
  <c r="BF98" i="18"/>
  <c r="AB18" i="18"/>
  <c r="AV78" i="18"/>
  <c r="BF58" i="18"/>
  <c r="AL78" i="18"/>
  <c r="BF38" i="18"/>
  <c r="AB98" i="18"/>
  <c r="BF18" i="18"/>
  <c r="AL58" i="18"/>
  <c r="R58" i="18"/>
  <c r="R98" i="18"/>
  <c r="AL18" i="18"/>
  <c r="AV98" i="18"/>
  <c r="AV18" i="18"/>
  <c r="R18" i="18"/>
  <c r="BF78" i="18"/>
  <c r="AB38" i="18"/>
  <c r="AB78" i="18"/>
  <c r="R78" i="18"/>
  <c r="AX32" i="18"/>
  <c r="AD12" i="18"/>
  <c r="AN92" i="18"/>
  <c r="AD52" i="18"/>
  <c r="J32" i="18"/>
  <c r="AD92" i="18"/>
  <c r="AX92" i="18"/>
  <c r="J52" i="18"/>
  <c r="AN72" i="18"/>
  <c r="T72" i="18"/>
  <c r="AX52" i="18"/>
  <c r="T32" i="18"/>
  <c r="AN32" i="18"/>
  <c r="AD32" i="18"/>
  <c r="AX72" i="18"/>
  <c r="AX12" i="18"/>
  <c r="J92" i="18"/>
  <c r="AN12" i="18"/>
  <c r="AN52" i="18"/>
  <c r="J72" i="18"/>
  <c r="AD72" i="18"/>
  <c r="T52" i="18"/>
  <c r="J12" i="18"/>
  <c r="T92" i="18"/>
  <c r="T12" i="18"/>
  <c r="X10" i="18"/>
  <c r="X90" i="18"/>
  <c r="AR10" i="18"/>
  <c r="BB10" i="18"/>
  <c r="BB30" i="18"/>
  <c r="AR70" i="18"/>
  <c r="N90" i="18"/>
  <c r="BB50" i="18"/>
  <c r="AR50" i="18"/>
  <c r="AH50" i="18"/>
  <c r="N50" i="18"/>
  <c r="AR90" i="18"/>
  <c r="BB90" i="18"/>
  <c r="X30" i="18"/>
  <c r="AH10" i="18"/>
  <c r="AH90" i="18"/>
  <c r="AR30" i="18"/>
  <c r="X50" i="18"/>
  <c r="N10" i="18"/>
  <c r="BB70" i="18"/>
  <c r="X70" i="18"/>
  <c r="N30" i="18"/>
  <c r="AH30" i="18"/>
  <c r="AH70" i="18"/>
  <c r="N70" i="18"/>
  <c r="AV96" i="18"/>
  <c r="BF36" i="18"/>
  <c r="AB76" i="18"/>
  <c r="R76" i="18"/>
  <c r="AB16" i="18"/>
  <c r="R56" i="18"/>
  <c r="AV16" i="18"/>
  <c r="BF56" i="18"/>
  <c r="AB56" i="18"/>
  <c r="AV36" i="18"/>
  <c r="R36" i="18"/>
  <c r="AL56" i="18"/>
  <c r="BF96" i="18"/>
  <c r="AL96" i="18"/>
  <c r="BF16" i="18"/>
  <c r="AV56" i="18"/>
  <c r="BF76" i="18"/>
  <c r="R96" i="18"/>
  <c r="AL16" i="18"/>
  <c r="R16" i="18"/>
  <c r="AB96" i="18"/>
  <c r="AL76" i="18"/>
  <c r="AB36" i="18"/>
  <c r="AV76" i="18"/>
  <c r="AL36" i="18"/>
  <c r="AF46" i="18"/>
  <c r="L26" i="18"/>
  <c r="L86" i="18"/>
  <c r="AP26" i="18"/>
  <c r="AP46" i="18"/>
  <c r="AZ66" i="18"/>
  <c r="AF66" i="18"/>
  <c r="AZ46" i="18"/>
  <c r="AF26" i="18"/>
  <c r="AP6" i="18"/>
  <c r="V66" i="18"/>
  <c r="L46" i="18"/>
  <c r="AZ6" i="18"/>
  <c r="V26" i="18"/>
  <c r="AF86" i="18"/>
  <c r="AP66" i="18"/>
  <c r="AZ26" i="18"/>
  <c r="AF6" i="18"/>
  <c r="V6" i="18"/>
  <c r="V86" i="18"/>
  <c r="AZ86" i="18"/>
  <c r="V46" i="18"/>
  <c r="L6" i="18"/>
  <c r="AP86" i="18"/>
  <c r="L66" i="18"/>
  <c r="AX16" i="18"/>
  <c r="AD56" i="18"/>
  <c r="J36" i="18"/>
  <c r="T16" i="18"/>
  <c r="T76" i="18"/>
  <c r="J16" i="18"/>
  <c r="J96" i="18"/>
  <c r="AX96" i="18"/>
  <c r="AN56" i="18"/>
  <c r="AD96" i="18"/>
  <c r="AN76" i="18"/>
  <c r="AX56" i="18"/>
  <c r="AX76" i="18"/>
  <c r="AN36" i="18"/>
  <c r="AD16" i="18"/>
  <c r="J76" i="18"/>
  <c r="J56" i="18"/>
  <c r="AN16" i="18"/>
  <c r="T36" i="18"/>
  <c r="T96" i="18"/>
  <c r="AD76" i="18"/>
  <c r="AD36" i="18"/>
  <c r="T56" i="18"/>
  <c r="AX36" i="18"/>
  <c r="AN96" i="18"/>
  <c r="L68" i="18"/>
  <c r="AZ28" i="18"/>
  <c r="V28" i="18"/>
  <c r="L48" i="18"/>
  <c r="AZ88" i="18"/>
  <c r="V8" i="18"/>
  <c r="AZ8" i="18"/>
  <c r="AZ48" i="18"/>
  <c r="AP28" i="18"/>
  <c r="AF8" i="18"/>
  <c r="AP88" i="18"/>
  <c r="AP68" i="18"/>
  <c r="AZ68" i="18"/>
  <c r="L8" i="18"/>
  <c r="V68" i="18"/>
  <c r="V48" i="18"/>
  <c r="AP48" i="18"/>
  <c r="AF88" i="18"/>
  <c r="AP8" i="18"/>
  <c r="V88" i="18"/>
  <c r="AF28" i="18"/>
  <c r="L88" i="18"/>
  <c r="AF68" i="18"/>
  <c r="AF48" i="18"/>
  <c r="L28" i="18"/>
  <c r="X32" i="18"/>
  <c r="N32" i="18"/>
  <c r="X72" i="18"/>
  <c r="X52" i="18"/>
  <c r="BB52" i="18"/>
  <c r="AH72" i="18"/>
  <c r="AR32" i="18"/>
  <c r="N52" i="18"/>
  <c r="AH92" i="18"/>
  <c r="X92" i="18"/>
  <c r="AH32" i="18"/>
  <c r="Q24" i="1"/>
  <c r="AH52" i="18"/>
  <c r="N12" i="18"/>
  <c r="P24" i="1"/>
  <c r="AE24" i="1" s="1"/>
  <c r="AD24" i="1" s="1"/>
  <c r="N92" i="18"/>
  <c r="AR92" i="18"/>
  <c r="X12" i="18"/>
  <c r="AR52" i="18"/>
  <c r="N72" i="18"/>
  <c r="AR12" i="18"/>
  <c r="BB72" i="18"/>
  <c r="AR72" i="18"/>
  <c r="BB32" i="18"/>
  <c r="BB12" i="18"/>
  <c r="BB92" i="18"/>
  <c r="AH12" i="18"/>
  <c r="AB54" i="18"/>
  <c r="AL94" i="18"/>
  <c r="BF74" i="18"/>
  <c r="AB34" i="18"/>
  <c r="AV94" i="18"/>
  <c r="AV34" i="18"/>
  <c r="AL14" i="18"/>
  <c r="AB14" i="18"/>
  <c r="R74" i="18"/>
  <c r="R94" i="18"/>
  <c r="R14" i="18"/>
  <c r="AB74" i="18"/>
  <c r="AL54" i="18"/>
  <c r="AL74" i="18"/>
  <c r="AB94" i="18"/>
  <c r="R34" i="18"/>
  <c r="BF34" i="18"/>
  <c r="BF54" i="18"/>
  <c r="BF94" i="18"/>
  <c r="R54" i="18"/>
  <c r="AV54" i="18"/>
  <c r="AV74" i="18"/>
  <c r="AV14" i="18"/>
  <c r="BF14" i="18"/>
  <c r="AL34" i="18"/>
  <c r="Q33" i="1"/>
  <c r="P33" i="1"/>
  <c r="BD18" i="18"/>
  <c r="AJ38" i="18"/>
  <c r="BD58" i="18"/>
  <c r="AT78" i="18"/>
  <c r="P58" i="18"/>
  <c r="AT18" i="18"/>
  <c r="AT98" i="18"/>
  <c r="Z38" i="18"/>
  <c r="Z78" i="18"/>
  <c r="AJ18" i="18"/>
  <c r="AJ58" i="18"/>
  <c r="P78" i="18"/>
  <c r="P18" i="18"/>
  <c r="Z58" i="18"/>
  <c r="AT38" i="18"/>
  <c r="P38" i="18"/>
  <c r="AJ98" i="18"/>
  <c r="Z18" i="18"/>
  <c r="BD98" i="18"/>
  <c r="P98" i="18"/>
  <c r="BD78" i="18"/>
  <c r="BD38" i="18"/>
  <c r="AT58" i="18"/>
  <c r="Z98" i="18"/>
  <c r="AJ78" i="18"/>
  <c r="AF40" i="18"/>
  <c r="V100" i="18"/>
  <c r="AF60" i="18"/>
  <c r="AP100" i="18"/>
  <c r="AZ80" i="18"/>
  <c r="V40" i="18"/>
  <c r="AP20" i="18"/>
  <c r="AF80" i="18"/>
  <c r="V80" i="18"/>
  <c r="AP40" i="18"/>
  <c r="AZ60" i="18"/>
  <c r="AZ40" i="18"/>
  <c r="AZ100" i="18"/>
  <c r="V20" i="18"/>
  <c r="L80" i="18"/>
  <c r="L40" i="18"/>
  <c r="L100" i="18"/>
  <c r="AZ20" i="18"/>
  <c r="AP60" i="18"/>
  <c r="AF20" i="18"/>
  <c r="P39" i="1"/>
  <c r="AE39" i="1" s="1"/>
  <c r="AD39" i="1" s="1"/>
  <c r="Q39" i="1"/>
  <c r="AP80" i="18"/>
  <c r="AF100" i="18"/>
  <c r="V60" i="18"/>
  <c r="L20" i="18"/>
  <c r="L60" i="18"/>
  <c r="AT72" i="18"/>
  <c r="AT52" i="18"/>
  <c r="AT32" i="18"/>
  <c r="AJ52" i="18"/>
  <c r="BD52" i="18"/>
  <c r="Z52" i="18"/>
  <c r="BD12" i="18"/>
  <c r="AJ92" i="18"/>
  <c r="AJ12" i="18"/>
  <c r="Z32" i="18"/>
  <c r="BD92" i="18"/>
  <c r="BD72" i="18"/>
  <c r="AT92" i="18"/>
  <c r="P72" i="18"/>
  <c r="AJ32" i="18"/>
  <c r="AJ72" i="18"/>
  <c r="Z72" i="18"/>
  <c r="Z92" i="18"/>
  <c r="P12" i="18"/>
  <c r="AT12" i="18"/>
  <c r="P52" i="18"/>
  <c r="BD32" i="18"/>
  <c r="P92" i="18"/>
  <c r="P32" i="18"/>
  <c r="Z12" i="18"/>
  <c r="AR22" i="18"/>
  <c r="X102" i="18"/>
  <c r="AR82" i="18"/>
  <c r="AH22" i="18"/>
  <c r="X82" i="18"/>
  <c r="X62" i="18"/>
  <c r="AR62" i="18"/>
  <c r="BB22" i="18"/>
  <c r="AH102" i="18"/>
  <c r="BB62" i="18"/>
  <c r="BB102" i="18"/>
  <c r="AH42" i="18"/>
  <c r="AH62" i="18"/>
  <c r="N22" i="18"/>
  <c r="N102" i="18"/>
  <c r="N62" i="18"/>
  <c r="N82" i="18"/>
  <c r="AR42" i="18"/>
  <c r="AR102" i="18"/>
  <c r="AH82" i="18"/>
  <c r="BB82" i="18"/>
  <c r="P45" i="1"/>
  <c r="AE45" i="1" s="1"/>
  <c r="AD45" i="1" s="1"/>
  <c r="X22" i="18"/>
  <c r="X42" i="18"/>
  <c r="Q45" i="1"/>
  <c r="N42" i="18"/>
  <c r="BB42" i="18"/>
  <c r="AR36" i="18"/>
  <c r="BB36" i="18"/>
  <c r="AR16" i="18"/>
  <c r="AH96" i="18"/>
  <c r="AH16" i="18"/>
  <c r="X76" i="18"/>
  <c r="N36" i="18"/>
  <c r="N56" i="18"/>
  <c r="N16" i="18"/>
  <c r="N76" i="18"/>
  <c r="AR56" i="18"/>
  <c r="BB16" i="18"/>
  <c r="AH36" i="18"/>
  <c r="X96" i="18"/>
  <c r="AH56" i="18"/>
  <c r="AH76" i="18"/>
  <c r="AR76" i="18"/>
  <c r="BB96" i="18"/>
  <c r="X36" i="18"/>
  <c r="BB56" i="18"/>
  <c r="X16" i="18"/>
  <c r="N96" i="18"/>
  <c r="BB76" i="18"/>
  <c r="AR96" i="18"/>
  <c r="X56" i="18"/>
  <c r="BD100" i="18"/>
  <c r="AT80" i="18"/>
  <c r="Z40" i="18"/>
  <c r="P100" i="18"/>
  <c r="AJ80" i="18"/>
  <c r="AT100" i="18"/>
  <c r="P80" i="18"/>
  <c r="AT20" i="18"/>
  <c r="AT40" i="18"/>
  <c r="P40" i="18"/>
  <c r="BD60" i="18"/>
  <c r="AT60" i="18"/>
  <c r="BD20" i="18"/>
  <c r="AJ40" i="18"/>
  <c r="BD40" i="18"/>
  <c r="Z20" i="18"/>
  <c r="P20" i="18"/>
  <c r="AJ100" i="18"/>
  <c r="Z100" i="18"/>
  <c r="BD80" i="18"/>
  <c r="AJ60" i="18"/>
  <c r="Z80" i="18"/>
  <c r="P60" i="18"/>
  <c r="Z60" i="18"/>
  <c r="AJ20" i="18"/>
  <c r="R82" i="18"/>
  <c r="AL82" i="18"/>
  <c r="AB102" i="18"/>
  <c r="AL42" i="18"/>
  <c r="BF22" i="18"/>
  <c r="BF62" i="18"/>
  <c r="AL102" i="18"/>
  <c r="AV42" i="18"/>
  <c r="AV22" i="18"/>
  <c r="AB22" i="18"/>
  <c r="AV82" i="18"/>
  <c r="AB42" i="18"/>
  <c r="AL22" i="18"/>
  <c r="BF42" i="18"/>
  <c r="R22" i="18"/>
  <c r="AL62" i="18"/>
  <c r="R62" i="18"/>
  <c r="AB82" i="18"/>
  <c r="R42" i="18"/>
  <c r="AV102" i="18"/>
  <c r="AB62" i="18"/>
  <c r="BF102" i="18"/>
  <c r="BF82" i="18"/>
  <c r="AV62" i="18"/>
  <c r="R102" i="18"/>
  <c r="AN62" i="18"/>
  <c r="J42" i="18"/>
  <c r="AD42" i="18"/>
  <c r="T62" i="18"/>
  <c r="AN102" i="18"/>
  <c r="J62" i="18"/>
  <c r="T42" i="18"/>
  <c r="AN42" i="18"/>
  <c r="T82" i="18"/>
  <c r="AX82" i="18"/>
  <c r="AD102" i="18"/>
  <c r="AD82" i="18"/>
  <c r="J82" i="18"/>
  <c r="AX62" i="18"/>
  <c r="P42" i="1"/>
  <c r="AD62" i="18"/>
  <c r="J102" i="18"/>
  <c r="Q42" i="1"/>
  <c r="AX42" i="18"/>
  <c r="AN22" i="18"/>
  <c r="T102" i="18"/>
  <c r="AX22" i="18"/>
  <c r="AX102" i="18"/>
  <c r="AN82" i="18"/>
  <c r="J22" i="18"/>
  <c r="T22" i="18"/>
  <c r="AD22" i="18"/>
  <c r="AV92" i="18"/>
  <c r="AL72" i="18"/>
  <c r="AB12" i="18"/>
  <c r="BF52" i="18"/>
  <c r="AL92" i="18"/>
  <c r="AB72" i="18"/>
  <c r="AL52" i="18"/>
  <c r="R32" i="18"/>
  <c r="AV12" i="18"/>
  <c r="AV32" i="18"/>
  <c r="AV72" i="18"/>
  <c r="BF92" i="18"/>
  <c r="AB32" i="18"/>
  <c r="R52" i="18"/>
  <c r="BF72" i="18"/>
  <c r="BF12" i="18"/>
  <c r="BF32" i="18"/>
  <c r="AL12" i="18"/>
  <c r="R72" i="18"/>
  <c r="AV52" i="18"/>
  <c r="R92" i="18"/>
  <c r="AB52" i="18"/>
  <c r="AL32" i="18"/>
  <c r="AB92" i="18"/>
  <c r="R12" i="18"/>
  <c r="AX30" i="18"/>
  <c r="AX90" i="18"/>
  <c r="T90" i="18"/>
  <c r="AN30" i="18"/>
  <c r="AD30" i="18"/>
  <c r="AX50" i="18"/>
  <c r="AN10" i="18"/>
  <c r="AD90" i="18"/>
  <c r="AD10" i="18"/>
  <c r="T10" i="18"/>
  <c r="AX70" i="18"/>
  <c r="AN50" i="18"/>
  <c r="T50" i="18"/>
  <c r="T30" i="18"/>
  <c r="J30" i="18"/>
  <c r="J50" i="18"/>
  <c r="AN70" i="18"/>
  <c r="AD70" i="18"/>
  <c r="J70" i="18"/>
  <c r="AX10" i="18"/>
  <c r="J90" i="18"/>
  <c r="T70" i="18"/>
  <c r="AN90" i="18"/>
  <c r="AD50" i="18"/>
  <c r="J10" i="18"/>
  <c r="BF66" i="18"/>
  <c r="R26" i="18"/>
  <c r="BF6" i="18"/>
  <c r="AV66" i="18"/>
  <c r="BF86" i="18"/>
  <c r="AB6" i="18"/>
  <c r="AL66" i="18"/>
  <c r="BF26" i="18"/>
  <c r="AL46" i="18"/>
  <c r="AV6" i="18"/>
  <c r="AL6" i="18"/>
  <c r="BF46" i="18"/>
  <c r="AB26" i="18"/>
  <c r="AV26" i="18"/>
  <c r="R66" i="18"/>
  <c r="AB86" i="18"/>
  <c r="AV86" i="18"/>
  <c r="R86" i="18"/>
  <c r="R46" i="18"/>
  <c r="AV46" i="18"/>
  <c r="R6" i="18"/>
  <c r="AL86" i="18"/>
  <c r="AB66" i="18"/>
  <c r="AL26" i="18"/>
  <c r="AB46" i="18"/>
  <c r="AP10" i="18"/>
  <c r="V70" i="18"/>
  <c r="AP90" i="18"/>
  <c r="AZ50" i="18"/>
  <c r="V90" i="18"/>
  <c r="AP50" i="18"/>
  <c r="AZ70" i="18"/>
  <c r="V10" i="18"/>
  <c r="AP30" i="18"/>
  <c r="AP70" i="18"/>
  <c r="AF70" i="18"/>
  <c r="AZ10" i="18"/>
  <c r="AZ90" i="18"/>
  <c r="L50" i="18"/>
  <c r="AF90" i="18"/>
  <c r="AF50" i="18"/>
  <c r="AF10" i="18"/>
  <c r="AF30" i="18"/>
  <c r="L30" i="18"/>
  <c r="AZ30" i="18"/>
  <c r="L90" i="18"/>
  <c r="L70" i="18"/>
  <c r="L10" i="18"/>
  <c r="V30" i="18"/>
  <c r="V50" i="18"/>
  <c r="AN60" i="18"/>
  <c r="T60" i="18"/>
  <c r="AD20" i="18"/>
  <c r="T100" i="18"/>
  <c r="AX40" i="18"/>
  <c r="AD80" i="18"/>
  <c r="AD40" i="18"/>
  <c r="J60" i="18"/>
  <c r="AX100" i="18"/>
  <c r="AD100" i="18"/>
  <c r="AN20" i="18"/>
  <c r="AN40" i="18"/>
  <c r="AN100" i="18"/>
  <c r="AX20" i="18"/>
  <c r="AD60" i="18"/>
  <c r="AX80" i="18"/>
  <c r="J40" i="18"/>
  <c r="AX60" i="18"/>
  <c r="T80" i="18"/>
  <c r="J20" i="18"/>
  <c r="T40" i="18"/>
  <c r="J100" i="18"/>
  <c r="AN80" i="18"/>
  <c r="J80" i="18"/>
  <c r="T20" i="18"/>
  <c r="Z14" i="18"/>
  <c r="AJ14" i="18"/>
  <c r="AJ94" i="18"/>
  <c r="BD14" i="18"/>
  <c r="Z34" i="18"/>
  <c r="AT34" i="18"/>
  <c r="P54" i="18"/>
  <c r="Z94" i="18"/>
  <c r="Z74" i="18"/>
  <c r="AT74" i="18"/>
  <c r="P94" i="18"/>
  <c r="P14" i="18"/>
  <c r="AT54" i="18"/>
  <c r="P74" i="18"/>
  <c r="AJ34" i="18"/>
  <c r="AJ74" i="18"/>
  <c r="AJ54" i="18"/>
  <c r="BD94" i="18"/>
  <c r="P34" i="18"/>
  <c r="BD74" i="18"/>
  <c r="AT14" i="18"/>
  <c r="BD54" i="18"/>
  <c r="Z54" i="18"/>
  <c r="BD34" i="18"/>
  <c r="AT94" i="18"/>
  <c r="L12" i="18"/>
  <c r="AZ92" i="18"/>
  <c r="AF32" i="18"/>
  <c r="AZ32" i="18"/>
  <c r="AF52" i="18"/>
  <c r="L32" i="18"/>
  <c r="V32" i="18"/>
  <c r="AZ72" i="18"/>
  <c r="L72" i="18"/>
  <c r="AZ52" i="18"/>
  <c r="V72" i="18"/>
  <c r="L92" i="18"/>
  <c r="AP52" i="18"/>
  <c r="AF72" i="18"/>
  <c r="AZ12" i="18"/>
  <c r="AP12" i="18"/>
  <c r="AP32" i="18"/>
  <c r="AP92" i="18"/>
  <c r="V92" i="18"/>
  <c r="AF12" i="18"/>
  <c r="V52" i="18"/>
  <c r="L52" i="18"/>
  <c r="AP72" i="18"/>
  <c r="AF92" i="18"/>
  <c r="V12" i="18"/>
  <c r="AF16" i="18"/>
  <c r="AF36" i="18"/>
  <c r="V16" i="18"/>
  <c r="V96" i="18"/>
  <c r="AZ96" i="18"/>
  <c r="AP96" i="18"/>
  <c r="L16" i="18"/>
  <c r="V76" i="18"/>
  <c r="L96" i="18"/>
  <c r="V56" i="18"/>
  <c r="L56" i="18"/>
  <c r="AP56" i="18"/>
  <c r="AF56" i="18"/>
  <c r="AZ36" i="18"/>
  <c r="AF76" i="18"/>
  <c r="AF96" i="18"/>
  <c r="AZ16" i="18"/>
  <c r="L36" i="18"/>
  <c r="AZ56" i="18"/>
  <c r="AZ76" i="18"/>
  <c r="AP36" i="18"/>
  <c r="AP76" i="18"/>
  <c r="V36" i="18"/>
  <c r="AP16" i="18"/>
  <c r="L76" i="18"/>
  <c r="P36" i="1"/>
  <c r="AE36" i="1" s="1"/>
  <c r="AD36" i="1" s="1"/>
  <c r="Q36" i="1"/>
  <c r="BD46" i="18"/>
  <c r="AJ26" i="18"/>
  <c r="AJ46" i="18"/>
  <c r="Z66" i="18"/>
  <c r="P46" i="18"/>
  <c r="BD6" i="18"/>
  <c r="BD26" i="18"/>
  <c r="AT46" i="18"/>
  <c r="AT26" i="18"/>
  <c r="AJ6" i="18"/>
  <c r="AT66" i="18"/>
  <c r="AJ86" i="18"/>
  <c r="AJ66" i="18"/>
  <c r="AT6" i="18"/>
  <c r="Z86" i="18"/>
  <c r="P6" i="18"/>
  <c r="Z6" i="18"/>
  <c r="Z46" i="18"/>
  <c r="BD86" i="18"/>
  <c r="Z26" i="18"/>
  <c r="BD66" i="18"/>
  <c r="AT86" i="18"/>
  <c r="P26" i="18"/>
  <c r="P10" i="1"/>
  <c r="AE10" i="1" s="1"/>
  <c r="AD10" i="1" s="1"/>
  <c r="P66" i="18"/>
  <c r="Q10" i="1"/>
  <c r="P86" i="18"/>
  <c r="AE13" i="1" l="1"/>
  <c r="AD13" i="1" s="1"/>
  <c r="AF13" i="1" s="1"/>
  <c r="AE15" i="1"/>
  <c r="AD15" i="1" s="1"/>
  <c r="AE14" i="1"/>
  <c r="AD14" i="1" s="1"/>
  <c r="V41" i="19"/>
  <c r="P41" i="19"/>
  <c r="P141" i="19"/>
  <c r="M191" i="19"/>
  <c r="M141" i="19"/>
  <c r="M241" i="19"/>
  <c r="V91" i="19"/>
  <c r="M91" i="19"/>
  <c r="S191" i="19"/>
  <c r="J241" i="19"/>
  <c r="S91" i="19"/>
  <c r="J91" i="19"/>
  <c r="P191" i="19"/>
  <c r="S241" i="19"/>
  <c r="V141" i="19"/>
  <c r="M41" i="19"/>
  <c r="S141" i="19"/>
  <c r="J141" i="19"/>
  <c r="J191" i="19"/>
  <c r="V241" i="19"/>
  <c r="S41" i="19"/>
  <c r="J41" i="19"/>
  <c r="P91" i="19"/>
  <c r="V191" i="19"/>
  <c r="P241" i="19"/>
  <c r="P132" i="19"/>
  <c r="S182" i="19"/>
  <c r="V132" i="19"/>
  <c r="V232" i="19"/>
  <c r="J32" i="19"/>
  <c r="V32" i="19"/>
  <c r="P182" i="19"/>
  <c r="S232" i="19"/>
  <c r="S82" i="19"/>
  <c r="S132" i="19"/>
  <c r="M182" i="19"/>
  <c r="M32" i="19"/>
  <c r="S32" i="19"/>
  <c r="J182" i="19"/>
  <c r="P232" i="19"/>
  <c r="M232" i="19"/>
  <c r="J132" i="19"/>
  <c r="V82" i="19"/>
  <c r="P32" i="19"/>
  <c r="V182" i="19"/>
  <c r="P82" i="19"/>
  <c r="M132" i="19"/>
  <c r="M82" i="19"/>
  <c r="J232" i="19"/>
  <c r="J82" i="19"/>
  <c r="AF36" i="1"/>
  <c r="P72" i="19"/>
  <c r="S122" i="19"/>
  <c r="P122" i="19"/>
  <c r="S222" i="19"/>
  <c r="J72" i="19"/>
  <c r="M72" i="19"/>
  <c r="M122" i="19"/>
  <c r="P222" i="19"/>
  <c r="M222" i="19"/>
  <c r="V172" i="19"/>
  <c r="V72" i="19"/>
  <c r="V22" i="19"/>
  <c r="P22" i="19"/>
  <c r="M22" i="19"/>
  <c r="V222" i="19"/>
  <c r="S172" i="19"/>
  <c r="J122" i="19"/>
  <c r="M172" i="19"/>
  <c r="P172" i="19"/>
  <c r="V122" i="19"/>
  <c r="J172" i="19"/>
  <c r="S72" i="19"/>
  <c r="J22" i="19"/>
  <c r="S22" i="19"/>
  <c r="J222" i="19"/>
  <c r="J110" i="19"/>
  <c r="M10" i="19"/>
  <c r="P10" i="19"/>
  <c r="S210" i="19"/>
  <c r="V10" i="19"/>
  <c r="P110" i="19"/>
  <c r="M110" i="19"/>
  <c r="S10" i="19"/>
  <c r="V210" i="19"/>
  <c r="M210" i="19"/>
  <c r="J210" i="19"/>
  <c r="J160" i="19"/>
  <c r="M60" i="19"/>
  <c r="P60" i="19"/>
  <c r="V110" i="19"/>
  <c r="V160" i="19"/>
  <c r="P210" i="19"/>
  <c r="P160" i="19"/>
  <c r="V60" i="19"/>
  <c r="S110" i="19"/>
  <c r="S160" i="19"/>
  <c r="M160" i="19"/>
  <c r="J60" i="19"/>
  <c r="S60" i="19"/>
  <c r="J10" i="19"/>
  <c r="P74" i="19"/>
  <c r="V74" i="19"/>
  <c r="P174" i="19"/>
  <c r="M224" i="19"/>
  <c r="M124" i="19"/>
  <c r="P24" i="19"/>
  <c r="M24" i="19"/>
  <c r="V224" i="19"/>
  <c r="V124" i="19"/>
  <c r="M174" i="19"/>
  <c r="S124" i="19"/>
  <c r="S224" i="19"/>
  <c r="S74" i="19"/>
  <c r="J24" i="19"/>
  <c r="V174" i="19"/>
  <c r="P224" i="19"/>
  <c r="M74" i="19"/>
  <c r="V24" i="19"/>
  <c r="J174" i="19"/>
  <c r="J224" i="19"/>
  <c r="J74" i="19"/>
  <c r="S24" i="19"/>
  <c r="S174" i="19"/>
  <c r="J124" i="19"/>
  <c r="P124" i="19"/>
  <c r="V13" i="19"/>
  <c r="P213" i="19"/>
  <c r="M63" i="19"/>
  <c r="S113" i="19"/>
  <c r="J13" i="19"/>
  <c r="P113" i="19"/>
  <c r="J63" i="19"/>
  <c r="V213" i="19"/>
  <c r="S163" i="19"/>
  <c r="V63" i="19"/>
  <c r="J163" i="19"/>
  <c r="S213" i="19"/>
  <c r="M113" i="19"/>
  <c r="M163" i="19"/>
  <c r="S63" i="19"/>
  <c r="M13" i="19"/>
  <c r="P63" i="19"/>
  <c r="M213" i="19"/>
  <c r="J213" i="19"/>
  <c r="P163" i="19"/>
  <c r="J113" i="19"/>
  <c r="S13" i="19"/>
  <c r="P13" i="19"/>
  <c r="V163" i="19"/>
  <c r="V113" i="19"/>
  <c r="S138" i="19"/>
  <c r="S238" i="19"/>
  <c r="M88" i="19"/>
  <c r="J138" i="19"/>
  <c r="V138" i="19"/>
  <c r="J88" i="19"/>
  <c r="V88" i="19"/>
  <c r="V188" i="19"/>
  <c r="P188" i="19"/>
  <c r="J238" i="19"/>
  <c r="V238" i="19"/>
  <c r="J188" i="19"/>
  <c r="V38" i="19"/>
  <c r="M38" i="19"/>
  <c r="P138" i="19"/>
  <c r="J38" i="19"/>
  <c r="M188" i="19"/>
  <c r="P238" i="19"/>
  <c r="S88" i="19"/>
  <c r="S38" i="19"/>
  <c r="M138" i="19"/>
  <c r="S188" i="19"/>
  <c r="P88" i="19"/>
  <c r="M238" i="19"/>
  <c r="P38" i="19"/>
  <c r="P170" i="19"/>
  <c r="S170" i="19"/>
  <c r="M220" i="19"/>
  <c r="P70" i="19"/>
  <c r="J120" i="19"/>
  <c r="P20" i="19"/>
  <c r="P220" i="19"/>
  <c r="J220" i="19"/>
  <c r="J170" i="19"/>
  <c r="V20" i="19"/>
  <c r="V170" i="19"/>
  <c r="M70" i="19"/>
  <c r="V120" i="19"/>
  <c r="S120" i="19"/>
  <c r="J20" i="19"/>
  <c r="M170" i="19"/>
  <c r="J70" i="19"/>
  <c r="V70" i="19"/>
  <c r="V220" i="19"/>
  <c r="P120" i="19"/>
  <c r="S220" i="19"/>
  <c r="S70" i="19"/>
  <c r="M20" i="19"/>
  <c r="S20" i="19"/>
  <c r="M120" i="19"/>
  <c r="M249" i="19"/>
  <c r="M149" i="19"/>
  <c r="V49" i="19"/>
  <c r="M199" i="19"/>
  <c r="J249" i="19"/>
  <c r="J199" i="19"/>
  <c r="P249" i="19"/>
  <c r="J49" i="19"/>
  <c r="P99" i="19"/>
  <c r="S99" i="19"/>
  <c r="V199" i="19"/>
  <c r="S249" i="19"/>
  <c r="S149" i="19"/>
  <c r="M49" i="19"/>
  <c r="S49" i="19"/>
  <c r="V249" i="19"/>
  <c r="S199" i="19"/>
  <c r="M99" i="19"/>
  <c r="P49" i="19"/>
  <c r="V149" i="19"/>
  <c r="P149" i="19"/>
  <c r="J149" i="19"/>
  <c r="P199" i="19"/>
  <c r="J99" i="19"/>
  <c r="V99" i="19"/>
  <c r="V75" i="19"/>
  <c r="M175" i="19"/>
  <c r="P75" i="19"/>
  <c r="M75" i="19"/>
  <c r="M25" i="19"/>
  <c r="M125" i="19"/>
  <c r="P125" i="19"/>
  <c r="S75" i="19"/>
  <c r="V225" i="19"/>
  <c r="V175" i="19"/>
  <c r="J25" i="19"/>
  <c r="S175" i="19"/>
  <c r="J125" i="19"/>
  <c r="J175" i="19"/>
  <c r="V25" i="19"/>
  <c r="J75" i="19"/>
  <c r="M225" i="19"/>
  <c r="P225" i="19"/>
  <c r="S25" i="19"/>
  <c r="P25" i="19"/>
  <c r="S225" i="19"/>
  <c r="J225" i="19"/>
  <c r="P175" i="19"/>
  <c r="V125" i="19"/>
  <c r="S125" i="19"/>
  <c r="V18" i="19"/>
  <c r="M68" i="19"/>
  <c r="J18" i="19"/>
  <c r="V118" i="19"/>
  <c r="S18" i="19"/>
  <c r="M168" i="19"/>
  <c r="V68" i="19"/>
  <c r="J168" i="19"/>
  <c r="V218" i="19"/>
  <c r="S68" i="19"/>
  <c r="P168" i="19"/>
  <c r="M218" i="19"/>
  <c r="J118" i="19"/>
  <c r="P118" i="19"/>
  <c r="P218" i="19"/>
  <c r="J68" i="19"/>
  <c r="J218" i="19"/>
  <c r="P68" i="19"/>
  <c r="P18" i="19"/>
  <c r="S218" i="19"/>
  <c r="V168" i="19"/>
  <c r="M18" i="19"/>
  <c r="S118" i="19"/>
  <c r="S168" i="19"/>
  <c r="M118" i="19"/>
  <c r="V208" i="19"/>
  <c r="P8" i="19"/>
  <c r="J8" i="19"/>
  <c r="P108" i="19"/>
  <c r="P208" i="19"/>
  <c r="J208" i="19"/>
  <c r="M58" i="19"/>
  <c r="M208" i="19"/>
  <c r="V8" i="19"/>
  <c r="M8" i="19"/>
  <c r="P158" i="19"/>
  <c r="S58" i="19"/>
  <c r="S8" i="19"/>
  <c r="S208" i="19"/>
  <c r="V158" i="19"/>
  <c r="M108" i="19"/>
  <c r="S108" i="19"/>
  <c r="V58" i="19"/>
  <c r="M158" i="19"/>
  <c r="P58" i="19"/>
  <c r="J58" i="19"/>
  <c r="S158" i="19"/>
  <c r="J108" i="19"/>
  <c r="J158" i="19"/>
  <c r="V108" i="19"/>
  <c r="J229" i="19"/>
  <c r="S129" i="19"/>
  <c r="J129" i="19"/>
  <c r="V179" i="19"/>
  <c r="V79" i="19"/>
  <c r="M29" i="19"/>
  <c r="P229" i="19"/>
  <c r="J79" i="19"/>
  <c r="S79" i="19"/>
  <c r="P129" i="19"/>
  <c r="V29" i="19"/>
  <c r="M129" i="19"/>
  <c r="J179" i="19"/>
  <c r="V129" i="19"/>
  <c r="S179" i="19"/>
  <c r="M229" i="19"/>
  <c r="P179" i="19"/>
  <c r="M179" i="19"/>
  <c r="P29" i="19"/>
  <c r="V229" i="19"/>
  <c r="S229" i="19"/>
  <c r="P79" i="19"/>
  <c r="M79" i="19"/>
  <c r="S29" i="19"/>
  <c r="J29" i="19"/>
  <c r="P183" i="19"/>
  <c r="P83" i="19"/>
  <c r="M33" i="19"/>
  <c r="J133" i="19"/>
  <c r="M133" i="19"/>
  <c r="S83" i="19"/>
  <c r="S33" i="19"/>
  <c r="V133" i="19"/>
  <c r="M183" i="19"/>
  <c r="V83" i="19"/>
  <c r="V233" i="19"/>
  <c r="M233" i="19"/>
  <c r="P33" i="19"/>
  <c r="J233" i="19"/>
  <c r="S133" i="19"/>
  <c r="P233" i="19"/>
  <c r="V33" i="19"/>
  <c r="J83" i="19"/>
  <c r="J183" i="19"/>
  <c r="S183" i="19"/>
  <c r="V183" i="19"/>
  <c r="J33" i="19"/>
  <c r="P133" i="19"/>
  <c r="S233" i="19"/>
  <c r="M83" i="19"/>
  <c r="V62" i="19"/>
  <c r="S12" i="19"/>
  <c r="J112" i="19"/>
  <c r="S112" i="19"/>
  <c r="V12" i="19"/>
  <c r="P112" i="19"/>
  <c r="P162" i="19"/>
  <c r="V162" i="19"/>
  <c r="J12" i="19"/>
  <c r="S162" i="19"/>
  <c r="J162" i="19"/>
  <c r="J212" i="19"/>
  <c r="S62" i="19"/>
  <c r="P12" i="19"/>
  <c r="V212" i="19"/>
  <c r="S212" i="19"/>
  <c r="M112" i="19"/>
  <c r="M12" i="19"/>
  <c r="P62" i="19"/>
  <c r="M212" i="19"/>
  <c r="J62" i="19"/>
  <c r="V112" i="19"/>
  <c r="M162" i="19"/>
  <c r="P212" i="19"/>
  <c r="M62" i="19"/>
  <c r="P115" i="19"/>
  <c r="V65" i="19"/>
  <c r="J165" i="19"/>
  <c r="S215" i="19"/>
  <c r="S15" i="19"/>
  <c r="M15" i="19"/>
  <c r="M215" i="19"/>
  <c r="M165" i="19"/>
  <c r="V115" i="19"/>
  <c r="S65" i="19"/>
  <c r="J215" i="19"/>
  <c r="V165" i="19"/>
  <c r="S115" i="19"/>
  <c r="J15" i="19"/>
  <c r="M115" i="19"/>
  <c r="V215" i="19"/>
  <c r="M65" i="19"/>
  <c r="P65" i="19"/>
  <c r="V15" i="19"/>
  <c r="P165" i="19"/>
  <c r="P215" i="19"/>
  <c r="J65" i="19"/>
  <c r="P15" i="19"/>
  <c r="J115" i="19"/>
  <c r="S165" i="19"/>
  <c r="AF18" i="1"/>
  <c r="S184" i="19"/>
  <c r="P134" i="19"/>
  <c r="J234" i="19"/>
  <c r="J84" i="19"/>
  <c r="P34" i="19"/>
  <c r="P184" i="19"/>
  <c r="V234" i="19"/>
  <c r="V34" i="19"/>
  <c r="V134" i="19"/>
  <c r="V84" i="19"/>
  <c r="J184" i="19"/>
  <c r="P234" i="19"/>
  <c r="S134" i="19"/>
  <c r="M234" i="19"/>
  <c r="S234" i="19"/>
  <c r="P84" i="19"/>
  <c r="S84" i="19"/>
  <c r="M84" i="19"/>
  <c r="S34" i="19"/>
  <c r="J34" i="19"/>
  <c r="M184" i="19"/>
  <c r="M134" i="19"/>
  <c r="V184" i="19"/>
  <c r="J134" i="19"/>
  <c r="M34" i="19"/>
  <c r="V116" i="19"/>
  <c r="M116" i="19"/>
  <c r="J216" i="19"/>
  <c r="M66" i="19"/>
  <c r="V16" i="19"/>
  <c r="P16" i="19"/>
  <c r="S166" i="19"/>
  <c r="V166" i="19"/>
  <c r="J16" i="19"/>
  <c r="S16" i="19"/>
  <c r="S116" i="19"/>
  <c r="J66" i="19"/>
  <c r="S66" i="19"/>
  <c r="V66" i="19"/>
  <c r="J166" i="19"/>
  <c r="S216" i="19"/>
  <c r="P166" i="19"/>
  <c r="J116" i="19"/>
  <c r="V216" i="19"/>
  <c r="M166" i="19"/>
  <c r="M16" i="19"/>
  <c r="P66" i="19"/>
  <c r="P116" i="19"/>
  <c r="P216" i="19"/>
  <c r="M216" i="19"/>
  <c r="P44" i="19"/>
  <c r="V244" i="19"/>
  <c r="P144" i="19"/>
  <c r="S194" i="19"/>
  <c r="J194" i="19"/>
  <c r="P244" i="19"/>
  <c r="V94" i="19"/>
  <c r="S244" i="19"/>
  <c r="V144" i="19"/>
  <c r="M94" i="19"/>
  <c r="J94" i="19"/>
  <c r="J44" i="19"/>
  <c r="P94" i="19"/>
  <c r="M194" i="19"/>
  <c r="V194" i="19"/>
  <c r="S94" i="19"/>
  <c r="J244" i="19"/>
  <c r="V44" i="19"/>
  <c r="P194" i="19"/>
  <c r="S144" i="19"/>
  <c r="M144" i="19"/>
  <c r="S44" i="19"/>
  <c r="M244" i="19"/>
  <c r="M44" i="19"/>
  <c r="J144" i="19"/>
  <c r="V21" i="19"/>
  <c r="J221" i="19"/>
  <c r="M71" i="19"/>
  <c r="M171" i="19"/>
  <c r="M121" i="19"/>
  <c r="V121" i="19"/>
  <c r="P121" i="19"/>
  <c r="S171" i="19"/>
  <c r="V171" i="19"/>
  <c r="J171" i="19"/>
  <c r="S21" i="19"/>
  <c r="P221" i="19"/>
  <c r="J21" i="19"/>
  <c r="P71" i="19"/>
  <c r="V221" i="19"/>
  <c r="S71" i="19"/>
  <c r="V71" i="19"/>
  <c r="S121" i="19"/>
  <c r="M221" i="19"/>
  <c r="P21" i="19"/>
  <c r="J121" i="19"/>
  <c r="P171" i="19"/>
  <c r="J71" i="19"/>
  <c r="S221" i="19"/>
  <c r="M21" i="19"/>
  <c r="J151" i="19"/>
  <c r="V101" i="19"/>
  <c r="M201" i="19"/>
  <c r="M51" i="19"/>
  <c r="S251" i="19"/>
  <c r="S151" i="19"/>
  <c r="J51" i="19"/>
  <c r="J251" i="19"/>
  <c r="J201" i="19"/>
  <c r="V251" i="19"/>
  <c r="M151" i="19"/>
  <c r="V201" i="19"/>
  <c r="M101" i="19"/>
  <c r="P201" i="19"/>
  <c r="S51" i="19"/>
  <c r="V151" i="19"/>
  <c r="P51" i="19"/>
  <c r="P151" i="19"/>
  <c r="J101" i="19"/>
  <c r="S201" i="19"/>
  <c r="P101" i="19"/>
  <c r="P251" i="19"/>
  <c r="S101" i="19"/>
  <c r="M251" i="19"/>
  <c r="V51" i="19"/>
  <c r="J196" i="19"/>
  <c r="M96" i="19"/>
  <c r="J96" i="19"/>
  <c r="V196" i="19"/>
  <c r="P146" i="19"/>
  <c r="V96" i="19"/>
  <c r="P46" i="19"/>
  <c r="V146" i="19"/>
  <c r="J46" i="19"/>
  <c r="M246" i="19"/>
  <c r="P196" i="19"/>
  <c r="S146" i="19"/>
  <c r="P246" i="19"/>
  <c r="M146" i="19"/>
  <c r="S246" i="19"/>
  <c r="S46" i="19"/>
  <c r="J246" i="19"/>
  <c r="M196" i="19"/>
  <c r="P96" i="19"/>
  <c r="M46" i="19"/>
  <c r="V46" i="19"/>
  <c r="S196" i="19"/>
  <c r="J146" i="19"/>
  <c r="S96" i="19"/>
  <c r="V246" i="19"/>
  <c r="M242" i="19"/>
  <c r="S192" i="19"/>
  <c r="M142" i="19"/>
  <c r="J92" i="19"/>
  <c r="P192" i="19"/>
  <c r="S92" i="19"/>
  <c r="M92" i="19"/>
  <c r="S142" i="19"/>
  <c r="M192" i="19"/>
  <c r="J242" i="19"/>
  <c r="S42" i="19"/>
  <c r="V242" i="19"/>
  <c r="J192" i="19"/>
  <c r="P142" i="19"/>
  <c r="V42" i="19"/>
  <c r="J142" i="19"/>
  <c r="V142" i="19"/>
  <c r="V92" i="19"/>
  <c r="J42" i="19"/>
  <c r="S242" i="19"/>
  <c r="P242" i="19"/>
  <c r="V192" i="19"/>
  <c r="M42" i="19"/>
  <c r="AF39" i="1"/>
  <c r="P92" i="19"/>
  <c r="P42" i="19"/>
  <c r="V139" i="19"/>
  <c r="M89" i="19"/>
  <c r="P139" i="19"/>
  <c r="M189" i="19"/>
  <c r="M139" i="19"/>
  <c r="P39" i="19"/>
  <c r="S189" i="19"/>
  <c r="J189" i="19"/>
  <c r="S89" i="19"/>
  <c r="J89" i="19"/>
  <c r="S239" i="19"/>
  <c r="V239" i="19"/>
  <c r="V39" i="19"/>
  <c r="M39" i="19"/>
  <c r="P239" i="19"/>
  <c r="V189" i="19"/>
  <c r="P89" i="19"/>
  <c r="S39" i="19"/>
  <c r="M239" i="19"/>
  <c r="S139" i="19"/>
  <c r="J139" i="19"/>
  <c r="J39" i="19"/>
  <c r="P189" i="19"/>
  <c r="J239" i="19"/>
  <c r="V89" i="19"/>
  <c r="AE35" i="1"/>
  <c r="AD35" i="1" s="1"/>
  <c r="AE33" i="1"/>
  <c r="J131" i="19"/>
  <c r="J31" i="19"/>
  <c r="S181" i="19"/>
  <c r="V131" i="19"/>
  <c r="P81" i="19"/>
  <c r="S131" i="19"/>
  <c r="P131" i="19"/>
  <c r="J181" i="19"/>
  <c r="M31" i="19"/>
  <c r="V31" i="19"/>
  <c r="S31" i="19"/>
  <c r="S231" i="19"/>
  <c r="J231" i="19"/>
  <c r="M181" i="19"/>
  <c r="S81" i="19"/>
  <c r="P181" i="19"/>
  <c r="V181" i="19"/>
  <c r="J81" i="19"/>
  <c r="M231" i="19"/>
  <c r="V231" i="19"/>
  <c r="P231" i="19"/>
  <c r="M131" i="19"/>
  <c r="M81" i="19"/>
  <c r="P31" i="19"/>
  <c r="V81" i="19"/>
  <c r="J207" i="19"/>
  <c r="V7" i="19"/>
  <c r="J7" i="19"/>
  <c r="P107" i="19"/>
  <c r="S157" i="19"/>
  <c r="V157" i="19"/>
  <c r="P57" i="19"/>
  <c r="V207" i="19"/>
  <c r="M107" i="19"/>
  <c r="P157" i="19"/>
  <c r="M57" i="19"/>
  <c r="V107" i="19"/>
  <c r="S7" i="19"/>
  <c r="V57" i="19"/>
  <c r="J57" i="19"/>
  <c r="M207" i="19"/>
  <c r="S57" i="19"/>
  <c r="J157" i="19"/>
  <c r="P7" i="19"/>
  <c r="J107" i="19"/>
  <c r="S107" i="19"/>
  <c r="S207" i="19"/>
  <c r="M7" i="19"/>
  <c r="M157" i="19"/>
  <c r="P207" i="19"/>
  <c r="M40" i="19"/>
  <c r="V190" i="19"/>
  <c r="S140" i="19"/>
  <c r="S190" i="19"/>
  <c r="J240" i="19"/>
  <c r="V90" i="19"/>
  <c r="M190" i="19"/>
  <c r="S90" i="19"/>
  <c r="M140" i="19"/>
  <c r="J40" i="19"/>
  <c r="P140" i="19"/>
  <c r="P40" i="19"/>
  <c r="M90" i="19"/>
  <c r="S240" i="19"/>
  <c r="J190" i="19"/>
  <c r="P90" i="19"/>
  <c r="V40" i="19"/>
  <c r="S40" i="19"/>
  <c r="J90" i="19"/>
  <c r="P190" i="19"/>
  <c r="V140" i="19"/>
  <c r="V240" i="19"/>
  <c r="M240" i="19"/>
  <c r="P240" i="19"/>
  <c r="J140" i="19"/>
  <c r="V97" i="19"/>
  <c r="S97" i="19"/>
  <c r="S197" i="19"/>
  <c r="P97" i="19"/>
  <c r="P197" i="19"/>
  <c r="P147" i="19"/>
  <c r="M97" i="19"/>
  <c r="J97" i="19"/>
  <c r="M247" i="19"/>
  <c r="M147" i="19"/>
  <c r="S47" i="19"/>
  <c r="V47" i="19"/>
  <c r="J197" i="19"/>
  <c r="M197" i="19"/>
  <c r="J247" i="19"/>
  <c r="P47" i="19"/>
  <c r="S147" i="19"/>
  <c r="V147" i="19"/>
  <c r="M47" i="19"/>
  <c r="J147" i="19"/>
  <c r="S247" i="19"/>
  <c r="J47" i="19"/>
  <c r="V197" i="19"/>
  <c r="P247" i="19"/>
  <c r="V247" i="19"/>
  <c r="S167" i="19"/>
  <c r="M67" i="19"/>
  <c r="S217" i="19"/>
  <c r="J167" i="19"/>
  <c r="M167" i="19"/>
  <c r="J17" i="19"/>
  <c r="M17" i="19"/>
  <c r="P17" i="19"/>
  <c r="J67" i="19"/>
  <c r="P67" i="19"/>
  <c r="P217" i="19"/>
  <c r="V117" i="19"/>
  <c r="V67" i="19"/>
  <c r="P117" i="19"/>
  <c r="V217" i="19"/>
  <c r="M117" i="19"/>
  <c r="M217" i="19"/>
  <c r="V167" i="19"/>
  <c r="S67" i="19"/>
  <c r="S117" i="19"/>
  <c r="J217" i="19"/>
  <c r="J117" i="19"/>
  <c r="S17" i="19"/>
  <c r="V17" i="19"/>
  <c r="P167" i="19"/>
  <c r="V93" i="19"/>
  <c r="M143" i="19"/>
  <c r="M193" i="19"/>
  <c r="S143" i="19"/>
  <c r="P43" i="19"/>
  <c r="J43" i="19"/>
  <c r="S243" i="19"/>
  <c r="J193" i="19"/>
  <c r="P193" i="19"/>
  <c r="V43" i="19"/>
  <c r="P143" i="19"/>
  <c r="J243" i="19"/>
  <c r="M43" i="19"/>
  <c r="P93" i="19"/>
  <c r="V243" i="19"/>
  <c r="V193" i="19"/>
  <c r="M93" i="19"/>
  <c r="S43" i="19"/>
  <c r="P243" i="19"/>
  <c r="S193" i="19"/>
  <c r="J143" i="19"/>
  <c r="J93" i="19"/>
  <c r="M243" i="19"/>
  <c r="V143" i="19"/>
  <c r="S93" i="19"/>
  <c r="J145" i="19"/>
  <c r="V45" i="19"/>
  <c r="J245" i="19"/>
  <c r="P195" i="19"/>
  <c r="V95" i="19"/>
  <c r="M45" i="19"/>
  <c r="V245" i="19"/>
  <c r="P145" i="19"/>
  <c r="S95" i="19"/>
  <c r="M195" i="19"/>
  <c r="S245" i="19"/>
  <c r="S45" i="19"/>
  <c r="P95" i="19"/>
  <c r="J195" i="19"/>
  <c r="J95" i="19"/>
  <c r="P45" i="19"/>
  <c r="M145" i="19"/>
  <c r="V195" i="19"/>
  <c r="P245" i="19"/>
  <c r="V145" i="19"/>
  <c r="J45" i="19"/>
  <c r="M95" i="19"/>
  <c r="S195" i="19"/>
  <c r="S145" i="19"/>
  <c r="M245" i="19"/>
  <c r="J37" i="19"/>
  <c r="M187" i="19"/>
  <c r="S187" i="19"/>
  <c r="S237" i="19"/>
  <c r="J87" i="19"/>
  <c r="S37" i="19"/>
  <c r="P187" i="19"/>
  <c r="P237" i="19"/>
  <c r="P37" i="19"/>
  <c r="M37" i="19"/>
  <c r="J237" i="19"/>
  <c r="V237" i="19"/>
  <c r="J187" i="19"/>
  <c r="M137" i="19"/>
  <c r="V87" i="19"/>
  <c r="M87" i="19"/>
  <c r="J137" i="19"/>
  <c r="V137" i="19"/>
  <c r="S87" i="19"/>
  <c r="V37" i="19"/>
  <c r="V187" i="19"/>
  <c r="S137" i="19"/>
  <c r="M237" i="19"/>
  <c r="P137" i="19"/>
  <c r="P87" i="19"/>
  <c r="V14" i="19"/>
  <c r="V164" i="19"/>
  <c r="J14" i="19"/>
  <c r="J114" i="19"/>
  <c r="J214" i="19"/>
  <c r="J64" i="19"/>
  <c r="V64" i="19"/>
  <c r="S114" i="19"/>
  <c r="M164" i="19"/>
  <c r="S164" i="19"/>
  <c r="S64" i="19"/>
  <c r="P114" i="19"/>
  <c r="S14" i="19"/>
  <c r="J164" i="19"/>
  <c r="P164" i="19"/>
  <c r="S214" i="19"/>
  <c r="V114" i="19"/>
  <c r="M214" i="19"/>
  <c r="M64" i="19"/>
  <c r="V214" i="19"/>
  <c r="P64" i="19"/>
  <c r="P14" i="19"/>
  <c r="M114" i="19"/>
  <c r="P214" i="19"/>
  <c r="M14" i="19"/>
  <c r="V223" i="19"/>
  <c r="M173" i="19"/>
  <c r="AF24" i="1"/>
  <c r="P123" i="19"/>
  <c r="V23" i="19"/>
  <c r="V73" i="19"/>
  <c r="M73" i="19"/>
  <c r="J173" i="19"/>
  <c r="S223" i="19"/>
  <c r="P73" i="19"/>
  <c r="V123" i="19"/>
  <c r="P173" i="19"/>
  <c r="J223" i="19"/>
  <c r="J23" i="19"/>
  <c r="V173" i="19"/>
  <c r="M123" i="19"/>
  <c r="J73" i="19"/>
  <c r="S73" i="19"/>
  <c r="S123" i="19"/>
  <c r="S173" i="19"/>
  <c r="P23" i="19"/>
  <c r="M23" i="19"/>
  <c r="J123" i="19"/>
  <c r="P223" i="19"/>
  <c r="S23" i="19"/>
  <c r="M223" i="19"/>
  <c r="V177" i="19"/>
  <c r="V27" i="19"/>
  <c r="M227" i="19"/>
  <c r="P227" i="19"/>
  <c r="M77" i="19"/>
  <c r="J27" i="19"/>
  <c r="J77" i="19"/>
  <c r="S127" i="19"/>
  <c r="V127" i="19"/>
  <c r="P177" i="19"/>
  <c r="J227" i="19"/>
  <c r="P127" i="19"/>
  <c r="S177" i="19"/>
  <c r="P77" i="19"/>
  <c r="M127" i="19"/>
  <c r="M27" i="19"/>
  <c r="S27" i="19"/>
  <c r="J127" i="19"/>
  <c r="P27" i="19"/>
  <c r="V77" i="19"/>
  <c r="V227" i="19"/>
  <c r="S227" i="19"/>
  <c r="S77" i="19"/>
  <c r="AF30" i="1"/>
  <c r="M177" i="19"/>
  <c r="J177" i="19"/>
  <c r="P109" i="19"/>
  <c r="V159" i="19"/>
  <c r="M109" i="19"/>
  <c r="J9" i="19"/>
  <c r="S59" i="19"/>
  <c r="V209" i="19"/>
  <c r="P9" i="19"/>
  <c r="J209" i="19"/>
  <c r="P159" i="19"/>
  <c r="M59" i="19"/>
  <c r="P209" i="19"/>
  <c r="V9" i="19"/>
  <c r="P59" i="19"/>
  <c r="J159" i="19"/>
  <c r="S209" i="19"/>
  <c r="S159" i="19"/>
  <c r="M9" i="19"/>
  <c r="J109" i="19"/>
  <c r="V59" i="19"/>
  <c r="M209" i="19"/>
  <c r="S9" i="19"/>
  <c r="AF10" i="1"/>
  <c r="S109" i="19"/>
  <c r="J59" i="19"/>
  <c r="M159" i="19"/>
  <c r="V109" i="19"/>
  <c r="P150" i="19"/>
  <c r="M200" i="19"/>
  <c r="M50" i="19"/>
  <c r="J250" i="19"/>
  <c r="S50" i="19"/>
  <c r="M150" i="19"/>
  <c r="V50" i="19"/>
  <c r="J50" i="19"/>
  <c r="S200" i="19"/>
  <c r="V150" i="19"/>
  <c r="P200" i="19"/>
  <c r="P250" i="19"/>
  <c r="M250" i="19"/>
  <c r="V100" i="19"/>
  <c r="V250" i="19"/>
  <c r="S250" i="19"/>
  <c r="V200" i="19"/>
  <c r="J150" i="19"/>
  <c r="P50" i="19"/>
  <c r="S100" i="19"/>
  <c r="P100" i="19"/>
  <c r="S150" i="19"/>
  <c r="J200" i="19"/>
  <c r="J100" i="19"/>
  <c r="M100" i="19"/>
  <c r="S185" i="19"/>
  <c r="V135" i="19"/>
  <c r="S135" i="19"/>
  <c r="V185" i="19"/>
  <c r="V85" i="19"/>
  <c r="M135" i="19"/>
  <c r="M235" i="19"/>
  <c r="P85" i="19"/>
  <c r="J85" i="19"/>
  <c r="M85" i="19"/>
  <c r="J185" i="19"/>
  <c r="J35" i="19"/>
  <c r="M35" i="19"/>
  <c r="V235" i="19"/>
  <c r="P235" i="19"/>
  <c r="P185" i="19"/>
  <c r="P135" i="19"/>
  <c r="V35" i="19"/>
  <c r="J135" i="19"/>
  <c r="S235" i="19"/>
  <c r="J235" i="19"/>
  <c r="S85" i="19"/>
  <c r="M185" i="19"/>
  <c r="P35" i="19"/>
  <c r="S35" i="19"/>
  <c r="P52" i="19"/>
  <c r="M202" i="19"/>
  <c r="S202" i="19"/>
  <c r="J102" i="19"/>
  <c r="M252" i="19"/>
  <c r="J52" i="19"/>
  <c r="M102" i="19"/>
  <c r="P252" i="19"/>
  <c r="V152" i="19"/>
  <c r="S252" i="19"/>
  <c r="J202" i="19"/>
  <c r="J152" i="19"/>
  <c r="S152" i="19"/>
  <c r="V202" i="19"/>
  <c r="J252" i="19"/>
  <c r="V252" i="19"/>
  <c r="M152" i="19"/>
  <c r="V52" i="19"/>
  <c r="V102" i="19"/>
  <c r="P152" i="19"/>
  <c r="P202" i="19"/>
  <c r="S102" i="19"/>
  <c r="P102" i="19"/>
  <c r="M52" i="19"/>
  <c r="S52" i="19"/>
  <c r="P56" i="19"/>
  <c r="V56" i="19"/>
  <c r="M106" i="19"/>
  <c r="S56" i="19"/>
  <c r="J56" i="19"/>
  <c r="V6" i="19"/>
  <c r="J156" i="19"/>
  <c r="M56" i="19"/>
  <c r="S106" i="19"/>
  <c r="J6" i="19"/>
  <c r="J106" i="19"/>
  <c r="J206" i="19"/>
  <c r="V106" i="19"/>
  <c r="P156" i="19"/>
  <c r="P6" i="19"/>
  <c r="V156" i="19"/>
  <c r="AF7" i="1"/>
  <c r="P206" i="19"/>
  <c r="S6" i="19"/>
  <c r="M156" i="19"/>
  <c r="S206" i="19"/>
  <c r="S156" i="19"/>
  <c r="M206" i="19"/>
  <c r="V206" i="19"/>
  <c r="P106" i="19"/>
  <c r="M6" i="19"/>
  <c r="P148" i="19"/>
  <c r="S198" i="19"/>
  <c r="AF45" i="1"/>
  <c r="M98" i="19"/>
  <c r="J248" i="19"/>
  <c r="P198" i="19"/>
  <c r="M148" i="19"/>
  <c r="V148" i="19"/>
  <c r="P48" i="19"/>
  <c r="J98" i="19"/>
  <c r="M198" i="19"/>
  <c r="P248" i="19"/>
  <c r="J48" i="19"/>
  <c r="J148" i="19"/>
  <c r="V198" i="19"/>
  <c r="S98" i="19"/>
  <c r="V248" i="19"/>
  <c r="M48" i="19"/>
  <c r="S148" i="19"/>
  <c r="S248" i="19"/>
  <c r="S48" i="19"/>
  <c r="V98" i="19"/>
  <c r="P98" i="19"/>
  <c r="M248" i="19"/>
  <c r="J198" i="19"/>
  <c r="V48" i="19"/>
  <c r="P76" i="19"/>
  <c r="S176" i="19"/>
  <c r="AF27" i="1"/>
  <c r="V226" i="19"/>
  <c r="S76" i="19"/>
  <c r="M126" i="19"/>
  <c r="J26" i="19"/>
  <c r="P176" i="19"/>
  <c r="V176" i="19"/>
  <c r="J176" i="19"/>
  <c r="M76" i="19"/>
  <c r="S126" i="19"/>
  <c r="P26" i="19"/>
  <c r="P126" i="19"/>
  <c r="S26" i="19"/>
  <c r="S226" i="19"/>
  <c r="V126" i="19"/>
  <c r="V26" i="19"/>
  <c r="P226" i="19"/>
  <c r="M226" i="19"/>
  <c r="J126" i="19"/>
  <c r="J76" i="19"/>
  <c r="V76" i="19"/>
  <c r="M26" i="19"/>
  <c r="J226" i="19"/>
  <c r="M176" i="19"/>
  <c r="J219" i="19"/>
  <c r="V19" i="19"/>
  <c r="S19" i="19"/>
  <c r="S69" i="19"/>
  <c r="V169" i="19"/>
  <c r="P119" i="19"/>
  <c r="V219" i="19"/>
  <c r="P69" i="19"/>
  <c r="P219" i="19"/>
  <c r="S119" i="19"/>
  <c r="M19" i="19"/>
  <c r="P169" i="19"/>
  <c r="V69" i="19"/>
  <c r="S219" i="19"/>
  <c r="M69" i="19"/>
  <c r="J119" i="19"/>
  <c r="AF21" i="1"/>
  <c r="P19" i="19"/>
  <c r="M169" i="19"/>
  <c r="V119" i="19"/>
  <c r="M219" i="19"/>
  <c r="S169" i="19"/>
  <c r="J69" i="19"/>
  <c r="J19" i="19"/>
  <c r="J169" i="19"/>
  <c r="M119" i="19"/>
  <c r="J78" i="19"/>
  <c r="J228" i="19"/>
  <c r="J178" i="19"/>
  <c r="S228" i="19"/>
  <c r="M28" i="19"/>
  <c r="S78" i="19"/>
  <c r="V128" i="19"/>
  <c r="M228" i="19"/>
  <c r="V78" i="19"/>
  <c r="P78" i="19"/>
  <c r="M128" i="19"/>
  <c r="S178" i="19"/>
  <c r="S28" i="19"/>
  <c r="P28" i="19"/>
  <c r="P228" i="19"/>
  <c r="M178" i="19"/>
  <c r="J128" i="19"/>
  <c r="P128" i="19"/>
  <c r="S128" i="19"/>
  <c r="M78" i="19"/>
  <c r="P178" i="19"/>
  <c r="V228" i="19"/>
  <c r="V28" i="19"/>
  <c r="J28" i="19"/>
  <c r="V178" i="19"/>
  <c r="J161" i="19" l="1"/>
  <c r="V161" i="19"/>
  <c r="S111" i="19"/>
  <c r="P211" i="19"/>
  <c r="P161" i="19"/>
  <c r="P111" i="19"/>
  <c r="V61" i="19"/>
  <c r="V111" i="19"/>
  <c r="J111" i="19"/>
  <c r="J11" i="19"/>
  <c r="M211" i="19"/>
  <c r="V211" i="19"/>
  <c r="P11" i="19"/>
  <c r="J61" i="19"/>
  <c r="V11" i="19"/>
  <c r="M11" i="19"/>
  <c r="M111" i="19"/>
  <c r="S211" i="19"/>
  <c r="S61" i="19"/>
  <c r="J211" i="19"/>
  <c r="S11" i="19"/>
  <c r="M161" i="19"/>
  <c r="S161" i="19"/>
  <c r="P61" i="19"/>
  <c r="M61" i="19"/>
  <c r="AF14" i="1"/>
  <c r="K161" i="19"/>
  <c r="Q61" i="19"/>
  <c r="T211" i="19"/>
  <c r="T111" i="19"/>
  <c r="Q211" i="19"/>
  <c r="N61" i="19"/>
  <c r="K211" i="19"/>
  <c r="Q11" i="19"/>
  <c r="T161" i="19"/>
  <c r="K11" i="19"/>
  <c r="K111" i="19"/>
  <c r="Q111" i="19"/>
  <c r="W161" i="19"/>
  <c r="K61" i="19"/>
  <c r="W111" i="19"/>
  <c r="N11" i="19"/>
  <c r="Q161" i="19"/>
  <c r="T11" i="19"/>
  <c r="N211" i="19"/>
  <c r="N111" i="19"/>
  <c r="W61" i="19"/>
  <c r="N161" i="19"/>
  <c r="T61" i="19"/>
  <c r="W211" i="19"/>
  <c r="W11" i="19"/>
  <c r="AF15" i="1"/>
  <c r="U161" i="19"/>
  <c r="L61" i="19"/>
  <c r="U61" i="19"/>
  <c r="O11" i="19"/>
  <c r="X61" i="19"/>
  <c r="U11" i="19"/>
  <c r="X11" i="19"/>
  <c r="O111" i="19"/>
  <c r="R211" i="19"/>
  <c r="R61" i="19"/>
  <c r="L11" i="19"/>
  <c r="L211" i="19"/>
  <c r="X111" i="19"/>
  <c r="O161" i="19"/>
  <c r="U111" i="19"/>
  <c r="X211" i="19"/>
  <c r="R161" i="19"/>
  <c r="U211" i="19"/>
  <c r="L161" i="19"/>
  <c r="O211" i="19"/>
  <c r="O61" i="19"/>
  <c r="L111" i="19"/>
  <c r="R11" i="19"/>
  <c r="X161" i="19"/>
  <c r="R111" i="19"/>
  <c r="AD33" i="1"/>
  <c r="AE34" i="1"/>
  <c r="AD34" i="1" s="1"/>
  <c r="U230" i="19"/>
  <c r="L180" i="19"/>
  <c r="U30" i="19"/>
  <c r="R30" i="19"/>
  <c r="R230" i="19"/>
  <c r="X130" i="19"/>
  <c r="R130" i="19"/>
  <c r="R180" i="19"/>
  <c r="L30" i="19"/>
  <c r="O80" i="19"/>
  <c r="U130" i="19"/>
  <c r="L80" i="19"/>
  <c r="R80" i="19"/>
  <c r="O130" i="19"/>
  <c r="L130" i="19"/>
  <c r="L230" i="19"/>
  <c r="O230" i="19"/>
  <c r="O180" i="19"/>
  <c r="X80" i="19"/>
  <c r="AF35" i="1"/>
  <c r="X230" i="19"/>
  <c r="X180" i="19"/>
  <c r="U180" i="19"/>
  <c r="X30" i="19"/>
  <c r="O30" i="19"/>
  <c r="U80" i="19"/>
  <c r="Q230" i="19" l="1"/>
  <c r="K230" i="19"/>
  <c r="W230" i="19"/>
  <c r="Q80" i="19"/>
  <c r="K180" i="19"/>
  <c r="K130" i="19"/>
  <c r="Q30" i="19"/>
  <c r="Q130" i="19"/>
  <c r="N180" i="19"/>
  <c r="T180" i="19"/>
  <c r="W80" i="19"/>
  <c r="N30" i="19"/>
  <c r="W180" i="19"/>
  <c r="T230" i="19"/>
  <c r="K30" i="19"/>
  <c r="Q180" i="19"/>
  <c r="W130" i="19"/>
  <c r="N230" i="19"/>
  <c r="T80" i="19"/>
  <c r="T30" i="19"/>
  <c r="N130" i="19"/>
  <c r="N80" i="19"/>
  <c r="W30" i="19"/>
  <c r="T130" i="19"/>
  <c r="AF34" i="1"/>
  <c r="K80" i="19"/>
  <c r="M30" i="19"/>
  <c r="V230" i="19"/>
  <c r="S230" i="19"/>
  <c r="J30" i="19"/>
  <c r="S180" i="19"/>
  <c r="V30" i="19"/>
  <c r="S80" i="19"/>
  <c r="S30" i="19"/>
  <c r="J130" i="19"/>
  <c r="P130" i="19"/>
  <c r="V130" i="19"/>
  <c r="S130" i="19"/>
  <c r="J230" i="19"/>
  <c r="P80" i="19"/>
  <c r="P230" i="19"/>
  <c r="M130" i="19"/>
  <c r="AF33" i="1"/>
  <c r="V80" i="19"/>
  <c r="M180" i="19"/>
  <c r="V180" i="19"/>
  <c r="M230" i="19"/>
  <c r="M80" i="19"/>
  <c r="J180" i="19"/>
  <c r="P30" i="19"/>
  <c r="J80" i="19"/>
  <c r="P18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<sst xmlns="http://schemas.openxmlformats.org/spreadsheetml/2006/main" count="928" uniqueCount="442">
  <si>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</si>
  <si>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</si>
  <si>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</si>
  <si>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</si>
  <si>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</si>
  <si>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</si>
  <si>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</si>
  <si>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</si>
  <si>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</si>
  <si>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</si>
  <si>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</si>
  <si>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</si>
  <si>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</si>
  <si>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</si>
  <si>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</si>
  <si>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</si>
  <si>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</si>
  <si>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</si>
  <si>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</si>
  <si>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</si>
  <si>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</si>
  <si>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</si>
  <si>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</si>
  <si>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</si>
  <si>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</si>
  <si>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</si>
  <si>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</si>
  <si>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</si>
  <si>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</si>
  <si>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</si>
  <si>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</si>
  <si>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</si>
  <si>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</si>
  <si>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</si>
  <si>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</si>
  <si>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</si>
  <si>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</si>
  <si>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</si>
  <si>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</si>
  <si>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</si>
  <si>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</si>
  <si>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</si>
  <si>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</si>
  <si>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</si>
  <si>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</si>
  <si>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</si>
  <si>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</si>
  <si>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</si>
  <si>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</si>
  <si>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</si>
  <si>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</si>
  <si>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</si>
  <si>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</si>
  <si>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</si>
  <si>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</si>
  <si>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</si>
  <si>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</si>
  <si>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</si>
  <si>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</si>
  <si>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</si>
  <si>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</si>
  <si>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</si>
  <si>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</si>
  <si>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</si>
  <si>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</si>
  <si>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</si>
  <si>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</si>
  <si>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</si>
  <si>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</si>
  <si>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</si>
  <si>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</si>
  <si>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</si>
  <si>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</si>
  <si>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</si>
  <si>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</si>
  <si>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</si>
  <si>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</si>
  <si>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</si>
  <si>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</si>
  <si>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</si>
  <si>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</si>
  <si>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</si>
  <si>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</si>
  <si>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</si>
  <si>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</si>
  <si>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</si>
  <si>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</si>
  <si>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</si>
  <si>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</si>
  <si>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</si>
  <si>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</si>
  <si>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</si>
  <si>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</si>
  <si>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</si>
  <si>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</si>
  <si>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</si>
  <si>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</si>
  <si>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</si>
  <si>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</si>
  <si>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</si>
  <si>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</si>
  <si>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</si>
  <si>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</si>
  <si>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</si>
  <si>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</si>
  <si>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</si>
  <si>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</si>
  <si>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</si>
  <si>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</si>
  <si>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</si>
  <si>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</si>
  <si>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</si>
  <si>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</si>
  <si>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</si>
  <si>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</si>
  <si>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</si>
  <si>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</si>
  <si>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</si>
  <si>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</si>
  <si>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</si>
  <si>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</si>
  <si>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</si>
  <si>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</si>
  <si>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</si>
  <si>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</si>
  <si>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</si>
  <si>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</si>
  <si>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</si>
  <si>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</si>
  <si>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</si>
  <si>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</si>
  <si>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</si>
  <si>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</si>
  <si>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</si>
  <si>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</si>
  <si>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</si>
  <si>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</si>
  <si>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</si>
  <si>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</si>
  <si>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</si>
  <si>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</si>
  <si>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</si>
  <si>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</si>
  <si>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</si>
  <si>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</si>
  <si>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</si>
  <si>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</si>
  <si>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</si>
  <si>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</si>
  <si>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</si>
  <si>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</si>
  <si>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</si>
  <si>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</si>
  <si>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</si>
  <si>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</si>
  <si>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</si>
  <si>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</si>
  <si>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</si>
  <si>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</si>
  <si>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</si>
  <si>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</si>
  <si>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</si>
  <si>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</si>
  <si>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</si>
  <si>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</si>
  <si>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</si>
  <si>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</si>
  <si>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</si>
  <si>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</si>
  <si>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</si>
  <si>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</si>
  <si>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</si>
  <si>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</si>
  <si>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</si>
  <si>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</si>
  <si>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</si>
  <si>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</si>
  <si>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</si>
  <si>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</si>
  <si>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</si>
  <si>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</si>
  <si>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</si>
  <si>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</si>
  <si>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</si>
  <si>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</si>
  <si>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</si>
  <si>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</si>
  <si>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</si>
  <si>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</si>
  <si>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</si>
  <si>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</si>
  <si>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 xml:space="preserve">Inicia desde el diagnóstico de necesidades y prioridades de la empresa, del sector y de la ciudad, a partir de los cuales se definen y divulgan los lineamientos e instrumentos para la planeación estratégica y de los Modelos de Gestión, y termina con el seguimiento y la presentación de los resultados de la gestión institucional. </t>
  </si>
  <si>
    <t>Fecha Inicio</t>
  </si>
  <si>
    <t>Fecha fin</t>
  </si>
  <si>
    <t xml:space="preserve">Aplica para cada vigencia </t>
  </si>
  <si>
    <t>Trimestral</t>
  </si>
  <si>
    <t>Permanente</t>
  </si>
  <si>
    <t>Anual</t>
  </si>
  <si>
    <t>Periodicidad de Seguimiento</t>
  </si>
  <si>
    <t>Comercialización</t>
  </si>
  <si>
    <t xml:space="preserve">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 </t>
  </si>
  <si>
    <t>Falta de aplicación y desconocimiento del procedimiento de venta de inmuebles por parte de los profesionales encargados de realizar la respectiva comercialización.</t>
  </si>
  <si>
    <t>Debilidades en la elaboración y revisión de los documentos establecidos en el procedimiento de venta de inmuebles, que son insumo para la comercialización, propiciando que se den condiciones orientadas a favorecer intereses particulares.</t>
  </si>
  <si>
    <t xml:space="preserve">Siempre que se realice un proceso de comercialización, el profesional o profesionales encargados deben cumplir las actividades establecidas en el procedimiento de Venta de Inmuebles (PD-88), especialmente las que tienen que ver con la revisión y VoBo de documentos por todas las instancias (estudios previos, términos de referencia para la comercialización, entre otros), si es el caso efectuar los ajustes que resulten de las respuestas a las observaciones de los interesados o de las revisiones, y realizar la publicación de estos documentos en SECOP o la WEB, para que todos los posibles interesados en comprar puedan participar. </t>
  </si>
  <si>
    <t>Socialización del procedimiento de Venta de inmuebles (PD- 88) y verificación de revisiones de los documentos asociados a la comercialización.</t>
  </si>
  <si>
    <t>Semestral</t>
  </si>
  <si>
    <t>Informar a los entes internos y externos de control que corresponda.</t>
  </si>
  <si>
    <t xml:space="preserve">Formulación de Instrumentos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</si>
  <si>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</si>
  <si>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Inicia con la identificación y evaluación de las áreas de oportunidad y culmina con la radicación de la formulación del instrumento ante las autoridades competentes para su aprobación.
Incluye la elaboración de estudios jurídicos, ambientales, técnicos, de suelo, sociales, financieros, comerciales, y su viabilidad.</t>
  </si>
  <si>
    <t>Desconocimiento en el adecuado manejo de la información confidencial.</t>
  </si>
  <si>
    <t>Desconocimiento en el tratamiento de la información sensible de la ERU.
Conflicto de intereses.</t>
  </si>
  <si>
    <t>Capacitar al personal en las directrices y el adecuado tratamiento de datos e información confidencial anualmente.</t>
  </si>
  <si>
    <t xml:space="preserve"> Ejecución de Proyectos</t>
  </si>
  <si>
    <t>Posibilidad de aceptar o solicitar dádivas para recibir parcial y/o final un producto u obra sin el cumplimiento de los requisitos técnicos.</t>
  </si>
  <si>
    <t>Continuo</t>
  </si>
  <si>
    <t>Evaluación Financiera de Proyectos</t>
  </si>
  <si>
    <t>Inicia con la simulación financiera de los proyectos y/o el esquema de negocio, una vez viabilizado y en desarrollo se le hará el seguimiento administrativo, financiero, técnico y jurídico del negocio fiduciario que se constituya para tal fin, hasta la finalización y cierre del proyecto.</t>
  </si>
  <si>
    <t>Establecer Plan de Mejoramiento.
Realizar las acciones legales y administrativas a que haya lugar.</t>
  </si>
  <si>
    <t>Cobro por parte de funcionarios públicos o contratistas a los ciudadanos para la asesoría del trámite "Cumplimiento de la obligación VIS-VIP a través de compensación económica".</t>
  </si>
  <si>
    <t>Falta de información o claridad de los consultores en el inicio y fin del trámite que surte la empresa.</t>
  </si>
  <si>
    <t>Actualizar la información del trámite "Cumplimiento de la obligación VIS-VIP a través de compensación económica" en la Guía de Trámites y Servicios y en el Sistema Único de Información y Trámites - SUIT.</t>
  </si>
  <si>
    <t>Mensual</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</si>
  <si>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</si>
  <si>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</si>
  <si>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Posibilidad de extracción de documentos durante el proceso de atención de interesados.</t>
  </si>
  <si>
    <t>Desconocimiento en el uso de información sensible.</t>
  </si>
  <si>
    <t>Informar a la Gerencia de la Empresa, a los entes internos y externos de control y a quien sea pertinente para realizar las investigaciones disciplinarias correspondientes.</t>
  </si>
  <si>
    <t xml:space="preserve"> Gestión de Servicios Logísticos</t>
  </si>
  <si>
    <t>Gestión Documental</t>
  </si>
  <si>
    <t>Enero</t>
  </si>
  <si>
    <t>Diciembre</t>
  </si>
  <si>
    <t>Gestión Jurídica</t>
  </si>
  <si>
    <t>Soborno.
Intereses particulares.</t>
  </si>
  <si>
    <t>Acuerdos entre apoderados para viciar la defensa judicial durante las etapas del proceso.</t>
  </si>
  <si>
    <t>Gestionar todos los asuntos relacionados con la contratación estatal requeridos por la empresa, mediante el apoyo, trámite, asesoría y seguimiento de los procesos contractuales atendiendo al régimen legal aplicable y las modalidades de selección establecidas por la ley, con el fin de llevar a cabo la ejecución de los planes de Inversión y Anual de Adquisiciones y dar cumplimiento a las metas y objetivos de la empresa.</t>
  </si>
  <si>
    <t>Gestión Contractual</t>
  </si>
  <si>
    <t xml:space="preserve">Inicia con la definición de políticas, objetivos, lineamientos, parámetros y estrategias en materia de contratación estatal, la elaboración y aprobación del Plan Anual de Adquisiciones y plan de Inversión de la Empresa, desarrolla las etapas de selección y contratación, supervisión e interventoría y finaliza con la liquidación de los contratos y cierre de los expedientes contractuales cuando aplique. </t>
  </si>
  <si>
    <t>Inclusión en los estudios previos y/o en los pliegos de condiciones de requisitos específicos, o presentación de Adendas que modifican las condiciones generales del proceso de contratación, posiblemente por presiones internas o externa o por nepotismo.</t>
  </si>
  <si>
    <t>Posibilidad de recibir o solicitar cualquier dádiva o beneficio a nombre propio o de terceros con el fin de adjudicar un proceso de contratación para favorecer a personas o grupos determinados.</t>
  </si>
  <si>
    <t>Reportar a las dependencias internas y entes de control correspondientes, cuando se presente un presunto favorecimiento a proponentes en el proceso de Gestión Contractual.</t>
  </si>
  <si>
    <t>Gestión Financiera</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</si>
  <si>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</si>
  <si>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Renovación y Desarrollo Urbano de Bogotá, de conformidad con la normatividad vigente y contribuir con el cumplimiento de los objetivos y metas institucionales, a través de la evaluación y mejora de la eficacia de los procesos de gestión de riesgos, control y gobierno.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</si>
  <si>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</si>
  <si>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Direccionamiento Estratégico</t>
  </si>
  <si>
    <t>Ejecución y Administración de procesos</t>
  </si>
  <si>
    <t>Daños Activos Físicos</t>
  </si>
  <si>
    <t>Sustracción, alteración o inclusión de documentos en los expedientes documentales que se encuentran en custodia del proceso para beneficiar a terceros.</t>
  </si>
  <si>
    <t>Fallas Tecnológicas</t>
  </si>
  <si>
    <t>Fuente: Adaptado de Curso Riesgo Operativo Universidad del Rosario por Dirección de Gestión y Desempeño Institucional de Función Pública, 2020.</t>
  </si>
  <si>
    <t xml:space="preserve">Administrar y controlar los recursos financieros de la Empresa de acuerdo con los parámetros establecidos por la normatividad vigente, que garanticen la disponibilidad de recursos económicos para el cumplimiento de los planes y programas de esta, la confiabilidad, razonabilidad y oportunidad de la información financiera que sirva como fuente de información para la toma de decisiones. </t>
  </si>
  <si>
    <t>Brindar oportunidad y eficiencia en el suministro de recursos físicos y servicios de apoyo administrativo para el cumplimiento de los objetivos misionales y el normal funcionamiento de los procesos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</si>
  <si>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</si>
  <si>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El Tesorero General cada vez que se realiza el cargue del archivo plano de pagos a terceros en el portal bancario por el profesional de la Tesorería, verifica que esté acorde a la orden de pago y sus documentos soporte, si no hay novedades se realiza la probación del pago, en caso de presentarse novedades con los soportes de pago se remite un correo electrónico al profesional de la tesorería para su validación.</t>
  </si>
  <si>
    <t>El profesional de Tesorería realiza el cargue del proceso de pago en el portal bancario con su token y contraseña asignada, posteriormente, el Tesorero General realiza la revisión del cargue y aprueba el proceso de pago con su token y contraseña personal.
La aprobación final de pago se da por parte del Subgerente de Gestión Corporativa con su token y contraseña asignada.</t>
  </si>
  <si>
    <t>Debilidad en los controles establecidos.</t>
  </si>
  <si>
    <t>Informar a las instancias internas y externas de control que corresponda.</t>
  </si>
  <si>
    <t>Incumplimiento de los requisitos técnicos.</t>
  </si>
  <si>
    <t>Realizar visita técnica a la obra y/o registro fotográfico y/o Acta de reunión por parte del Supervisor.</t>
  </si>
  <si>
    <t>Para cada contrato de prestación de servicios se tiene establecida la obligación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lo anterior deberá ser reforzado mediante jornadas de capacitación del código de integridad, con el equipo de trabajo.</t>
  </si>
  <si>
    <t>31/12/2022</t>
  </si>
  <si>
    <t xml:space="preserve">Inicia con la identificación de los proyectos que tienen componente de comercialización y de administración de predios, definición y ejecución de las actividades estratégicas requeridas para el cumplimiento del Plan de Acción Institucional (componentes de administración y comercialización de predios), y termina con el reporte de los negocios realizados (ventas, arriendos, servicios prestados) y para el caso de las ventas el reporte a la Subgerencia de Gestión Corporativa para el registro contable y retiro del inventario. </t>
  </si>
  <si>
    <t>Orientar a la empresa en la definición de planes y proyectos de inversión y en la planificación de los Modelos de Gestión con criterios de responsabilidad social, sostenibilidad económica, social y ambiental, a fin de contribuir al cumplimiento al Plan de Desarrollo Distrital, a las políticas públicas y a la misión de la Empresa, así como promover de forma permanente el control y la participación ciudadana.</t>
  </si>
  <si>
    <t>Inicia con la elaboración de los estudios, diseños técnicos, urbanísticos y ambientales y el trámite de aprobación por parte de las entidades competentes. Incluye la definición de los lineamientos para realizar la construcción, interventoría y supervisión a los contratos celebrados para los diseños y/o ejecución de las obras y el trámite de los permisos necesarios para la construcción de las mismas. Continúa con el proceso de entrega y recibo de las áreas urbanísticas desarrolladas (áreas útiles y cesiones urbanísticas) a las entidades competentes. Finaliza con la revisión y pago de impuestos y obligaciones derivadas de la construcción.</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</si>
  <si>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</si>
  <si>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y termina con la trasferencia efectiva del derecho real de dominio a favor de la Empresa o a la Fiduciaria correspondiente.
Contempla la aplicación de los diferentes instrumentos legales de adquisición de suelo, como la enajenación voluntaria y la expropiación por vía administrativa, derecho de preferencia, así como la formulación y ejecución del Plan de Gestión Social incluyendo la liquidación y pago de los reconocimientos económicos, para la población identificada en el censo y diagnóstico socio económico.</t>
  </si>
  <si>
    <t>Inicia con la elaboración del Plan de Contratación, contempla la formulación del Plan de Acción, Plan de mantenimiento de bienes, y finaliza con la ejecución de planes el manejo y control del inventario.</t>
  </si>
  <si>
    <t>Planear, organizar, administrar y controlar, el manejo de la documentación e información producida y recibida en cumplimento de las funciones de la Empresa, desde su origen hasta su disposición final, para garantizar la protección del patrimonio documental y el acceso en cumplimiento de la norma archivística.</t>
  </si>
  <si>
    <t>Inicia con la articulación de los instrumentos estratégicos y comprende la planeación, producción, recepción, trámite, organización y custodia, culminando con la disposición final de la documentación e información de la Empresa.</t>
  </si>
  <si>
    <t>Aplicación del Procedimiento PD-40 Reconstrucción de Expedientes.</t>
  </si>
  <si>
    <t>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t>
  </si>
  <si>
    <t>Generar el reporte a los entes internos y externos que corresponda.</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</si>
  <si>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</si>
  <si>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 a través del sistema de información y se informa a través de correo electrónico).</t>
  </si>
  <si>
    <t>Aplica para cada vigencia</t>
  </si>
  <si>
    <t>Uso indebido de la información adquirida durante el ejercicio de auditoría.</t>
  </si>
  <si>
    <t>Posibilidad pedir o aceptar dádivas, favores o beneficios particulares, con el fin de manipular indebidamente los resultados de los informes de evaluación y seguimiento u ocultar hechos irregulares conocidos por los auditores.</t>
  </si>
  <si>
    <t xml:space="preserve">Almacenamiento de medios sin protección. Falta de controles de acceso físico. Ausencia de políticas de seguridad. Debilidades en los controles para la protección de la información. Inexistencia de lineamientos y procedimientos documentados. 'Debilidades en la protección, resguardo y confidencialidad de las evidencias y documentos recolectados durante el ejercicio auditor.
No se cuenta con un sistema de información o software de apoyo para la ejecución del plan anual de auditorías y para la captura de información sobre la gestión y resultados institucionales. </t>
  </si>
  <si>
    <t xml:space="preserve"> Inexistencia de lineamientos, controles y procedimientos documentados para el resguardo de la información insumo para los trabajos de auditoría y seguimiento.</t>
  </si>
  <si>
    <t>Concentración de poder.</t>
  </si>
  <si>
    <t>Excesiva discrecionalidad.</t>
  </si>
  <si>
    <t>Seguimiento inadecuado en los préstamos documentales y consultas en sala.</t>
  </si>
  <si>
    <t>Informar a los entes internos y externos de control.</t>
  </si>
  <si>
    <t xml:space="preserve">Manipulación indebida de documentos precontractuales. </t>
  </si>
  <si>
    <t xml:space="preserve">El Comité de Contratación mantiene reuniones periódicas que permiten la interacción con las áreas que solicitan iniciar diferentes procesos de contratación los cuales se encuentran inmersos en el Plan Anual de Adquisiciones y en el Plan de Inversión aprobados para cada vigencia, en este comité se realizan las recomendaciones frente al tipo de contratación, adicionalmente se verifican en cada uno de los planes el presupuesto designado.
Todas las decisiones quedan documentadas en actas. Cuando se detecte la falta de cumplimiento de requisitos en la documentación para adelantar la contratación, se informa al área solicitante y se devuelve el trámite correspondiente para realizar los ajustes necesarios. </t>
  </si>
  <si>
    <t>Realizar seguimiento al Plan Anual de Adquisiciones y Plan de Inversión con el fin de evidenciar el cumplimiento de lo programado dentro de la vigencia estimada.</t>
  </si>
  <si>
    <t>Alteración de la información financiera.</t>
  </si>
  <si>
    <t>Amiguismo.
Fenecimiento o recepción de dádivas (D) Incumplimiento del plan de trabajo de auditoría Incumplimiento del código de ética del auditor y del estatuto de auditoria Incumplimiento de los procedimientos de auditoria. (D) Inobservancia del plan de trabajo de auditoría (D) Desconocimiento del código de ética del auditor y del estatuto de auditoría. (F) Personal con experiencia y capacidad para ejercer el control y la evaluación institucional (F) Cumplimiento del código de ética del auditor y del estatuto de auditoría.</t>
  </si>
  <si>
    <t>Comunicar al proceso auditado la declaración del trabajo de auditoria como no conforme o nulo.
Analizar las causas que originaron el caso y rediseñar los controles operativos para prevenir la repetición de la situación detectada.
Investigar internamente el caso y, de encontrarse procedente, comunicar a la Dirección de Gestión Corporativa y de Control Disciplinario.</t>
  </si>
  <si>
    <t>Diseñar y aplicar el formato para suscribir la declaración de impedimentos y conflictos de interés de los auditores.</t>
  </si>
  <si>
    <t>Investigar internamente el caso y, de encontrarse procedente, comunicar a la Dirección de Gestión Corporativa y de Control Disciplinario.</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</si>
  <si>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</si>
  <si>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</si>
  <si>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</si>
  <si>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</si>
  <si>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</si>
  <si>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</si>
  <si>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</si>
  <si>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</si>
  <si>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</si>
  <si>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</si>
  <si>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</si>
  <si>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</si>
  <si>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</si>
  <si>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t>Realizar socialización del Estatuto y Código de Ética de Auditoria a los Auditores mínimo una vez año.</t>
  </si>
  <si>
    <t>Elaborar y socializar un protocolo de seguridad de tesorería.</t>
  </si>
  <si>
    <t>Posibilidad de que, por acción u omisión, se use el poder para la destinación de Recursos Públicos de forma indebida en favor de un privado o tercero.</t>
  </si>
  <si>
    <t>Amiguismo Fenecimiento o recepción de dádivas, Incumplimiento del código de ética.</t>
  </si>
  <si>
    <t>Los profesionales de la Subgerencia de Gestión Corporativa al inicio de cada vigencia solicita a las dependencias reportar los bienes y servicios requeridos para la operación de cada proceso. Este listado es revisado y validado para garantizar que cumpla con los lineamientos establecidos por el proceso de Gestión Contractual. En caso de encontrar bienes y servicios que no cumplan con dichos requerimientos, se valida su pertinencia con la dependencia para determinar si es necesaria la compra del mismo o de un bien o servicio substituto.
Es de anotar, que la contratación de bienes y servicios es presentada al Comité de Contratación para su revisión y aprobación; y cuando se presentan observaciones, el equipo de trabajo de las áreas que intervienen en los procesos contractuales deben realizar los ajustes correspondientes.</t>
  </si>
  <si>
    <t>La Subgerencia de Gestión Corporativa envía comunicados a través del correo institucional socializando los principios y valores éticos (integridad), mínimo dos veces al año.</t>
  </si>
  <si>
    <t>Informa a las instancias de Control Interno correspondientes.</t>
  </si>
  <si>
    <t>Anualmente y previo a la aprobación del Plan de Acción Institucional de cada vigencia, a través de los medios de comunicación interna y externa, se invita a participar en la construcción del Plan de la Empresa, para que los servidores públicos, los contratistas, la ciudadanía y las demás partes interesadas conozcan, debatan, formulen apreciaciones, sugerencias y propuestas sobre el proyecto del Plan.
De igual manera, el seguimiento al Plan se publica de manera cuatrimestral en la eruNET y página web de la Empresa.</t>
  </si>
  <si>
    <t>Posibilidad de que por acción u omisión haya priorización de planes, programas o proyectos de inversión o de toma de decisiones para favorecer intereses particulares.</t>
  </si>
  <si>
    <t>Los profesionales de apoyo a la supervisión realizan seguimiento a las Interventorías, mediante la revisión de los informes de Interventoría y acompañamiento en comités (actas) en las cuales se evidencia el estado del proyecto. La interventoría es quien realiza el recibo de la obra, bienes o insumos contratados, valida, y aprueba productos, estudios y obras, verificando la cantidad y calidad de los bienes servicios u obras contratadas y aprobación o rechazo de las actas de obra ejecutada, por lo cual la supervisión será garante del cumplimiento de las labores de la interventoría, y ésta a su vez del cumplimiento de las obligaciones del consultor o constructor.</t>
  </si>
  <si>
    <t xml:space="preserve">La Jefe de la Oficina de Gestión Social realiza los Comités de Autoevaluación y Seguimiento de manera trimestral donde se hace seguimiento al avance del proceso de gestión social, en el marco de la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t>
  </si>
  <si>
    <t>Debilidad en la aplicación de controles a las operaciones financieras.</t>
  </si>
  <si>
    <t>Posibilidad de que por acción u omisión haya favorecimiento a terceros en los procesos de comercialización.</t>
  </si>
  <si>
    <r>
      <rPr>
        <b/>
        <sz val="10"/>
        <rFont val="Arial Narrow"/>
        <family val="2"/>
      </rPr>
      <t>RIESGO ASOCIADO A TRÁMITES:</t>
    </r>
    <r>
      <rPr>
        <sz val="10"/>
        <rFont val="Arial Narrow"/>
        <family val="2"/>
      </rPr>
      <t xml:space="preserve">
Posibilidad de aceptar o solicitar dádivas de los ciudadanos para la asesoría del trámite "Cumplimiento de la obligación VIS-VIP a través de compensación económica".</t>
    </r>
  </si>
  <si>
    <t>El Consultor de la Gerencia de Vivienda realiza periódicamente asesorías virtuales a los ciudadanos que solicitan información respecto al tramité de liquidación para el trámite "Cumplimiento de la obligación VIS-VIP a través de compensación económica", informando adicionalmente que el trámite no tiene ningún costo y dejando registro de la asesoría virtual realizada. Aleatoriamente, el líder operativo del SIG realiza seguimiento y validación a las asesorías brindadas, para determinar el servicio brindado y en caso de encontrar alguna situación, informar al jefe inmediato.</t>
  </si>
  <si>
    <t>Posibilidad de que por acción u omisión haya pérdida de la confidencialidad de la información obtenida para la ejecución de los trabajos de auditoría debido a debilidades en los mecanismos de control para su protección y resguardo.</t>
  </si>
  <si>
    <t>Posibilidad de que por acción u omisión se efectúen operaciones de salida de recursos o inversiones sin autorización, para beneficio propio o de terceros.</t>
  </si>
  <si>
    <t>Posibilidad de que, por acción u omisión, se use el poder para manipular de manera indebida los procesos judiciales para favorecer un interés particular.</t>
  </si>
  <si>
    <t>Posibilidad de que, por acción u omisión, se use el poder para sustraer, incluir y/o adulterar documentos en los expedientes (misionales y de gestión) en beneficio de terceros.</t>
  </si>
  <si>
    <t xml:space="preserve">El Técnico de Gestión Documenta realiza capacitaciones a los colaboradores del proceso de Gestión Documental con respecto al cumplimiento del procedimiento de préstamo y consulta documental. </t>
  </si>
  <si>
    <t>Posibilidad de que por acción, omisión o abuso de poder, se profieran decisiones a favor o en contra de los sujetos procesales en beneficio propio o de terceros.</t>
  </si>
  <si>
    <t>Control Interno Disciplinario</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</si>
  <si>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</si>
  <si>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Presiones indebidas por un tercero o un superior jerárquico.
Recibir o solicitar dádivas o beneficios a nombre propio o de un tercero.</t>
  </si>
  <si>
    <t>Interés particular del servidor público.</t>
  </si>
  <si>
    <t>Posibilidad de que, por acción u omisión, se use el poder para uso indebido de información privilegiada para favorecimiento de un interés particular.</t>
  </si>
  <si>
    <t>Posibilidad de que, por acción u omisión, haya uso indebido de información privilegiada para favorecimiento de un interés particular.</t>
  </si>
  <si>
    <t>Si se encuentran inconsistencias se reportan las alarmas al supervisor del contrato y se informa la situación a los organismos de control interno y externo correspondiente.</t>
  </si>
  <si>
    <r>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t>
    </r>
    <r>
      <rPr>
        <i/>
        <sz val="10"/>
        <color theme="1"/>
        <rFont val="Arial Narrow"/>
        <family val="2"/>
      </rPr>
      <t xml:space="preserve"> FT-111 Registro Préstamo de Documentos</t>
    </r>
    <r>
      <rPr>
        <sz val="10"/>
        <color theme="1"/>
        <rFont val="Arial Narrow"/>
        <family val="2"/>
      </rPr>
      <t>.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r>
  </si>
  <si>
    <t>Acción de Contingencia ante posible materialización</t>
  </si>
  <si>
    <t xml:space="preserve">Gestionar la elaboración de los estudios, diseños técnicos y urbanísticos; contratar las obras, y su respectiva interventoría, de edificaciones y urbanismo a cargo de la empresa; y llevar a cabo la entrega de los proyectos y/o cesiones públicas a las entidades competentes y/o a los clientes para aquellos proyectos que hacen parte de portafolio de servicios (según aplique). </t>
  </si>
  <si>
    <t>El abogado de la Dirección Técnica de Planeamiento y Gestión Urbana cada vez que se requiere llevar a cabo una contratación verifica que en los contratos de prestación de servicios se incluya la cláusula de confidencialidad en cada uno, con el fin de dar un manejo adecuado de la información por parte de los contratistas, y en caso de no encontrarla, se solicita su incorporación a la Dirección de Gestión Contractual en el contrato.</t>
  </si>
  <si>
    <t>El Director Técnico de Planeamiento y Gestión Urbana de manera permanente supervisa en las diferentes actividades que se adelantan en la Dirección por parte de los contratistas, en las que se pueden identificar situaciones que generen riesgo en el manejo de información privilegiada del área. En caso de encontrar inconsistencias se reportan las alarmas a los organismos de Control Interno y externo correspondiente en los formatos establecidos por dichas áreas o entidades, absteniéndose de emitir el Certificado de Cumplimiento.</t>
  </si>
  <si>
    <t>El Líder SIG y el Jefe del Área trimestralmente se reúnen para realizar los Comités de Autoevaluación, en los cuales revisan temas de manejo adecuado de la información y si se presentan inconsistencias, se reportan en el acta de los comités de autoevaluación en el formato F-144 Acta de reuniones y ante los organismos de Control Interno y externo correspondiente en los formatos establecidos por dichas áreas o entidades.</t>
  </si>
  <si>
    <t xml:space="preserve">Los miembros del Comité de Defensa Judicial, Conciliación y Repetición cada vez que se presente un nuevo proceso judicial revisan y validan que el mismo cuente con el sustento jurídico necesario con la finalidad de prevenir el daño antijurídico. En caso de detectar alguna inconsistencia, se deja constancia en el acta del Comité sobre la posición adversa frente a la defensa planteada. Las decisiones del Comité quedan consignadas en el acta bajo reserva. </t>
  </si>
  <si>
    <t>Verificar que lo establecido en el procedimiento PD-34 Conciliaciones Extrajudiciales, se esté cumpliendo a cabalidad y en caso de requerirse, realizar los ajustes correspondientes.</t>
  </si>
  <si>
    <t xml:space="preserve">Generar alertas </t>
  </si>
  <si>
    <t>El/La Jefe de la Oficina de Control Interno revisa de acuerdo al Plan anual de Auditorias los planes de trabajo de auditoría  para asegurar que se cuente con toda la información necesaria para su ejecución y posterior envió al líder del proceso a auditar de acuerdo a lo establecido en el procedimiento PD-57 "Auditorías Internas SIG y de Evaluación Independiente".  En caso de encontrar inconsistencias en el plan de trabajo se solicitara al auditor encargado corregir las desviaciones, la evidencia del control será el Plan de trabajo final y los correos de solicitud de ajuste</t>
  </si>
  <si>
    <t>30%</t>
  </si>
  <si>
    <t>EL/la Jefe de la OCI cada vez que se realiza una auditoria verifica los resultados preliminares de cada ejercicio de auditoria para comprobar que cumple con las etapas metodológicas y las evidencias establecidas en el  Procedimiento PD-57 "Auditorías Internas SIG y de Evaluación Independiente". De llegarse a presentar inconsistencias por parte del equipo auditor se le solicitara realizar los ajustes correspondientes al informe preliminar para  posteriormente remitirlo al líder del proceso auditado.</t>
  </si>
  <si>
    <t>40%</t>
  </si>
  <si>
    <t>Mapa Riesgos de Corrupción
Empresa de Renovación y Desarrollo Urbano de Bogotá - 2024</t>
  </si>
  <si>
    <t>El Comité Institucional de Gestión y Desempeño al inicio de cada vigencia aprueba los planes, programas o proyectos de inversión que se formulan de manera participativa entre la alta dirección y los responsables de los procesos.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</si>
  <si>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Gestionar el plan de mejoramiento producto de los resultados de la auditoría externa de pares realizada en la vigencia 2021 con el objeto de evaluar el estado de desempeño del proceso de Evaluación y Seguimiento de la Empresa.</t>
  </si>
  <si>
    <t>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t>
  </si>
  <si>
    <t>Seguimiento Primer Cuatrimestre 2024</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</si>
  <si>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</si>
  <si>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</si>
  <si>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</si>
  <si>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</si>
  <si>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</si>
  <si>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</si>
  <si>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</si>
  <si>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</si>
  <si>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</si>
  <si>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</si>
  <si>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</si>
  <si>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</si>
  <si>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</si>
  <si>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</si>
  <si>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</si>
  <si>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Para los meses de Enero a Abril de 2024 , se realizaron siete (07)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</si>
  <si>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</si>
  <si>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Se reportó de manera mensual la información a actualizar del trámite "Cumplimiento de la obligación VIS-VIP a través de pago compensatorio" en la Guía de Trámites y Servicios y en el Sistema Único de Información y Trámites - SUIT.</t>
  </si>
  <si>
    <t>Se aportan correos electrónicos a través de los cuales se solicita e informa sobre la actualización  del trámite "Cumplimiento de la obligación VIS-VIP a través de pago compensatorio" en la Guía de Trámites y Servicios y en el Sistema Único de Información y Trámites - SUIT.</t>
  </si>
  <si>
    <t>X</t>
  </si>
  <si>
    <t xml:space="preserve">El 5 de enero de 2024 se realizó reunión entre la Jefe de disciplinarios y la profesional del área donde se verificó el expediente disciplinario No. 001 de 2024, se revisaron los hechos de la queja y se tomo la decisión entre las funcionarias de iniciar indagación previa dentro del expediente No. 001- 2024, Acta No. 001- 2024.                                                                                                                                                                                                                                                                                                                                                                                                                                        El 2 de febrero de 2024 se realizó la reunión entre la Jefe de disciplinarios y la profesional del área donde se verificó la queja identificada con el expediente disciplinario No. 003 de 2024 y se revisaron los hechos de la queja y se tomó la decisión entre las funcionarias de proyectar auto inhibitorio dentro del expediente disciplinario No. 003-2024  y acta No. 2- 2024.                                                                                                                                                                                                                                                                                                                                                                                                                                                                                                                                             El 1 de marzo de 2024 se realizó la reunión entre la Jefe de disciplinarios y la profesional del área donde se verificó la queja dentro del expediente disciplinario No. 004- 2024, y se revisaron los hechos de la queja y se tomo la decisión entre las funcionarias de proyectar auto inhibitorio dentro del expediente disciplinario No. 004- 2024 Acta No. 2- en realidad es 3- 2024                                                                                                                                                                                                                                                                                                                                                               El 5 de abril de 2024 se realizó la reunión entre la Jefe de disciplinarios y la profesional del área donde se revisaron las pruebas recaudas dentro del expediente disciplinario No. 002- 2020 y se tomo la decisión de proyectar auto de apertura de investigación disciplinaria dentro del expediente No. 002-2020. Acta No. 4- 2024.                                                                                                                                                                                                                                                                                                                                                                                                                    El 9 de abril de 2024 se realizó la reunión entre la Jefe de disciplinarios y la profesional del área donde se revisaron las pruebas recaudas dentro del expediente disciplinario No. 003- 2020 y se tomó la decisión de proyectar auto de apertura de investigación disciplinaria dentro del expediente No. 003-2020. Acta No. 5- 2024. </t>
  </si>
  <si>
    <t>Acta de reunión No. 1 de fecha 5 de enero de 2024.                                                                                                                                                                                                                                                                                                                                                                                                                                                    Acta de reunión No. 2 de fecha 2 de febrero de 2024.                                                                                                                                                                                                                                                                                                                                                                                                                                                           Acta de reunión No. 2 en realidad es 3 de fecha 1 de marzo de 2024.                                                                                                                                                                                                                                                                                                                                                                                                                                                Acta de reunión No. 4 de fecha 5 de abril de 2024                                                                                                                                                                                                                                                                                                                                                                                                                                                    Acta de reunión No. 5 de fecha 9 de abril de 2024                                                                                                                                                                                                                                                                                                                                                                                                                                                    Es importante informar qué se anexan las actas No. 2 de fecha 2-02-2024, 2 de fecha 1 de marzo de 2024 pero en realidad la numeración es 3 de 2024, teniendo en cuenta que la oficina se inhibió de abrir indagación previa, por lo tanto, estas quejas no tienen reserva legal, con respecto a las actas No. 04 de fecha 5- 04-2024 y Acta No. 5 de fecha 9-04-2024, no es posible incluirlas debido a que contienen los proceso No. 002 y 003 de 2020, tienen auto de apertura de investigación disciplinaria y cuentan con la reserva legal en la parte de la instrucción, por lo tanto, no se pueden aportar estas actas, ya que contienen las pruebas que se solicitaron dentro del proceso y las decisiones tomada por la Oficina de Control Disciplinario Interno, lo anterior de acuerdo al artículo 115 de la ley 1952 de 2019.</t>
  </si>
  <si>
    <t>N/A</t>
  </si>
  <si>
    <t>- Acta de comité de autoevaluación</t>
  </si>
  <si>
    <t>El abogado de la DTPGU realizó la capacitación de directrices y adecuado tratamiento de datos e información confidencial de manera virtual la cual se llevó a cabo el 30 de abril de 2024 con la participación del equipo DTPGU.</t>
  </si>
  <si>
    <t>- Presentación capacitación manejo y confidencialidad del tratamiento de datos e información confidencial y lista de asistencia.</t>
  </si>
  <si>
    <t>No aplica</t>
  </si>
  <si>
    <t>La Oficina Asesora de Planeación elaboró una propuesta del Plan de Acción Institucional 2024, con el objetivo de garantizar su alineación con el Plan Estratégico “Súmate” y con los lineamientos de la Gerencia de las acciones denominadas legado que son parte de la prioridad de la administración para contribuir al cumplimiento de los objetivos. Dicho Plan fue enviado por correo electrónico a los responsables de las actividades propuestas, para su revisión, ajustes y aprobación. Una vez realizados los ajustes propuestos por las áreas, el Plan de Acción Institucional 2024 consolidado fue presentado al Comité Institucional de Gestión y Desempeño, el cual fue aprobado en sesión del 29 de enero del 2024 y publicado en la sección Transparencia de la página web de la empresa.
De otra parte, la Oficina Asesora de Planeación solicitó mensualmente a partir de febrero, el seguimiento al Plan de Acción Institucional, y una vez recibida la información reportada por los diferentes procesos, se validó de manera conjunta con los profesionales de la Oficina, para garantizar su alineación con los objetivos, coherencia y que esté acorde con la programación establecida. Cuando hubo lugar a ello, se solicitaron los ajustes correspondientes a los responsables, y una vez ajustada la información, se presentó ante el Comité Institucional de Gestión y Desempeño en la sesión del 29 y 30 de enero de 2024.
Como resultado del seguimiento, y en el marco del Comité, se realizaron ajustes al plan generando así la versión 2 del 13 de marzo de 2024, la cual se publico en la página web de la empresa.
Por lo anterior, se puede concluir que ha sido efectivo el control, pues una vez aplicado, no se ha materializado el riesgo.</t>
  </si>
  <si>
    <t>- Correo enviando propuesta del Plan de Acción Institucional 2024.
- Correo solicitando seguimiento.
- Actas Comité Institucional de Gestión y Desempeño del 29 y 30 de enero de 2024 y 13 de marzo de 2024 disponibles en Tampus.
- Versiones 1 y 2 del Plan de Acción Institucional publicadas en: http://10.115.245.74/mipg-sig?title=&amp;field_proceso_target_id=156&amp;field_clasificacion_del_document_value=14</t>
  </si>
  <si>
    <t>- https://renobo.com.co/transparencia/participa/conoce-propone-y-prioriza
- Seguimiento al Plan de Acción Institucional 2024 publicado en: https://renobo.com.co/es/transparencia/planeacion-presupuesto-e-informes/plan-de-accion?title=&amp;field_subcategoria_planeacion_value=10
- Seguimiento al Plan de Acción Institucional 2024 en la herramienta PowerBI en http://10.115.245.74/seguimiento-plan-de-accion</t>
  </si>
  <si>
    <t>En el primer cuatrimestre de 2024 no se han llevado a cabo procesos de comercialización, por tanto no ha habido lugar a la aplicación de los controles.</t>
  </si>
  <si>
    <t xml:space="preserve">Los nuevos procesos judiciales que han llegado, han sido designados a los apoderados de acuerdo a la experiencia y experticia en procesos judiciales similares  </t>
  </si>
  <si>
    <t xml:space="preserve">Las evidencias se encuentran en la matriz de seguimiento y en las actas de seguimiento a los procesos judiciales que lleva a cabo el equipo de defensa judicial </t>
  </si>
  <si>
    <t xml:space="preserve">El dependiente judicial realiza una verificación de todos los estados de los procesos judiciales tres veces por semana o más si es necesario, en este cuadrimestre llegaron 5 tutelas y se terminó el corte a 30 de abril  con 106 procesos judiciales </t>
  </si>
  <si>
    <t xml:space="preserve">Matriz de seguimiento a los procesos de defensa judicial </t>
  </si>
  <si>
    <t>De igual manera, se publicó el seguimiento al Plan en la sección de Transparencia &gt;&gt; Planeación, presupuesto e informes &gt;&gt; Plan de acción en la página web.</t>
  </si>
  <si>
    <t>Acta de Comité No.2 del 13 de marzo de 2024</t>
  </si>
  <si>
    <t>El proyecto de Plan de Acción Institucional 2024 se puso a disposición a través de las redes sociales y demás medios de comunicación interna y externa, para que los servidores públicos, los contratistas, la ciudadanía y las demás partes interesadas lo conocieran, debatieran, y formularan sus apreciaciones, sugerencias y propuestas sobre el mismo. 
La divulgación se realizó desde el 14 de diciembre de 2023 y el plazo para participar fue hasta el 13 de enero de 2024, y es importante resaltar, que se utilizó el espacio Conoce, propone y prioriza, de la página web, promoviendo así el acceso a estrategias de transparencia, de participación y de colaboración, de tal manera que nuestros grupos de valor además del Mapa, puedan conocer, proponer y priorizar soluciones a los retos de nuestra ciudad.
Como resultado de estos ejercicios de participación, no se recibieron sugerencias u observaciones al Plan, el cual fue publicado y socializado de manera particular al equipo de Líderes Operativos.
Con lo anterior, la Empresa de la mano de los diferentes grupos de interés, logró la construcción participativa de sus Planes, los cuales se encuentran publicados en la sección de Transparencia &gt;&gt; Planeación, presupuesto e informes &gt;&gt; Plan de acción de la página web de la empresa.</t>
  </si>
  <si>
    <t>Durante el período, se realizaron las siguientes actividades:
*Actas de recibo parcial de obra 
Complejo Hospitalario San Juan de Dios siete (7).
Secretaría de Educación del Distrito nueve (9).
Avenida Usminia tres (3)
Bronx una (1)
CTC tres (3)</t>
  </si>
  <si>
    <t>Complejo Hospitalario San Juan de Dios
*Proyecto obra Edificio de Mantenimiento
Aprobación Corte de Obra No. 10 correspondiente al periodo entre el 22 de diciembre y el 21 de enero de 2024.
Aprobación Corte de Obra No. 11 correspondiente al periodo entre el 22 de enero y el 21 de febrero de 2024.
Aprobación Corte de Obra No. 12 correspondiente al periodo entre el 22 de febrero y el 21 de marzo de 2024.
*Plan Director Eléctrico
Pago No.2 Contrato No. 106 del 01 de abril de 2024 y soportes de pago
Pago No.2 Contrato No. 107 del 05 de abril de 2024 y soportes de pago
*Proyecto obra Edificio de Siberia
Contrato No. 090, Corte de obra No.7 e informe de aprobación de fecha 10 de enero de 2024
Contrato No.092, Factura de fecha 5 de enero de 2024 e informe de fecha 11 de enero de 2024.
Secretaría de Educación del Distrito 1
*Obra la Magdalena:
Acta parcial No.18 - CONTRATO DE OBRA No. 133 DE 2022 de fecha 12 de enero de 2024.
Acta parcial No.19 - CONTRATO DE OBRA No. 133 DE 2022 de fecha 30 de enero de 2024.
Acta parcial No.20 - CONTRATO DE OBRA No. 133 DE 2022 de fecha 12 de marzo de 2024.
*Interventoría la Magdalena
Acta parcial de interventoría No.18 y No.2 fijo adición de fecha 15 de enero de 2024
Acta parcial No.19 por avance de obra y No.3 valor fijo adición interventoría.
Acta parcial No.20 de fecha 15 de marzo de 2024 
*Obra San Francisco
Acta de obra No. 19 del periodo del 01 al 05 de diciembre 2023 de fecha 11 de enero de 2024.
*Interventoría San Francisco
Acta de pago de interventoría No. 19 para el cobro parcial del 90% del periodo del 01 de diciembre de 2023 al 05 de diciembre de 2023 de fecha 11 de enero de 2024.
Acta de pago de No.20 de fecha 14 de marzo de 2024
*Avenida Usminia
Acta parcial No.1 de fecha 18 de marzo de 2024
Acta parcial No.2 de fecha 18 de marzo de 2024
Acta parcial No.3 de fecha 01 de abril de 2024
*Bronx
ACTA APROBACION HONORARIOS ENE 2024 de fecha 1 de marzo de 2024
*Centro de Talento Creativo
ACTA PARCIAL No.15 CTO 001-2020 (CTC) de fecha 9 de febrero de 2024
ACTA PARCIAL No.16 CTO 001-2020 (CTC) de fecha 8 de marzo de 2024
ACTA PARCIAL No.17 CTO 001-2020 (CTC) de fecha 5 de abril de 2024</t>
  </si>
  <si>
    <t>Durante el cuatrimestre se realizaron los siguientes comités de seguimiento:
*Proyecto obra Edificio Mantenimiento: 14 Actas de comités de obra.
*Plan Director Eléctrico: 14 Actas de Comité de obra.
*Proyecto obra Edificio de Siberia: 9 Actas de Comité de obra.
*Avenida Usminia: 8 Actas de comité.
*Centro de Talento Creativo: 11 Actas de comité.
Informes y Registros Fotográficos:
*Secretaría de Educación del Distrito: 
Informes de gestión tres (3) y sus registros fotográficos tres (3)
*Bronx: 4 carpetas con Registro fotográfico</t>
  </si>
  <si>
    <t>*Proyecto obra Edificio Mantenimiento
Actas de comités de obra de la No.40 a la No. 54
*Plan Director Eléctrico
Actas de Comité de obra de la No.14 a la No.28
*Proyecto obra Edificio de Siberia
Actas de Comité de obra de la No.40 a la No.49
*Avenida Usminia
Actas de Comité de la No.1 a la No.8
*Centro de Talento Creativo
Actas de Comité de la No.61 a la No.72
*Secretaría de Educación del Distrito: 
Informe de gestión No.27 del 12 de enero de 2024 al 11 de febrero de 2024
Informe de gestión No.28 del 12 de febrero de 2024 al 11 de marzo de 2024
Informe de gestión No.29 del 12 de marzo de 2024 al 11 de abril de 2024
Registro Fotográfico 20240211
Registro Fotográfico 20240311 
Registro Fotográfico 20240411
Avenida Usminia: 
1. ACTA DE COMITÉ No.1_15 de FEBRERO de 2024
2. ACTA DE COMITE No.2_16 de FEBRERO de 2024
3. ACTA DE COMITE No.3_22 de FEBRERO de 2024
4. ACTA DE COMITE No.4_ 23 de FEBRERO de 2024
5. ACTA DE COMITE No.5_1 de MARZO de 2024
6. ACTA DE COMITE No.6_ 8 de MARZO de 2024
7. ACTA DE COMITE No.7_15 de MARZO de 2024
8. ACTA DE COMITE No.8 22 de MARZO de 2024
Bronx
Carpeta registro fotográfico de los meses de enero a abril de 2024.</t>
  </si>
  <si>
    <t>Actas de Seguimiento, listado de asistencia, seguimiento a unidad social</t>
  </si>
  <si>
    <t>020-2024;099-2024;100-2024;101-2024;107-2024;111-2024;114-2024;115-2024;116-2024</t>
  </si>
  <si>
    <t>1. Matriz de control de los contratos adelantados desde el área técnica.</t>
  </si>
  <si>
    <t>Se realizo capacitación sobre Conflicto de Interés, Código de Integridad y Transparencia.</t>
  </si>
  <si>
    <t xml:space="preserve">1.Formato FT - 111 ( 1er primer cuatrimestre) prestamos  CAD.  
2. Formato FT - 111 ( 1er primer cuatrimestre) prestamos Archivo Central.
3. Correos  electrónicos seguimiento Préstamos documentales CAD
4. Correos  electrónicos - seguimiento Préstamos documentales Archivo Central </t>
  </si>
  <si>
    <t xml:space="preserve">Para el 16 de abril el personal de Gestión Documental recibe capacitación sobre Instrumentos Archivísticos, los cuales tienen como fin el de planear, administrar, controlar y salvaguardar la documentación, de esta manera se cumple con lo programado en PIC 2024. </t>
  </si>
  <si>
    <t>1. Listado de asistencia, evaluaciones Pre y Post, presentación Power Point.</t>
  </si>
  <si>
    <t>En el primer cuatrimestre de 2024 se han  adelantado 8 comités  de contratación, sus correspondientes actas  se encuentran alojadas en el TAMPUS:
Actas del Comité de Contratación</t>
  </si>
  <si>
    <t xml:space="preserve">Se ha adelantado seguimiento al plan de contratación publicado con el fin de dar cumplimento a los tiempos estimado dentro del mismo.
</t>
  </si>
  <si>
    <t>*Se realizaron las respectivas validaciones y verificaciones de los procesos de pago teniendo en cuenta el protocolo de seguridad.</t>
  </si>
  <si>
    <t>1. El profesional de tesorería remite correo para validación del área de presupuesto y tesorera general.</t>
  </si>
  <si>
    <t>La tesorera general verifica que cada orden de pago corresponda con el valor del lote registrado en la plataforma bancaria.</t>
  </si>
  <si>
    <t>1. Correo electrónico de aprobación de pagos por parte del profesional designado de dirección financiera.</t>
  </si>
  <si>
    <t xml:space="preserve">Teniendo en cuenta el protocolo de seguridad y el proceso de pagos, el profesional de tesorería verifica que los documentos cumplan con los requisitos establecidos en el documento PD-14 numeral 5.3 </t>
  </si>
  <si>
    <t>La Jefe de la OCI cada realizó verifica los resultados preliminares de la Auditoria de Contratación y se  realizaron los ajustes correspondientes al informe preliminar el cual se dio a conocer en la reunión de cierre de la auditoria.</t>
  </si>
  <si>
    <t xml:space="preserve">Drive asociado al correo de la Jefe de la Oficina de Control Interno para su protección y resguardo, verificado Auditoria de Contratación </t>
  </si>
  <si>
    <t>Drive Auditoria de Contratación</t>
  </si>
  <si>
    <t>Esta acción no aplica para el periodo evaluado.</t>
  </si>
  <si>
    <t xml:space="preserve">Durante el primer cuatrimestre se realizó un comité de autoevaluación.
Se diligenciaron los formatos de   seguimiento para la formulación y ejecución del plan de gestión de los proyectos PP el Edén el Descanso, los cuales se encuentran ubicados en las carpetas de los respectivos proyecto en la siguiente ruta: 
Z:\0 OFICINA DE GESTION SOCIAL 2024.
</t>
  </si>
  <si>
    <t>Para las suscripción de los contratos que tiene la oficina de Participación ciudadana y Asuntos sociales en la presente vigencia, se encuentra contemplada la obligación: "Guardar estricta reserva sobre toda la información y documentos que tenga acceso".</t>
  </si>
  <si>
    <t>Desde el la Dirección Administrativa y de TIC se remiten los anexos técnicos para la contratación de bienes y servicios, los cuales se encuentra programados en el plan de contratación y en el plan de adquisiciones.</t>
  </si>
  <si>
    <t xml:space="preserve">Durante el 1er cuatrimestre, se diligencio el formato FT -  111,  se realizó seguimiento y solicitud de devolución y/o renovación del mismo. 
Una vez se realizó la devolución de los expedientes, se realiza la ubicación topográfica en las correspondientes unidades de conservación.  </t>
  </si>
  <si>
    <t>El profesional del área asignado verifica los documentos soporte, de no cumplir estos con lo estipulado, se traslada  el radicado  en la plataforma TAMPUS  al supervisor para el respectivo ajuste.
De no requerir ajustes en los documentos se traslada al área de contabilidad para continuar con el proceso de pago.</t>
  </si>
  <si>
    <t>Plataforma TAMPUS, bitácora de acciones de cada radicado.</t>
  </si>
  <si>
    <t>Plataforma Tampus. Bitácora de acciones tramite para causación.</t>
  </si>
  <si>
    <t>Soporte de pago de la plataforma bancaria</t>
  </si>
  <si>
    <t>Cumplimiento a las directrices establecidas en el protocolo de seguridad numeral 5.</t>
  </si>
  <si>
    <t>Relación del soporte de pago en la plataforma Tampus a cada cuenta por cobrar radicada.</t>
  </si>
  <si>
    <t>Informe final Auditoria de Contratación</t>
  </si>
  <si>
    <t xml:space="preserve">Cada vez que se ejecuta un trabajo de auditoria, el auditor líder compila la información insumo resultante del trabajo de auditoría en un drive asociado al correo de la Jefe de la Oficina de Control Interno para su protección y resguardo, quien verifica su contenido, a lo cual el proceso Gestión de TIC realiza el Backus respectiva. </t>
  </si>
  <si>
    <t>Actividad finalizada vigencia 2023</t>
  </si>
  <si>
    <t xml:space="preserve">Reuniones en las que se  revisaron expedientes donde se verificaron los hechos de las quejas y se revisaron las pruebas remitidas por diferentes dependencias para poder llegar a una decisión dentro de la etapa de indagación previa:                                                                                                                                                                                                                                                                                                                Reunión No. 1 de fecha 5 de enero de 2024.                                                                                                                                                                                                                                                                                                                                                                                                                                                    Reunión  No. 2 de fecha 2 de febrero de 2024                                                                                                                                                                                                                                                                                                                                                                                                                                                           Reunión No. 3 de fecha 1 de marzo de 2024.                                                                                                                                                                                                                                                                                                                                                                                                                                                        Reunión No. 4 de fecha 5 de abril de 2024.                                                                                                                                                                                                                                                                                                                                                                                                                                                                  Reunión No. 5 de fecha 9 de abril de 2024.                                                                                                                                                                                                                                                                                                                                                                                                                                                       Seguimiento disponible en Drive, evaluación de la queja y de las pruebas remitidas por las diferentes dependencias para poder llegar a la verdad de los hechos y así tomar las decisiones en derecho.                                                                </t>
  </si>
  <si>
    <t>El proceso cuenta con la agenda de la reunión con la Dirección Contractual.
Borrador para revisión del procedimiento de Venta de Inmuebles.</t>
  </si>
  <si>
    <t>- Contratos de prestación de servicios con cláusula.</t>
  </si>
  <si>
    <t>El supervisor del contrato en la revisión de informes mensuales verifica el cumplimiento de las cláusulas del contrato, sin embargo, no se encontraron inconsistencias, por lo tanto, no fueron reportadas alertas.</t>
  </si>
  <si>
    <t>Durante el primer cuatrimestre del 2024, los líderes SIG y el jefe del área se reunieron para realizar el Comité de Autoevaluación, en el cual se revisó temas de manejo adecuado de la información, sin embargo, no se encontraron inconsistencias, en consecuencia, no se reportaron alertas.</t>
  </si>
  <si>
    <t>Ya que los procesos están revisando la actualización de los riesgos es importante que revisen las causas, riegos, controles y acciones de tratamiento de los riesgos que continuaran en el mapa de Riesgos y la formulación adecuada de los nuevos riesgos.</t>
  </si>
  <si>
    <t xml:space="preserve">Respecto a la socialización del procedimiento de Venta de inmuebles (PD- 88), se realizara una vez sea actualizado. Su ajuste y actualización depende de las modificaciones que se realicen al  Manual de Contratación y Gestión de Negocios vigente (en lo referente a las modalidades para venta.)
El pasado 16 de abril se llevó a cabo la primera mesa de trabajo con la Dirección de Contratación con el fin de iniciar el análisis para buscar alternativas en procura de facilitar la comercialización de los inmuebles. (ver agenda de la reunión)
Sin embargo, se avanzó  en un borrador de actualización del PD 88, revisando las actividades y modificándolas de acuerdo con las modalidades que se encuentran contempladas en el manual vigente (el proceso cuenta con la  versión en borrador pendiente de revisión) 
</t>
  </si>
  <si>
    <t>- Certificados de cumplimiento de los contratistas.(SECOP)</t>
  </si>
  <si>
    <t xml:space="preserve">Seguimiento disponible en Drive denominado seguimiento de los procesos disciplinarios, compartido con la profesional y jefe de la Oficina de Control Disciplinario Interno y Actas de reunión:                                                                                                                                                                                                                                                                                                                                                      No. 1 de fecha 5 de enero de 2024.                                                                                                                                                                                                                                                                                                                                                                                                                                                                                 No. No. 2 de fecha 2 de febrero de 2024.                                                                                                                                                                                                                                                                                                                                                                                                                                                                                                                                                                                                                                                                                                                                                                                                                                                                                                                                                                            No. 2 en realidad es 3 de fecha 1 de marzo de 2024.                                                                                                                                                                                                                                                                                                                                                                                                                                                                                   No. 4 de fecha 5 de abril de 2024.                                                                                                                                                                                                                                                                                                                                                                                                                                                                                        No. 5 de fecha 9 de abril de 2024.                 
El proceso cuenta con   2 actas de revisión de expediente y toma de decisión, teniendo en cuenta que  las decisiones fueron autos inhibitorios.                                                                                                                                                                                                                                                                                                                                                                                                                                                                                                                                                                                                                                                                                                                                                                                                                                                                                                                                                  </t>
  </si>
  <si>
    <r>
      <t xml:space="preserve">Solicitar </t>
    </r>
    <r>
      <rPr>
        <u/>
        <sz val="10"/>
        <rFont val="Arial Narrow"/>
        <family val="2"/>
      </rPr>
      <t>Backups</t>
    </r>
    <r>
      <rPr>
        <sz val="10"/>
        <rFont val="Arial Narrow"/>
        <family val="2"/>
      </rPr>
      <t xml:space="preserve"> semestral del Drive al proceso de TIC</t>
    </r>
  </si>
  <si>
    <t xml:space="preserve">El abogado de la Dirección Técnica de Planeamiento y Gestión Urbana  verifico que se incluyera la clausula de confidencialidad dentro de las obligaciones generales del contratista. </t>
  </si>
  <si>
    <t>1. Correo envió invitación capacitación sobre conflicto de Interés, Código de Integridad y Transparencia
2. Listados de asistencia</t>
  </si>
  <si>
    <r>
      <rPr>
        <sz val="10"/>
        <rFont val="Arial Narrow"/>
        <family val="2"/>
      </rPr>
      <t xml:space="preserve">No se han adelantado alertas tempranas debido </t>
    </r>
    <r>
      <rPr>
        <u/>
        <sz val="10"/>
        <rFont val="Arial Narrow"/>
        <family val="2"/>
      </rPr>
      <t xml:space="preserve">a que las fechas para llevar las contrataciones no se han cumplido  </t>
    </r>
    <r>
      <rPr>
        <sz val="10"/>
        <rFont val="Arial Narrow"/>
        <family val="2"/>
      </rPr>
      <t xml:space="preserve">
Planes publicado en la pagina web de la entidad: https://renobo.com.co/es/transparencia/contratacion 
</t>
    </r>
  </si>
  <si>
    <t>Plan de Trabajo:
1.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2. Seguimiento estado Obra Alcaldía Mártires</t>
  </si>
  <si>
    <t>Formato suscrito de la declaración de impedimentos y conflictos de interés de los auditores firmados para las siguientes auditorias:
1.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2. Seguimiento estado Obra Alcaldía Mártires</t>
  </si>
  <si>
    <t xml:space="preserve">La Jefe de la Oficina de Control Interno en el primer cuatrimestre revisó de acuerdo al Plan anual de Auditorias los planes de trabajo de las siguientes auditorías:
1.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2. Seguimiento estado Obra Alcaldía Mártires 
</t>
  </si>
  <si>
    <t>Al realizar la revisión de la matriz de riesgos, se evidencia que la descripción del control corresponde al proceso de evaluación y seguimiento y no al de Control Interno Disciplinario. 
Ya que los procesos están revisando la actualización de los riesgos es importante que revisen las causas, riegos, controles y acciones de tratamiento de los riesgos que continuaran en el mapa de Riesgos y la formulación adecuada de los nuevos riesgos.</t>
  </si>
  <si>
    <t xml:space="preserve">La jefe de la Oficina de Control Interno cada vez que se inicia una auditoria valida que en el drive se encuentre la carpeta asociado a cada una de las auditorias y cuente con los permisos de acceso y edición  para los documentos que se generen por el Equipo Auditor, de acuerdo con lo establecido en el procedimiento PD-57 "Auditorías Internas SIG y de Evaluación Independiente". En caso de que los permisos no cuenten con los permisos correspondientes se deben configurar por la jefatura de la OCI.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</si>
</sst>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i/>
      <sz val="10"/>
      <color theme="1"/>
      <name val="Arial Narrow"/>
      <family val="2"/>
    </font>
    <font>
      <sz val="10"/>
      <color rgb="FFFF0000"/>
      <name val="Arial Narrow"/>
      <family val="2"/>
    </font>
    <font>
      <b/>
      <sz val="10"/>
      <color rgb="FFFF0000"/>
      <name val="Arial Narrow"/>
      <family val="2"/>
    </font>
    <font>
      <u/>
      <sz val="1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right style="dashed">
        <color theme="9" tint="-0.24994659260841701"/>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0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0" xfId="0" applyFont="1" applyFill="1" applyAlignment="1" applyProtection="1">
      <alignment horizontal="center" vertical="center" wrapText="1" readingOrder="1"/>
      <protection hidden="1"/>
    </xf>
    <xf numFmtId="0" fontId="0" fillId="3" borderId="0" xfId="0" applyFill="1"/>
    <xf numFmtId="0" fontId="48" fillId="3" borderId="51" xfId="2" applyFont="1" applyFill="1" applyBorder="1"/>
    <xf numFmtId="0" fontId="48" fillId="3" borderId="52" xfId="2" applyFont="1" applyFill="1" applyBorder="1"/>
    <xf numFmtId="0" fontId="48" fillId="3" borderId="53"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5" borderId="45" xfId="0" applyFont="1" applyFill="1" applyBorder="1" applyAlignment="1">
      <alignment horizontal="center" vertical="center" wrapText="1" readingOrder="1"/>
    </xf>
    <xf numFmtId="0" fontId="36" fillId="15" borderId="46"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6" fillId="3" borderId="2" xfId="0"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164" fontId="6" fillId="3" borderId="2" xfId="1" applyNumberFormat="1" applyFont="1" applyFill="1" applyBorder="1" applyAlignment="1">
      <alignment horizontal="center" vertical="center"/>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xf numFmtId="0" fontId="48" fillId="3" borderId="2" xfId="0" applyFont="1" applyFill="1" applyBorder="1" applyAlignment="1" applyProtection="1">
      <alignment horizontal="justify" vertical="center" wrapText="1"/>
      <protection locked="0"/>
    </xf>
    <xf numFmtId="0" fontId="6" fillId="0" borderId="2" xfId="0" applyFont="1" applyBorder="1" applyAlignment="1" applyProtection="1">
      <alignment horizontal="justify" vertical="center" wrapText="1"/>
      <protection locked="0"/>
    </xf>
    <xf numFmtId="0" fontId="48" fillId="0" borderId="2" xfId="0" applyFont="1" applyBorder="1" applyAlignment="1" applyProtection="1">
      <alignment horizontal="justify" vertical="center" wrapText="1"/>
      <protection locked="0"/>
    </xf>
    <xf numFmtId="9" fontId="6" fillId="0" borderId="4" xfId="0" applyNumberFormat="1" applyFont="1" applyBorder="1" applyAlignment="1" applyProtection="1">
      <alignment horizontal="center" vertical="center" wrapText="1"/>
      <protection hidden="1"/>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wrapText="1"/>
      <protection locked="0"/>
    </xf>
    <xf numFmtId="0" fontId="6" fillId="0" borderId="0" xfId="0" applyFont="1" applyAlignment="1">
      <alignment vertical="center"/>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164" fontId="48" fillId="0" borderId="2" xfId="1" applyNumberFormat="1" applyFont="1" applyBorder="1" applyAlignment="1">
      <alignment horizontal="center" vertical="center"/>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8"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0" fontId="48" fillId="0" borderId="0" xfId="0" applyFont="1" applyAlignment="1">
      <alignment vertical="center"/>
    </xf>
    <xf numFmtId="9" fontId="48" fillId="0" borderId="8" xfId="0" applyNumberFormat="1" applyFont="1" applyBorder="1" applyAlignment="1" applyProtection="1">
      <alignment horizontal="center" vertical="center" wrapText="1"/>
      <protection hidden="1"/>
    </xf>
    <xf numFmtId="164" fontId="48" fillId="0" borderId="2"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0" fontId="48" fillId="0" borderId="2" xfId="0" applyFont="1" applyBorder="1" applyAlignment="1" applyProtection="1">
      <alignment horizontal="center" vertical="center" wrapText="1"/>
      <protection locked="0"/>
    </xf>
    <xf numFmtId="0" fontId="59" fillId="0" borderId="2" xfId="0" applyFont="1" applyBorder="1" applyAlignment="1" applyProtection="1">
      <alignment horizontal="center" vertical="center"/>
      <protection locked="0"/>
    </xf>
    <xf numFmtId="0" fontId="59" fillId="0" borderId="0" xfId="0" applyFont="1" applyAlignment="1">
      <alignment vertical="center"/>
    </xf>
    <xf numFmtId="0" fontId="59" fillId="0" borderId="2" xfId="0" applyFont="1" applyBorder="1" applyAlignment="1" applyProtection="1">
      <alignment horizontal="justify" vertical="center" wrapText="1"/>
      <protection locked="0"/>
    </xf>
    <xf numFmtId="0" fontId="59" fillId="0" borderId="2" xfId="0"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locked="0"/>
    </xf>
    <xf numFmtId="9" fontId="59" fillId="0" borderId="2" xfId="0" applyNumberFormat="1" applyFont="1" applyBorder="1" applyAlignment="1" applyProtection="1">
      <alignment horizontal="center" vertical="center"/>
      <protection hidden="1"/>
    </xf>
    <xf numFmtId="164" fontId="59" fillId="0" borderId="2" xfId="1" applyNumberFormat="1" applyFont="1" applyBorder="1" applyAlignment="1">
      <alignment horizontal="center" vertical="center"/>
    </xf>
    <xf numFmtId="0" fontId="60" fillId="0" borderId="2" xfId="0" applyFont="1" applyBorder="1" applyAlignment="1" applyProtection="1">
      <alignment horizontal="center" vertical="center" textRotation="90" wrapText="1"/>
      <protection hidden="1"/>
    </xf>
    <xf numFmtId="9" fontId="59" fillId="0" borderId="4" xfId="0" applyNumberFormat="1" applyFont="1" applyBorder="1" applyAlignment="1" applyProtection="1">
      <alignment horizontal="center" vertical="center"/>
      <protection hidden="1"/>
    </xf>
    <xf numFmtId="0" fontId="60" fillId="0" borderId="2" xfId="0" applyFont="1" applyBorder="1" applyAlignment="1" applyProtection="1">
      <alignment horizontal="center" vertical="center" textRotation="90"/>
      <protection hidden="1"/>
    </xf>
    <xf numFmtId="0" fontId="59" fillId="0" borderId="4" xfId="0" applyFont="1" applyBorder="1" applyAlignment="1" applyProtection="1">
      <alignment horizontal="center" vertical="center" textRotation="90"/>
      <protection locked="0"/>
    </xf>
    <xf numFmtId="14" fontId="59" fillId="0" borderId="2" xfId="0" applyNumberFormat="1" applyFont="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4" fillId="2" borderId="2" xfId="0" applyFont="1" applyFill="1" applyBorder="1" applyAlignment="1">
      <alignment horizontal="center" vertical="center" wrapText="1"/>
    </xf>
    <xf numFmtId="14" fontId="6" fillId="0" borderId="2" xfId="0" applyNumberFormat="1" applyFont="1" applyBorder="1" applyAlignment="1" applyProtection="1">
      <alignment horizontal="justify" vertical="center" wrapText="1"/>
      <protection locked="0"/>
    </xf>
    <xf numFmtId="9"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14" fontId="6" fillId="0" borderId="2" xfId="0" quotePrefix="1" applyNumberFormat="1" applyFont="1" applyBorder="1" applyAlignment="1" applyProtection="1">
      <alignment horizontal="justify" vertical="center" wrapText="1"/>
      <protection locked="0"/>
    </xf>
    <xf numFmtId="14" fontId="57"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justify" vertical="top" wrapText="1"/>
      <protection locked="0"/>
    </xf>
    <xf numFmtId="0" fontId="6" fillId="0" borderId="4" xfId="0" applyFont="1" applyBorder="1" applyAlignment="1" applyProtection="1">
      <alignment vertical="center" wrapText="1"/>
      <protection locked="0"/>
    </xf>
    <xf numFmtId="14" fontId="6" fillId="0" borderId="4" xfId="0" quotePrefix="1" applyNumberFormat="1" applyFont="1" applyBorder="1" applyAlignment="1" applyProtection="1">
      <alignment vertical="center" wrapText="1"/>
      <protection locked="0"/>
    </xf>
    <xf numFmtId="0" fontId="49" fillId="14" borderId="48" xfId="2" applyFont="1" applyFill="1" applyBorder="1" applyAlignment="1">
      <alignment horizontal="center" vertical="center" wrapText="1"/>
    </xf>
    <xf numFmtId="0" fontId="49" fillId="14" borderId="49" xfId="2" applyFont="1" applyFill="1" applyBorder="1" applyAlignment="1">
      <alignment horizontal="center" vertical="center" wrapText="1"/>
    </xf>
    <xf numFmtId="0" fontId="49" fillId="14" borderId="50"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8" xfId="2" quotePrefix="1" applyFont="1" applyBorder="1" applyAlignment="1">
      <alignment horizontal="left" vertical="center" wrapText="1"/>
    </xf>
    <xf numFmtId="0" fontId="48" fillId="0" borderId="69" xfId="2" quotePrefix="1" applyFont="1" applyBorder="1" applyAlignment="1">
      <alignment horizontal="left" vertical="center" wrapText="1"/>
    </xf>
    <xf numFmtId="0" fontId="48" fillId="0" borderId="70" xfId="2" quotePrefix="1" applyFont="1" applyBorder="1" applyAlignment="1">
      <alignment horizontal="left" vertical="center" wrapText="1"/>
    </xf>
    <xf numFmtId="0" fontId="50" fillId="3" borderId="51" xfId="2" quotePrefix="1" applyFont="1" applyFill="1" applyBorder="1" applyAlignment="1">
      <alignment horizontal="left" vertical="top" wrapText="1"/>
    </xf>
    <xf numFmtId="0" fontId="51" fillId="3" borderId="52" xfId="2" quotePrefix="1" applyFont="1" applyFill="1" applyBorder="1" applyAlignment="1">
      <alignment horizontal="left" vertical="top" wrapText="1"/>
    </xf>
    <xf numFmtId="0" fontId="51" fillId="3" borderId="53"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54" xfId="3" applyFont="1" applyFill="1" applyBorder="1" applyAlignment="1">
      <alignment horizontal="center" vertical="center" wrapText="1"/>
    </xf>
    <xf numFmtId="0" fontId="53" fillId="14" borderId="55" xfId="3" applyFont="1" applyFill="1" applyBorder="1" applyAlignment="1">
      <alignment horizontal="center" vertical="center" wrapText="1"/>
    </xf>
    <xf numFmtId="0" fontId="53" fillId="14" borderId="56" xfId="2" applyFont="1" applyFill="1" applyBorder="1" applyAlignment="1">
      <alignment horizontal="center" vertical="center"/>
    </xf>
    <xf numFmtId="0" fontId="53"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3" fillId="3" borderId="58" xfId="3" applyFont="1" applyFill="1" applyBorder="1" applyAlignment="1">
      <alignment horizontal="left" vertical="top" wrapText="1" readingOrder="1"/>
    </xf>
    <xf numFmtId="0" fontId="53" fillId="3" borderId="59" xfId="3" applyFont="1" applyFill="1" applyBorder="1" applyAlignment="1">
      <alignment horizontal="left" vertical="top" wrapText="1" readingOrder="1"/>
    </xf>
    <xf numFmtId="0" fontId="54" fillId="3" borderId="60" xfId="2" applyFont="1" applyFill="1" applyBorder="1" applyAlignment="1">
      <alignment horizontal="justify" vertical="center" wrapText="1"/>
    </xf>
    <xf numFmtId="0" fontId="54" fillId="3" borderId="61" xfId="2" applyFont="1" applyFill="1" applyBorder="1" applyAlignment="1">
      <alignment horizontal="justify" vertical="center" wrapText="1"/>
    </xf>
    <xf numFmtId="0" fontId="53" fillId="3" borderId="62" xfId="0" applyFont="1" applyFill="1" applyBorder="1" applyAlignment="1">
      <alignment horizontal="left" vertical="center" wrapText="1"/>
    </xf>
    <xf numFmtId="0" fontId="53" fillId="3" borderId="63" xfId="0" applyFont="1" applyFill="1" applyBorder="1" applyAlignment="1">
      <alignment horizontal="left" vertical="center" wrapText="1"/>
    </xf>
    <xf numFmtId="0" fontId="54" fillId="3" borderId="64" xfId="2" applyFont="1" applyFill="1" applyBorder="1" applyAlignment="1">
      <alignment horizontal="justify" vertical="center" wrapText="1"/>
    </xf>
    <xf numFmtId="0" fontId="54" fillId="3" borderId="65" xfId="2" applyFont="1" applyFill="1" applyBorder="1" applyAlignment="1">
      <alignment horizontal="justify"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3" fillId="3" borderId="73" xfId="0" applyFont="1" applyFill="1" applyBorder="1" applyAlignment="1">
      <alignment horizontal="left" vertical="center" wrapText="1"/>
    </xf>
    <xf numFmtId="0" fontId="53" fillId="3" borderId="74" xfId="0" applyFont="1" applyFill="1" applyBorder="1" applyAlignment="1">
      <alignment horizontal="left" vertical="center" wrapText="1"/>
    </xf>
    <xf numFmtId="0" fontId="54" fillId="3" borderId="66" xfId="0" applyFont="1" applyFill="1" applyBorder="1" applyAlignment="1">
      <alignment horizontal="justify" vertical="center" wrapText="1"/>
    </xf>
    <xf numFmtId="0" fontId="54" fillId="3" borderId="67" xfId="0" applyFont="1" applyFill="1" applyBorder="1" applyAlignment="1">
      <alignment horizontal="justify" vertical="center" wrapText="1"/>
    </xf>
    <xf numFmtId="0" fontId="42" fillId="0" borderId="75" xfId="0" applyFont="1" applyBorder="1" applyAlignment="1">
      <alignment horizontal="center" vertical="center" wrapText="1"/>
    </xf>
    <xf numFmtId="0" fontId="42" fillId="0" borderId="0" xfId="0" applyFont="1" applyAlignment="1">
      <alignment horizontal="center" vertical="center"/>
    </xf>
    <xf numFmtId="0" fontId="42" fillId="0" borderId="75"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14" xfId="0" applyFont="1" applyBorder="1" applyAlignment="1">
      <alignment horizontal="center" vertical="center" wrapText="1"/>
    </xf>
    <xf numFmtId="0" fontId="42" fillId="0" borderId="14" xfId="0" applyFont="1" applyBorder="1" applyAlignment="1">
      <alignment horizontal="center" vertical="center"/>
    </xf>
    <xf numFmtId="0" fontId="42" fillId="0" borderId="79" xfId="0" applyFont="1" applyBorder="1" applyAlignment="1">
      <alignment horizontal="center" vertical="center"/>
    </xf>
    <xf numFmtId="0" fontId="42" fillId="0" borderId="0" xfId="0" applyFont="1" applyAlignment="1">
      <alignment horizontal="center" vertical="center" wrapText="1"/>
    </xf>
    <xf numFmtId="0" fontId="42" fillId="0" borderId="76" xfId="0" applyFont="1" applyBorder="1" applyAlignment="1">
      <alignment horizontal="center" vertical="center"/>
    </xf>
    <xf numFmtId="0" fontId="42" fillId="0" borderId="80" xfId="0" applyFont="1" applyBorder="1" applyAlignment="1">
      <alignment horizontal="center" vertical="center"/>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14" fontId="6" fillId="0" borderId="4" xfId="0" quotePrefix="1" applyNumberFormat="1" applyFont="1" applyBorder="1" applyAlignment="1" applyProtection="1">
      <alignment horizontal="center" vertical="center" wrapText="1"/>
      <protection locked="0"/>
    </xf>
    <xf numFmtId="14" fontId="6" fillId="0" borderId="8" xfId="0" quotePrefix="1" applyNumberFormat="1" applyFont="1" applyBorder="1" applyAlignment="1" applyProtection="1">
      <alignment horizontal="center" vertical="center" wrapText="1"/>
      <protection locked="0"/>
    </xf>
    <xf numFmtId="14" fontId="6" fillId="0" borderId="5" xfId="0" quotePrefix="1" applyNumberFormat="1"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locked="0"/>
    </xf>
    <xf numFmtId="14" fontId="6" fillId="0" borderId="4"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14" fontId="6" fillId="0" borderId="5" xfId="0" applyNumberFormat="1" applyFont="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30" xfId="0" applyFont="1" applyBorder="1" applyAlignment="1">
      <alignment horizontal="center" vertical="center"/>
    </xf>
    <xf numFmtId="0" fontId="6" fillId="0" borderId="81" xfId="0" applyFont="1" applyBorder="1" applyAlignment="1">
      <alignment horizontal="center" vertical="center"/>
    </xf>
    <xf numFmtId="0" fontId="6" fillId="0" borderId="32" xfId="0" applyFont="1" applyBorder="1" applyAlignment="1">
      <alignment horizontal="center" vertical="center"/>
    </xf>
    <xf numFmtId="14" fontId="48" fillId="0" borderId="4" xfId="0" applyNumberFormat="1" applyFont="1" applyBorder="1" applyAlignment="1" applyProtection="1">
      <alignment horizontal="center" vertical="center" wrapText="1"/>
      <protection locked="0"/>
    </xf>
    <xf numFmtId="14" fontId="48" fillId="0" borderId="8" xfId="0" applyNumberFormat="1" applyFont="1" applyBorder="1" applyAlignment="1" applyProtection="1">
      <alignment horizontal="center" vertical="center" wrapText="1"/>
      <protection locked="0"/>
    </xf>
    <xf numFmtId="14" fontId="48"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center" vertical="center"/>
    </xf>
    <xf numFmtId="0" fontId="48" fillId="0" borderId="4"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 xfId="0" applyFont="1" applyBorder="1" applyAlignment="1">
      <alignment horizontal="justify" vertical="center" wrapText="1"/>
    </xf>
    <xf numFmtId="0" fontId="48" fillId="0" borderId="8" xfId="0" applyFont="1" applyBorder="1" applyAlignment="1">
      <alignment horizontal="justify" vertical="center"/>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justify" vertical="center"/>
    </xf>
    <xf numFmtId="0" fontId="6"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justify" vertical="center" wrapText="1"/>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locked="0"/>
    </xf>
    <xf numFmtId="9" fontId="48" fillId="0" borderId="8" xfId="0" applyNumberFormat="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8" xfId="0" applyFont="1" applyFill="1" applyBorder="1" applyAlignment="1">
      <alignment horizontal="justify" vertical="center"/>
    </xf>
    <xf numFmtId="0" fontId="6" fillId="0" borderId="5" xfId="0" applyFont="1" applyBorder="1" applyAlignment="1">
      <alignment horizontal="justify"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4" xfId="0" quotePrefix="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2"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5"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4" fillId="2" borderId="31"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20" fillId="5" borderId="13" xfId="0" applyFont="1" applyFill="1" applyBorder="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3" xfId="0" applyFont="1" applyBorder="1" applyAlignment="1">
      <alignment horizontal="center" vertical="center"/>
    </xf>
    <xf numFmtId="0" fontId="20" fillId="5" borderId="17" xfId="0" applyFont="1" applyFill="1" applyBorder="1" applyAlignment="1" applyProtection="1">
      <alignment horizontal="center" vertical="center" wrapText="1" readingOrder="1"/>
      <protection hidden="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5" xfId="0" applyFont="1" applyFill="1" applyBorder="1" applyAlignment="1">
      <alignment horizontal="center" vertical="center" wrapText="1" readingOrder="1"/>
    </xf>
    <xf numFmtId="0" fontId="39" fillId="15" borderId="36" xfId="0" applyFont="1" applyFill="1" applyBorder="1" applyAlignment="1">
      <alignment horizontal="center" vertical="center" wrapText="1" readingOrder="1"/>
    </xf>
    <xf numFmtId="0" fontId="39" fillId="15" borderId="47"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14" fontId="48" fillId="0" borderId="2" xfId="0" applyNumberFormat="1" applyFont="1" applyBorder="1" applyAlignment="1" applyProtection="1">
      <alignment horizontal="justify"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1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xr9:uid="{00000000-0011-0000-FFFF-FFFF00000000}"/>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penaq/Downloads/Mapa_riesgos_ERU_2023_V7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efreshError="1"/>
      <sheetData sheetId="7" refreshError="1"/>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14" dataDxfId="213">
  <autoFilter ref="B209:C219" xr:uid="{00000000-0009-0000-0100-000001000000}"/>
  <tableColumns count="2">
    <tableColumn id="1" xr3:uid="{00000000-0010-0000-0000-000001000000}" name="Criterios" dataDxfId="212"/>
    <tableColumn id="2" xr3:uid="{00000000-0010-0000-0000-000002000000}" name="Subcriterios" dataDxfId="21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40" customWidth="1"/>
    <col min="2" max="3" width="24.7109375" style="40" customWidth="1"/>
    <col min="4" max="4" width="16" style="40" customWidth="1"/>
    <col min="5" max="5" width="24.7109375" style="40" customWidth="1"/>
    <col min="6" max="6" width="27.7109375" style="40" customWidth="1"/>
    <col min="7" max="8" width="24.7109375" style="40" customWidth="1"/>
    <col min="9" max="16384" width="11.42578125" style="40"/>
  </cols>
  <sheetData>
    <row r="1" spans="2:8" ht="15.75" thickBot="1" x14ac:dyDescent="0.3"/>
    <row r="2" spans="2:8" ht="18" x14ac:dyDescent="0.25">
      <c r="B2" s="190" t="s">
        <v>140</v>
      </c>
      <c r="C2" s="191"/>
      <c r="D2" s="191"/>
      <c r="E2" s="191"/>
      <c r="F2" s="191"/>
      <c r="G2" s="191"/>
      <c r="H2" s="192"/>
    </row>
    <row r="3" spans="2:8" x14ac:dyDescent="0.25">
      <c r="B3" s="41"/>
      <c r="C3" s="42"/>
      <c r="D3" s="42"/>
      <c r="E3" s="42"/>
      <c r="F3" s="42"/>
      <c r="G3" s="42"/>
      <c r="H3" s="43"/>
    </row>
    <row r="4" spans="2:8" ht="63" customHeight="1" x14ac:dyDescent="0.25">
      <c r="B4" s="193" t="s">
        <v>183</v>
      </c>
      <c r="C4" s="194"/>
      <c r="D4" s="194"/>
      <c r="E4" s="194"/>
      <c r="F4" s="194"/>
      <c r="G4" s="194"/>
      <c r="H4" s="195"/>
    </row>
    <row r="5" spans="2:8" ht="63" customHeight="1" x14ac:dyDescent="0.25">
      <c r="B5" s="196"/>
      <c r="C5" s="197"/>
      <c r="D5" s="197"/>
      <c r="E5" s="197"/>
      <c r="F5" s="197"/>
      <c r="G5" s="197"/>
      <c r="H5" s="198"/>
    </row>
    <row r="6" spans="2:8" ht="16.5" x14ac:dyDescent="0.25">
      <c r="B6" s="199" t="s">
        <v>138</v>
      </c>
      <c r="C6" s="200"/>
      <c r="D6" s="200"/>
      <c r="E6" s="200"/>
      <c r="F6" s="200"/>
      <c r="G6" s="200"/>
      <c r="H6" s="201"/>
    </row>
    <row r="7" spans="2:8" ht="95.25" customHeight="1" x14ac:dyDescent="0.25">
      <c r="B7" s="209" t="s">
        <v>143</v>
      </c>
      <c r="C7" s="210"/>
      <c r="D7" s="210"/>
      <c r="E7" s="210"/>
      <c r="F7" s="210"/>
      <c r="G7" s="210"/>
      <c r="H7" s="211"/>
    </row>
    <row r="8" spans="2:8" ht="16.5" x14ac:dyDescent="0.25">
      <c r="B8" s="77"/>
      <c r="C8" s="78"/>
      <c r="D8" s="78"/>
      <c r="E8" s="78"/>
      <c r="F8" s="78"/>
      <c r="G8" s="78"/>
      <c r="H8" s="79"/>
    </row>
    <row r="9" spans="2:8" ht="16.5" customHeight="1" x14ac:dyDescent="0.25">
      <c r="B9" s="202" t="s">
        <v>176</v>
      </c>
      <c r="C9" s="203"/>
      <c r="D9" s="203"/>
      <c r="E9" s="203"/>
      <c r="F9" s="203"/>
      <c r="G9" s="203"/>
      <c r="H9" s="204"/>
    </row>
    <row r="10" spans="2:8" ht="44.25" customHeight="1" x14ac:dyDescent="0.25">
      <c r="B10" s="202"/>
      <c r="C10" s="203"/>
      <c r="D10" s="203"/>
      <c r="E10" s="203"/>
      <c r="F10" s="203"/>
      <c r="G10" s="203"/>
      <c r="H10" s="204"/>
    </row>
    <row r="11" spans="2:8" ht="15.75" thickBot="1" x14ac:dyDescent="0.3">
      <c r="B11" s="66"/>
      <c r="C11" s="69"/>
      <c r="D11" s="74"/>
      <c r="E11" s="75"/>
      <c r="F11" s="75"/>
      <c r="G11" s="76"/>
      <c r="H11" s="70"/>
    </row>
    <row r="12" spans="2:8" ht="15.75" thickTop="1" x14ac:dyDescent="0.25">
      <c r="B12" s="66"/>
      <c r="C12" s="205" t="s">
        <v>139</v>
      </c>
      <c r="D12" s="206"/>
      <c r="E12" s="207" t="s">
        <v>177</v>
      </c>
      <c r="F12" s="208"/>
      <c r="G12" s="69"/>
      <c r="H12" s="70"/>
    </row>
    <row r="13" spans="2:8" ht="35.25" customHeight="1" x14ac:dyDescent="0.25">
      <c r="B13" s="66"/>
      <c r="C13" s="212" t="s">
        <v>170</v>
      </c>
      <c r="D13" s="213"/>
      <c r="E13" s="214" t="s">
        <v>175</v>
      </c>
      <c r="F13" s="215"/>
      <c r="G13" s="69"/>
      <c r="H13" s="70"/>
    </row>
    <row r="14" spans="2:8" ht="17.25" customHeight="1" x14ac:dyDescent="0.25">
      <c r="B14" s="66"/>
      <c r="C14" s="212" t="s">
        <v>171</v>
      </c>
      <c r="D14" s="213"/>
      <c r="E14" s="214" t="s">
        <v>173</v>
      </c>
      <c r="F14" s="215"/>
      <c r="G14" s="69"/>
      <c r="H14" s="70"/>
    </row>
    <row r="15" spans="2:8" ht="19.5" customHeight="1" x14ac:dyDescent="0.25">
      <c r="B15" s="66"/>
      <c r="C15" s="212" t="s">
        <v>172</v>
      </c>
      <c r="D15" s="213"/>
      <c r="E15" s="214" t="s">
        <v>174</v>
      </c>
      <c r="F15" s="215"/>
      <c r="G15" s="69"/>
      <c r="H15" s="70"/>
    </row>
    <row r="16" spans="2:8" ht="69.75" customHeight="1" x14ac:dyDescent="0.25">
      <c r="B16" s="66"/>
      <c r="C16" s="212" t="s">
        <v>141</v>
      </c>
      <c r="D16" s="213"/>
      <c r="E16" s="214" t="s">
        <v>142</v>
      </c>
      <c r="F16" s="215"/>
      <c r="G16" s="69"/>
      <c r="H16" s="70"/>
    </row>
    <row r="17" spans="2:8" ht="34.5" customHeight="1" x14ac:dyDescent="0.25">
      <c r="B17" s="66"/>
      <c r="C17" s="216" t="s">
        <v>2</v>
      </c>
      <c r="D17" s="217"/>
      <c r="E17" s="218" t="s">
        <v>184</v>
      </c>
      <c r="F17" s="219"/>
      <c r="G17" s="69"/>
      <c r="H17" s="70"/>
    </row>
    <row r="18" spans="2:8" ht="27.75" customHeight="1" x14ac:dyDescent="0.25">
      <c r="B18" s="66"/>
      <c r="C18" s="216" t="s">
        <v>3</v>
      </c>
      <c r="D18" s="217"/>
      <c r="E18" s="218" t="s">
        <v>185</v>
      </c>
      <c r="F18" s="219"/>
      <c r="G18" s="69"/>
      <c r="H18" s="70"/>
    </row>
    <row r="19" spans="2:8" ht="28.5" customHeight="1" x14ac:dyDescent="0.25">
      <c r="B19" s="66"/>
      <c r="C19" s="216" t="s">
        <v>38</v>
      </c>
      <c r="D19" s="217"/>
      <c r="E19" s="218" t="s">
        <v>186</v>
      </c>
      <c r="F19" s="219"/>
      <c r="G19" s="69"/>
      <c r="H19" s="70"/>
    </row>
    <row r="20" spans="2:8" ht="72.75" customHeight="1" x14ac:dyDescent="0.25">
      <c r="B20" s="66"/>
      <c r="C20" s="216" t="s">
        <v>1</v>
      </c>
      <c r="D20" s="217"/>
      <c r="E20" s="218" t="s">
        <v>187</v>
      </c>
      <c r="F20" s="219"/>
      <c r="G20" s="69"/>
      <c r="H20" s="70"/>
    </row>
    <row r="21" spans="2:8" ht="64.5" customHeight="1" x14ac:dyDescent="0.25">
      <c r="B21" s="66"/>
      <c r="C21" s="216" t="s">
        <v>44</v>
      </c>
      <c r="D21" s="217"/>
      <c r="E21" s="218" t="s">
        <v>145</v>
      </c>
      <c r="F21" s="219"/>
      <c r="G21" s="69"/>
      <c r="H21" s="70"/>
    </row>
    <row r="22" spans="2:8" ht="71.25" customHeight="1" x14ac:dyDescent="0.25">
      <c r="B22" s="66"/>
      <c r="C22" s="216" t="s">
        <v>144</v>
      </c>
      <c r="D22" s="217"/>
      <c r="E22" s="218" t="s">
        <v>146</v>
      </c>
      <c r="F22" s="219"/>
      <c r="G22" s="69"/>
      <c r="H22" s="70"/>
    </row>
    <row r="23" spans="2:8" ht="55.5" customHeight="1" x14ac:dyDescent="0.25">
      <c r="B23" s="66"/>
      <c r="C23" s="223" t="s">
        <v>147</v>
      </c>
      <c r="D23" s="224"/>
      <c r="E23" s="218" t="s">
        <v>148</v>
      </c>
      <c r="F23" s="219"/>
      <c r="G23" s="69"/>
      <c r="H23" s="70"/>
    </row>
    <row r="24" spans="2:8" ht="42" customHeight="1" x14ac:dyDescent="0.25">
      <c r="B24" s="66"/>
      <c r="C24" s="223" t="s">
        <v>42</v>
      </c>
      <c r="D24" s="224"/>
      <c r="E24" s="218" t="s">
        <v>149</v>
      </c>
      <c r="F24" s="219"/>
      <c r="G24" s="69"/>
      <c r="H24" s="70"/>
    </row>
    <row r="25" spans="2:8" ht="59.25" customHeight="1" x14ac:dyDescent="0.25">
      <c r="B25" s="66"/>
      <c r="C25" s="223" t="s">
        <v>137</v>
      </c>
      <c r="D25" s="224"/>
      <c r="E25" s="218" t="s">
        <v>150</v>
      </c>
      <c r="F25" s="219"/>
      <c r="G25" s="69"/>
      <c r="H25" s="70"/>
    </row>
    <row r="26" spans="2:8" ht="23.25" customHeight="1" x14ac:dyDescent="0.25">
      <c r="B26" s="66"/>
      <c r="C26" s="223" t="s">
        <v>12</v>
      </c>
      <c r="D26" s="224"/>
      <c r="E26" s="218" t="s">
        <v>151</v>
      </c>
      <c r="F26" s="219"/>
      <c r="G26" s="69"/>
      <c r="H26" s="70"/>
    </row>
    <row r="27" spans="2:8" ht="30.75" customHeight="1" x14ac:dyDescent="0.25">
      <c r="B27" s="66"/>
      <c r="C27" s="223" t="s">
        <v>155</v>
      </c>
      <c r="D27" s="224"/>
      <c r="E27" s="218" t="s">
        <v>152</v>
      </c>
      <c r="F27" s="219"/>
      <c r="G27" s="69"/>
      <c r="H27" s="70"/>
    </row>
    <row r="28" spans="2:8" ht="35.25" customHeight="1" x14ac:dyDescent="0.25">
      <c r="B28" s="66"/>
      <c r="C28" s="223" t="s">
        <v>156</v>
      </c>
      <c r="D28" s="224"/>
      <c r="E28" s="218" t="s">
        <v>153</v>
      </c>
      <c r="F28" s="219"/>
      <c r="G28" s="69"/>
      <c r="H28" s="70"/>
    </row>
    <row r="29" spans="2:8" ht="33" customHeight="1" x14ac:dyDescent="0.25">
      <c r="B29" s="66"/>
      <c r="C29" s="223" t="s">
        <v>156</v>
      </c>
      <c r="D29" s="224"/>
      <c r="E29" s="218" t="s">
        <v>153</v>
      </c>
      <c r="F29" s="219"/>
      <c r="G29" s="69"/>
      <c r="H29" s="70"/>
    </row>
    <row r="30" spans="2:8" ht="30" customHeight="1" x14ac:dyDescent="0.25">
      <c r="B30" s="66"/>
      <c r="C30" s="223" t="s">
        <v>157</v>
      </c>
      <c r="D30" s="224"/>
      <c r="E30" s="218" t="s">
        <v>154</v>
      </c>
      <c r="F30" s="219"/>
      <c r="G30" s="69"/>
      <c r="H30" s="70"/>
    </row>
    <row r="31" spans="2:8" ht="35.25" customHeight="1" x14ac:dyDescent="0.25">
      <c r="B31" s="66"/>
      <c r="C31" s="223" t="s">
        <v>158</v>
      </c>
      <c r="D31" s="224"/>
      <c r="E31" s="218" t="s">
        <v>159</v>
      </c>
      <c r="F31" s="219"/>
      <c r="G31" s="69"/>
      <c r="H31" s="70"/>
    </row>
    <row r="32" spans="2:8" ht="31.5" customHeight="1" x14ac:dyDescent="0.25">
      <c r="B32" s="66"/>
      <c r="C32" s="223" t="s">
        <v>160</v>
      </c>
      <c r="D32" s="224"/>
      <c r="E32" s="218" t="s">
        <v>161</v>
      </c>
      <c r="F32" s="219"/>
      <c r="G32" s="69"/>
      <c r="H32" s="70"/>
    </row>
    <row r="33" spans="2:8" ht="35.25" customHeight="1" x14ac:dyDescent="0.25">
      <c r="B33" s="66"/>
      <c r="C33" s="223" t="s">
        <v>162</v>
      </c>
      <c r="D33" s="224"/>
      <c r="E33" s="218" t="s">
        <v>163</v>
      </c>
      <c r="F33" s="219"/>
      <c r="G33" s="69"/>
      <c r="H33" s="70"/>
    </row>
    <row r="34" spans="2:8" ht="59.25" customHeight="1" x14ac:dyDescent="0.25">
      <c r="B34" s="66"/>
      <c r="C34" s="223" t="s">
        <v>164</v>
      </c>
      <c r="D34" s="224"/>
      <c r="E34" s="218" t="s">
        <v>165</v>
      </c>
      <c r="F34" s="219"/>
      <c r="G34" s="69"/>
      <c r="H34" s="70"/>
    </row>
    <row r="35" spans="2:8" ht="29.25" customHeight="1" x14ac:dyDescent="0.25">
      <c r="B35" s="66"/>
      <c r="C35" s="223" t="s">
        <v>29</v>
      </c>
      <c r="D35" s="224"/>
      <c r="E35" s="218" t="s">
        <v>166</v>
      </c>
      <c r="F35" s="219"/>
      <c r="G35" s="69"/>
      <c r="H35" s="70"/>
    </row>
    <row r="36" spans="2:8" ht="82.5" customHeight="1" x14ac:dyDescent="0.25">
      <c r="B36" s="66"/>
      <c r="C36" s="223" t="s">
        <v>168</v>
      </c>
      <c r="D36" s="224"/>
      <c r="E36" s="218" t="s">
        <v>167</v>
      </c>
      <c r="F36" s="219"/>
      <c r="G36" s="69"/>
      <c r="H36" s="70"/>
    </row>
    <row r="37" spans="2:8" ht="46.5" customHeight="1" x14ac:dyDescent="0.25">
      <c r="B37" s="66"/>
      <c r="C37" s="223" t="s">
        <v>35</v>
      </c>
      <c r="D37" s="224"/>
      <c r="E37" s="218" t="s">
        <v>169</v>
      </c>
      <c r="F37" s="219"/>
      <c r="G37" s="69"/>
      <c r="H37" s="70"/>
    </row>
    <row r="38" spans="2:8" ht="6.75" customHeight="1" thickBot="1" x14ac:dyDescent="0.3">
      <c r="B38" s="66"/>
      <c r="C38" s="225"/>
      <c r="D38" s="226"/>
      <c r="E38" s="227"/>
      <c r="F38" s="228"/>
      <c r="G38" s="69"/>
      <c r="H38" s="70"/>
    </row>
    <row r="39" spans="2:8" ht="15.75" thickTop="1" x14ac:dyDescent="0.25">
      <c r="B39" s="66"/>
      <c r="C39" s="67"/>
      <c r="D39" s="67"/>
      <c r="E39" s="68"/>
      <c r="F39" s="68"/>
      <c r="G39" s="69"/>
      <c r="H39" s="70"/>
    </row>
    <row r="40" spans="2:8" ht="21" customHeight="1" x14ac:dyDescent="0.25">
      <c r="B40" s="220" t="s">
        <v>178</v>
      </c>
      <c r="C40" s="221"/>
      <c r="D40" s="221"/>
      <c r="E40" s="221"/>
      <c r="F40" s="221"/>
      <c r="G40" s="221"/>
      <c r="H40" s="222"/>
    </row>
    <row r="41" spans="2:8" ht="20.25" customHeight="1" x14ac:dyDescent="0.25">
      <c r="B41" s="220" t="s">
        <v>179</v>
      </c>
      <c r="C41" s="221"/>
      <c r="D41" s="221"/>
      <c r="E41" s="221"/>
      <c r="F41" s="221"/>
      <c r="G41" s="221"/>
      <c r="H41" s="222"/>
    </row>
    <row r="42" spans="2:8" ht="20.25" customHeight="1" x14ac:dyDescent="0.25">
      <c r="B42" s="220" t="s">
        <v>180</v>
      </c>
      <c r="C42" s="221"/>
      <c r="D42" s="221"/>
      <c r="E42" s="221"/>
      <c r="F42" s="221"/>
      <c r="G42" s="221"/>
      <c r="H42" s="222"/>
    </row>
    <row r="43" spans="2:8" ht="20.25" customHeight="1" x14ac:dyDescent="0.25">
      <c r="B43" s="220" t="s">
        <v>181</v>
      </c>
      <c r="C43" s="221"/>
      <c r="D43" s="221"/>
      <c r="E43" s="221"/>
      <c r="F43" s="221"/>
      <c r="G43" s="221"/>
      <c r="H43" s="222"/>
    </row>
    <row r="44" spans="2:8" x14ac:dyDescent="0.25">
      <c r="B44" s="220" t="s">
        <v>182</v>
      </c>
      <c r="C44" s="221"/>
      <c r="D44" s="221"/>
      <c r="E44" s="221"/>
      <c r="F44" s="221"/>
      <c r="G44" s="221"/>
      <c r="H44" s="222"/>
    </row>
    <row r="45" spans="2:8" ht="15.75" thickBot="1" x14ac:dyDescent="0.3">
      <c r="B45" s="71"/>
      <c r="C45" s="72"/>
      <c r="D45" s="72"/>
      <c r="E45" s="72"/>
      <c r="F45" s="72"/>
      <c r="G45" s="72"/>
      <c r="H45" s="7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48"/>
  <sheetViews>
    <sheetView topLeftCell="A193" zoomScale="25" zoomScaleNormal="25" workbookViewId="0">
      <selection activeCell="AJ30" sqref="AJ30"/>
    </sheetView>
  </sheetViews>
  <sheetFormatPr baseColWidth="10" defaultRowHeight="15" x14ac:dyDescent="0.25"/>
  <cols>
    <col min="2" max="9" width="5.710937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7109375" customWidth="1"/>
    <col min="26" max="31" width="5.7109375" customWidth="1"/>
  </cols>
  <sheetData>
    <row r="1" spans="1:76" x14ac:dyDescent="0.2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row>
    <row r="2" spans="1:76" ht="18" customHeight="1" x14ac:dyDescent="0.25">
      <c r="A2" s="40"/>
      <c r="B2" s="254" t="s">
        <v>134</v>
      </c>
      <c r="C2" s="255"/>
      <c r="D2" s="255"/>
      <c r="E2" s="255"/>
      <c r="F2" s="255"/>
      <c r="G2" s="255"/>
      <c r="H2" s="255"/>
      <c r="I2" s="255"/>
      <c r="J2" s="256" t="s">
        <v>2</v>
      </c>
      <c r="K2" s="256"/>
      <c r="L2" s="256"/>
      <c r="M2" s="256"/>
      <c r="N2" s="256"/>
      <c r="O2" s="256"/>
      <c r="P2" s="256"/>
      <c r="Q2" s="256"/>
      <c r="R2" s="256"/>
      <c r="S2" s="256"/>
      <c r="T2" s="256"/>
      <c r="U2" s="256"/>
      <c r="V2" s="256"/>
      <c r="W2" s="256"/>
      <c r="X2" s="256"/>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row>
    <row r="3" spans="1:76" ht="18.75" customHeight="1" x14ac:dyDescent="0.25">
      <c r="A3" s="40"/>
      <c r="B3" s="255"/>
      <c r="C3" s="255"/>
      <c r="D3" s="255"/>
      <c r="E3" s="255"/>
      <c r="F3" s="255"/>
      <c r="G3" s="255"/>
      <c r="H3" s="255"/>
      <c r="I3" s="255"/>
      <c r="J3" s="256"/>
      <c r="K3" s="256"/>
      <c r="L3" s="256"/>
      <c r="M3" s="256"/>
      <c r="N3" s="256"/>
      <c r="O3" s="256"/>
      <c r="P3" s="256"/>
      <c r="Q3" s="256"/>
      <c r="R3" s="256"/>
      <c r="S3" s="256"/>
      <c r="T3" s="256"/>
      <c r="U3" s="256"/>
      <c r="V3" s="256"/>
      <c r="W3" s="256"/>
      <c r="X3" s="256"/>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row>
    <row r="4" spans="1:76" ht="15" customHeight="1" x14ac:dyDescent="0.25">
      <c r="A4" s="40"/>
      <c r="B4" s="255"/>
      <c r="C4" s="255"/>
      <c r="D4" s="255"/>
      <c r="E4" s="255"/>
      <c r="F4" s="255"/>
      <c r="G4" s="255"/>
      <c r="H4" s="255"/>
      <c r="I4" s="255"/>
      <c r="J4" s="256"/>
      <c r="K4" s="256"/>
      <c r="L4" s="256"/>
      <c r="M4" s="256"/>
      <c r="N4" s="256"/>
      <c r="O4" s="256"/>
      <c r="P4" s="256"/>
      <c r="Q4" s="256"/>
      <c r="R4" s="256"/>
      <c r="S4" s="256"/>
      <c r="T4" s="256"/>
      <c r="U4" s="256"/>
      <c r="V4" s="256"/>
      <c r="W4" s="256"/>
      <c r="X4" s="256"/>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row>
    <row r="5" spans="1:76" ht="15.75" thickBot="1" x14ac:dyDescent="0.3">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row>
    <row r="6" spans="1:76" ht="15" customHeight="1" x14ac:dyDescent="0.25">
      <c r="A6" s="40"/>
      <c r="B6" s="257" t="s">
        <v>4</v>
      </c>
      <c r="C6" s="258"/>
      <c r="D6" s="259"/>
      <c r="E6" s="246" t="s">
        <v>107</v>
      </c>
      <c r="F6" s="247"/>
      <c r="G6" s="247"/>
      <c r="H6" s="247"/>
      <c r="I6" s="247"/>
      <c r="J6" s="80" t="str">
        <f ca="1">IF(AND('Riesgos Corrup'!$AB$7="Muy Alta",'Riesgos Corrup'!$AD$7="Leve"),CONCATENATE("R1C",'Riesgos Corrup'!$R$7),"")</f>
        <v/>
      </c>
      <c r="K6" s="81" t="str">
        <f>IF(AND('Riesgos Corrup'!$AB$8="Muy Alta",'Riesgos Corrup'!$AD$8="Leve"),CONCATENATE("R1C",'Riesgos Corrup'!$R$8),"")</f>
        <v/>
      </c>
      <c r="L6" s="82" t="str">
        <f>IF(AND('Riesgos Corrup'!$AB$9="Muy Alta",'Riesgos Corrup'!$AD$9="Leve"),CONCATENATE("R1C",'Riesgos Corrup'!$R$9),"")</f>
        <v/>
      </c>
      <c r="M6" s="80" t="str">
        <f ca="1">IF(AND('Riesgos Corrup'!$AB$7="Muy Alta",'Riesgos Corrup'!$AD$7="Menor"),CONCATENATE("R1C",'Riesgos Corrup'!$R$7),"")</f>
        <v/>
      </c>
      <c r="N6" s="81" t="str">
        <f>IF(AND('Riesgos Corrup'!$AB$8="Muy Alta",'Riesgos Corrup'!$AD$8="Menor"),CONCATENATE("R1C",'Riesgos Corrup'!$R$8),"")</f>
        <v/>
      </c>
      <c r="O6" s="82" t="str">
        <f>IF(AND('Riesgos Corrup'!$AB$9="Muy Alta",'Riesgos Corrup'!$AD$9="Menor"),CONCATENATE("R1C",'Riesgos Corrup'!$R$9),"")</f>
        <v/>
      </c>
      <c r="P6" s="80" t="str">
        <f ca="1">IF(AND('Riesgos Corrup'!$AB$7="Muy Alta",'Riesgos Corrup'!$AD$7="Moderado"),CONCATENATE("R1C",'Riesgos Corrup'!$R$7),"")</f>
        <v/>
      </c>
      <c r="Q6" s="81" t="str">
        <f>IF(AND('Riesgos Corrup'!$AB$8="Muy Alta",'Riesgos Corrup'!$AD$8="Moderado"),CONCATENATE("R1C",'Riesgos Corrup'!$R$8),"")</f>
        <v/>
      </c>
      <c r="R6" s="82" t="str">
        <f>IF(AND('Riesgos Corrup'!$AB$9="Muy Alta",'Riesgos Corrup'!$AD$9="Moderado"),CONCATENATE("R1C",'Riesgos Corrup'!$R$9),"")</f>
        <v/>
      </c>
      <c r="S6" s="80" t="str">
        <f ca="1">IF(AND('Riesgos Corrup'!$AB$7="Muy Alta",'Riesgos Corrup'!$AD$7="Mayor"),CONCATENATE("R1C",'Riesgos Corrup'!$R$7),"")</f>
        <v/>
      </c>
      <c r="T6" s="81" t="str">
        <f>IF(AND('Riesgos Corrup'!$AB$8="Muy Alta",'Riesgos Corrup'!$AD$8="Mayor"),CONCATENATE("R1C",'Riesgos Corrup'!$R$8),"")</f>
        <v/>
      </c>
      <c r="U6" s="82" t="str">
        <f>IF(AND('Riesgos Corrup'!$AB$9="Muy Alta",'Riesgos Corrup'!$AD$9="Mayor"),CONCATENATE("R1C",'Riesgos Corrup'!$R$9),"")</f>
        <v/>
      </c>
      <c r="V6" s="93" t="str">
        <f ca="1">IF(AND('Riesgos Corrup'!$AB$7="Muy Alta",'Riesgos Corrup'!$AD$7="Catastrófico"),CONCATENATE("R1C",'Riesgos Corrup'!$R$7),"")</f>
        <v/>
      </c>
      <c r="W6" s="94" t="str">
        <f>IF(AND('Riesgos Corrup'!$AB$8="Muy Alta",'Riesgos Corrup'!$AD$8="Catastrófico"),CONCATENATE("R1C",'Riesgos Corrup'!$R$8),"")</f>
        <v/>
      </c>
      <c r="X6" s="95" t="str">
        <f>IF(AND('Riesgos Corrup'!$AB$9="Muy Alta",'Riesgos Corrup'!$AD$9="Catastrófico"),CONCATENATE("R1C",'Riesgos Corrup'!$R$9),"")</f>
        <v/>
      </c>
      <c r="Y6" s="40"/>
      <c r="Z6" s="248" t="s">
        <v>73</v>
      </c>
      <c r="AA6" s="249"/>
      <c r="AB6" s="249"/>
      <c r="AC6" s="249"/>
      <c r="AD6" s="249"/>
      <c r="AE6" s="25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row>
    <row r="7" spans="1:76" ht="15" customHeight="1" x14ac:dyDescent="0.25">
      <c r="A7" s="40"/>
      <c r="B7" s="260"/>
      <c r="C7" s="261"/>
      <c r="D7" s="262"/>
      <c r="E7" s="235"/>
      <c r="F7" s="230"/>
      <c r="G7" s="230"/>
      <c r="H7" s="230"/>
      <c r="I7" s="230"/>
      <c r="J7" s="83" t="e">
        <f>IF(AND('Riesgos Corrup'!#REF!="Muy Alta",'Riesgos Corrup'!#REF!="Leve"),CONCATENATE("R2C",'Riesgos Corrup'!#REF!),"")</f>
        <v>#REF!</v>
      </c>
      <c r="K7" s="39" t="e">
        <f>IF(AND('Riesgos Corrup'!#REF!="Muy Alta",'Riesgos Corrup'!#REF!="Leve"),CONCATENATE("R2C",'Riesgos Corrup'!#REF!),"")</f>
        <v>#REF!</v>
      </c>
      <c r="L7" s="84" t="e">
        <f>IF(AND('Riesgos Corrup'!#REF!="Muy Alta",'Riesgos Corrup'!#REF!="Leve"),CONCATENATE("R2C",'Riesgos Corrup'!#REF!),"")</f>
        <v>#REF!</v>
      </c>
      <c r="M7" s="83" t="e">
        <f>IF(AND('Riesgos Corrup'!#REF!="Muy Alta",'Riesgos Corrup'!#REF!="Menor"),CONCATENATE("R2C",'Riesgos Corrup'!#REF!),"")</f>
        <v>#REF!</v>
      </c>
      <c r="N7" s="39" t="e">
        <f>IF(AND('Riesgos Corrup'!#REF!="Muy Alta",'Riesgos Corrup'!#REF!="Menor"),CONCATENATE("R2C",'Riesgos Corrup'!#REF!),"")</f>
        <v>#REF!</v>
      </c>
      <c r="O7" s="84" t="e">
        <f>IF(AND('Riesgos Corrup'!#REF!="Muy Alta",'Riesgos Corrup'!#REF!="Menor"),CONCATENATE("R2C",'Riesgos Corrup'!#REF!),"")</f>
        <v>#REF!</v>
      </c>
      <c r="P7" s="83" t="e">
        <f>IF(AND('Riesgos Corrup'!#REF!="Muy Alta",'Riesgos Corrup'!#REF!="Moderado"),CONCATENATE("R2C",'Riesgos Corrup'!#REF!),"")</f>
        <v>#REF!</v>
      </c>
      <c r="Q7" s="39" t="e">
        <f>IF(AND('Riesgos Corrup'!#REF!="Muy Alta",'Riesgos Corrup'!#REF!="Moderado"),CONCATENATE("R2C",'Riesgos Corrup'!#REF!),"")</f>
        <v>#REF!</v>
      </c>
      <c r="R7" s="84" t="e">
        <f>IF(AND('Riesgos Corrup'!#REF!="Muy Alta",'Riesgos Corrup'!#REF!="Moderado"),CONCATENATE("R2C",'Riesgos Corrup'!#REF!),"")</f>
        <v>#REF!</v>
      </c>
      <c r="S7" s="83" t="e">
        <f>IF(AND('Riesgos Corrup'!#REF!="Muy Alta",'Riesgos Corrup'!#REF!="Mayor"),CONCATENATE("R2C",'Riesgos Corrup'!#REF!),"")</f>
        <v>#REF!</v>
      </c>
      <c r="T7" s="39" t="e">
        <f>IF(AND('Riesgos Corrup'!#REF!="Muy Alta",'Riesgos Corrup'!#REF!="Mayor"),CONCATENATE("R2C",'Riesgos Corrup'!#REF!),"")</f>
        <v>#REF!</v>
      </c>
      <c r="U7" s="84" t="e">
        <f>IF(AND('Riesgos Corrup'!#REF!="Muy Alta",'Riesgos Corrup'!#REF!="Mayor"),CONCATENATE("R2C",'Riesgos Corrup'!#REF!),"")</f>
        <v>#REF!</v>
      </c>
      <c r="V7" s="96" t="e">
        <f>IF(AND('Riesgos Corrup'!#REF!="Muy Alta",'Riesgos Corrup'!#REF!="Catastrófico"),CONCATENATE("R2C",'Riesgos Corrup'!#REF!),"")</f>
        <v>#REF!</v>
      </c>
      <c r="W7" s="97" t="e">
        <f>IF(AND('Riesgos Corrup'!#REF!="Muy Alta",'Riesgos Corrup'!#REF!="Catastrófico"),CONCATENATE("R2C",'Riesgos Corrup'!#REF!),"")</f>
        <v>#REF!</v>
      </c>
      <c r="X7" s="98" t="e">
        <f>IF(AND('Riesgos Corrup'!#REF!="Muy Alta",'Riesgos Corrup'!#REF!="Catastrófico"),CONCATENATE("R2C",'Riesgos Corrup'!#REF!),"")</f>
        <v>#REF!</v>
      </c>
      <c r="Y7" s="40"/>
      <c r="Z7" s="251"/>
      <c r="AA7" s="252"/>
      <c r="AB7" s="252"/>
      <c r="AC7" s="252"/>
      <c r="AD7" s="252"/>
      <c r="AE7" s="253"/>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row>
    <row r="8" spans="1:76" ht="15" customHeight="1" x14ac:dyDescent="0.25">
      <c r="A8" s="40"/>
      <c r="B8" s="260"/>
      <c r="C8" s="261"/>
      <c r="D8" s="262"/>
      <c r="E8" s="235"/>
      <c r="F8" s="230"/>
      <c r="G8" s="230"/>
      <c r="H8" s="230"/>
      <c r="I8" s="230"/>
      <c r="J8" s="83" t="e">
        <f>IF(AND('Riesgos Corrup'!#REF!="Muy Alta",'Riesgos Corrup'!#REF!="Leve"),CONCATENATE("R3C",'Riesgos Corrup'!#REF!),"")</f>
        <v>#REF!</v>
      </c>
      <c r="K8" s="39" t="e">
        <f>IF(AND('Riesgos Corrup'!#REF!="Muy Alta",'Riesgos Corrup'!#REF!="Leve"),CONCATENATE("R3C",'Riesgos Corrup'!#REF!),"")</f>
        <v>#REF!</v>
      </c>
      <c r="L8" s="84" t="e">
        <f>IF(AND('Riesgos Corrup'!#REF!="Muy Alta",'Riesgos Corrup'!#REF!="Leve"),CONCATENATE("R3C",'Riesgos Corrup'!#REF!),"")</f>
        <v>#REF!</v>
      </c>
      <c r="M8" s="83" t="e">
        <f>IF(AND('Riesgos Corrup'!#REF!="Muy Alta",'Riesgos Corrup'!#REF!="Menor"),CONCATENATE("R3C",'Riesgos Corrup'!#REF!),"")</f>
        <v>#REF!</v>
      </c>
      <c r="N8" s="39" t="e">
        <f>IF(AND('Riesgos Corrup'!#REF!="Muy Alta",'Riesgos Corrup'!#REF!="Menor"),CONCATENATE("R3C",'Riesgos Corrup'!#REF!),"")</f>
        <v>#REF!</v>
      </c>
      <c r="O8" s="84" t="e">
        <f>IF(AND('Riesgos Corrup'!#REF!="Muy Alta",'Riesgos Corrup'!#REF!="Menor"),CONCATENATE("R3C",'Riesgos Corrup'!#REF!),"")</f>
        <v>#REF!</v>
      </c>
      <c r="P8" s="83" t="e">
        <f>IF(AND('Riesgos Corrup'!#REF!="Muy Alta",'Riesgos Corrup'!#REF!="Moderado"),CONCATENATE("R3C",'Riesgos Corrup'!#REF!),"")</f>
        <v>#REF!</v>
      </c>
      <c r="Q8" s="39" t="e">
        <f>IF(AND('Riesgos Corrup'!#REF!="Muy Alta",'Riesgos Corrup'!#REF!="Moderado"),CONCATENATE("R3C",'Riesgos Corrup'!#REF!),"")</f>
        <v>#REF!</v>
      </c>
      <c r="R8" s="84" t="e">
        <f>IF(AND('Riesgos Corrup'!#REF!="Muy Alta",'Riesgos Corrup'!#REF!="Moderado"),CONCATENATE("R3C",'Riesgos Corrup'!#REF!),"")</f>
        <v>#REF!</v>
      </c>
      <c r="S8" s="83" t="e">
        <f>IF(AND('Riesgos Corrup'!#REF!="Muy Alta",'Riesgos Corrup'!#REF!="Mayor"),CONCATENATE("R3C",'Riesgos Corrup'!#REF!),"")</f>
        <v>#REF!</v>
      </c>
      <c r="T8" s="39" t="e">
        <f>IF(AND('Riesgos Corrup'!#REF!="Muy Alta",'Riesgos Corrup'!#REF!="Mayor"),CONCATENATE("R3C",'Riesgos Corrup'!#REF!),"")</f>
        <v>#REF!</v>
      </c>
      <c r="U8" s="84" t="e">
        <f>IF(AND('Riesgos Corrup'!#REF!="Muy Alta",'Riesgos Corrup'!#REF!="Mayor"),CONCATENATE("R3C",'Riesgos Corrup'!#REF!),"")</f>
        <v>#REF!</v>
      </c>
      <c r="V8" s="96" t="e">
        <f>IF(AND('Riesgos Corrup'!#REF!="Muy Alta",'Riesgos Corrup'!#REF!="Catastrófico"),CONCATENATE("R3C",'Riesgos Corrup'!#REF!),"")</f>
        <v>#REF!</v>
      </c>
      <c r="W8" s="97" t="e">
        <f>IF(AND('Riesgos Corrup'!#REF!="Muy Alta",'Riesgos Corrup'!#REF!="Catastrófico"),CONCATENATE("R3C",'Riesgos Corrup'!#REF!),"")</f>
        <v>#REF!</v>
      </c>
      <c r="X8" s="98" t="e">
        <f>IF(AND('Riesgos Corrup'!#REF!="Muy Alta",'Riesgos Corrup'!#REF!="Catastrófico"),CONCATENATE("R3C",'Riesgos Corrup'!#REF!),"")</f>
        <v>#REF!</v>
      </c>
      <c r="Y8" s="40"/>
      <c r="Z8" s="251"/>
      <c r="AA8" s="252"/>
      <c r="AB8" s="252"/>
      <c r="AC8" s="252"/>
      <c r="AD8" s="252"/>
      <c r="AE8" s="253"/>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row>
    <row r="9" spans="1:76" ht="15" customHeight="1" x14ac:dyDescent="0.25">
      <c r="A9" s="40"/>
      <c r="B9" s="260"/>
      <c r="C9" s="261"/>
      <c r="D9" s="262"/>
      <c r="E9" s="235"/>
      <c r="F9" s="230"/>
      <c r="G9" s="230"/>
      <c r="H9" s="230"/>
      <c r="I9" s="230"/>
      <c r="J9" s="83" t="str">
        <f ca="1">IF(AND('Riesgos Corrup'!$AB$10="Muy Alta",'Riesgos Corrup'!$AD$10="Leve"),CONCATENATE("R4C",'Riesgos Corrup'!$R$10),"")</f>
        <v/>
      </c>
      <c r="K9" s="39" t="str">
        <f>IF(AND('Riesgos Corrup'!$AB$11="Muy Alta",'Riesgos Corrup'!$AD$11="Leve"),CONCATENATE("R4C",'Riesgos Corrup'!$R$11),"")</f>
        <v/>
      </c>
      <c r="L9" s="84" t="str">
        <f>IF(AND('Riesgos Corrup'!$AB$12="Muy Alta",'Riesgos Corrup'!$AD$12="Leve"),CONCATENATE("R4C",'Riesgos Corrup'!$R$12),"")</f>
        <v/>
      </c>
      <c r="M9" s="83" t="str">
        <f ca="1">IF(AND('Riesgos Corrup'!$AB$10="Muy Alta",'Riesgos Corrup'!$AD$10="Menor"),CONCATENATE("R4C",'Riesgos Corrup'!$R$10),"")</f>
        <v/>
      </c>
      <c r="N9" s="39" t="str">
        <f>IF(AND('Riesgos Corrup'!$AB$11="Muy Alta",'Riesgos Corrup'!$AD$11="Menor"),CONCATENATE("R4C",'Riesgos Corrup'!$R$11),"")</f>
        <v/>
      </c>
      <c r="O9" s="84" t="str">
        <f>IF(AND('Riesgos Corrup'!$AB$12="Muy Alta",'Riesgos Corrup'!$AD$12="Menor"),CONCATENATE("R4C",'Riesgos Corrup'!$R$12),"")</f>
        <v/>
      </c>
      <c r="P9" s="83" t="str">
        <f ca="1">IF(AND('Riesgos Corrup'!$AB$10="Muy Alta",'Riesgos Corrup'!$AD$10="Moderado"),CONCATENATE("R4C",'Riesgos Corrup'!$R$10),"")</f>
        <v/>
      </c>
      <c r="Q9" s="39" t="str">
        <f>IF(AND('Riesgos Corrup'!$AB$11="Muy Alta",'Riesgos Corrup'!$AD$11="Moderado"),CONCATENATE("R4C",'Riesgos Corrup'!$R$11),"")</f>
        <v/>
      </c>
      <c r="R9" s="84" t="str">
        <f>IF(AND('Riesgos Corrup'!$AB$12="Muy Alta",'Riesgos Corrup'!$AD$12="Moderado"),CONCATENATE("R4C",'Riesgos Corrup'!$R$12),"")</f>
        <v/>
      </c>
      <c r="S9" s="83" t="str">
        <f ca="1">IF(AND('Riesgos Corrup'!$AB$10="Muy Alta",'Riesgos Corrup'!$AD$10="Mayor"),CONCATENATE("R4C",'Riesgos Corrup'!$R$10),"")</f>
        <v/>
      </c>
      <c r="T9" s="39" t="str">
        <f>IF(AND('Riesgos Corrup'!$AB$11="Muy Alta",'Riesgos Corrup'!$AD$11="Mayor"),CONCATENATE("R4C",'Riesgos Corrup'!$R$11),"")</f>
        <v/>
      </c>
      <c r="U9" s="84" t="str">
        <f>IF(AND('Riesgos Corrup'!$AB$12="Muy Alta",'Riesgos Corrup'!$AD$12="Mayor"),CONCATENATE("R4C",'Riesgos Corrup'!$R$12),"")</f>
        <v/>
      </c>
      <c r="V9" s="96" t="str">
        <f ca="1">IF(AND('Riesgos Corrup'!$AB$10="Muy Alta",'Riesgos Corrup'!$AD$10="Catastrófico"),CONCATENATE("R4C",'Riesgos Corrup'!$R$10),"")</f>
        <v/>
      </c>
      <c r="W9" s="97" t="str">
        <f>IF(AND('Riesgos Corrup'!$AB$11="Muy Alta",'Riesgos Corrup'!$AD$11="Catastrófico"),CONCATENATE("R4C",'Riesgos Corrup'!$R$11),"")</f>
        <v/>
      </c>
      <c r="X9" s="98" t="str">
        <f>IF(AND('Riesgos Corrup'!$AB$12="Muy Alta",'Riesgos Corrup'!$AD$12="Catastrófico"),CONCATENATE("R4C",'Riesgos Corrup'!$R$12),"")</f>
        <v/>
      </c>
      <c r="Y9" s="40"/>
      <c r="Z9" s="251"/>
      <c r="AA9" s="252"/>
      <c r="AB9" s="252"/>
      <c r="AC9" s="252"/>
      <c r="AD9" s="252"/>
      <c r="AE9" s="253"/>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row>
    <row r="10" spans="1:76" ht="15" customHeight="1" x14ac:dyDescent="0.25">
      <c r="A10" s="40"/>
      <c r="B10" s="260"/>
      <c r="C10" s="261"/>
      <c r="D10" s="262"/>
      <c r="E10" s="235"/>
      <c r="F10" s="230"/>
      <c r="G10" s="230"/>
      <c r="H10" s="230"/>
      <c r="I10" s="230"/>
      <c r="J10" s="83" t="e">
        <f>IF(AND('Riesgos Corrup'!#REF!="Muy Alta",'Riesgos Corrup'!#REF!="Leve"),CONCATENATE("R5C",'Riesgos Corrup'!#REF!),"")</f>
        <v>#REF!</v>
      </c>
      <c r="K10" s="39" t="e">
        <f>IF(AND('Riesgos Corrup'!#REF!="Muy Alta",'Riesgos Corrup'!#REF!="Leve"),CONCATENATE("R5C",'Riesgos Corrup'!#REF!),"")</f>
        <v>#REF!</v>
      </c>
      <c r="L10" s="84" t="e">
        <f>IF(AND('Riesgos Corrup'!#REF!="Muy Alta",'Riesgos Corrup'!#REF!="Leve"),CONCATENATE("R5C",'Riesgos Corrup'!#REF!),"")</f>
        <v>#REF!</v>
      </c>
      <c r="M10" s="83" t="e">
        <f>IF(AND('Riesgos Corrup'!#REF!="Muy Alta",'Riesgos Corrup'!#REF!="Menor"),CONCATENATE("R5C",'Riesgos Corrup'!#REF!),"")</f>
        <v>#REF!</v>
      </c>
      <c r="N10" s="39" t="e">
        <f>IF(AND('Riesgos Corrup'!#REF!="Muy Alta",'Riesgos Corrup'!#REF!="Menor"),CONCATENATE("R5C",'Riesgos Corrup'!#REF!),"")</f>
        <v>#REF!</v>
      </c>
      <c r="O10" s="84" t="e">
        <f>IF(AND('Riesgos Corrup'!#REF!="Muy Alta",'Riesgos Corrup'!#REF!="Menor"),CONCATENATE("R5C",'Riesgos Corrup'!#REF!),"")</f>
        <v>#REF!</v>
      </c>
      <c r="P10" s="83" t="e">
        <f>IF(AND('Riesgos Corrup'!#REF!="Muy Alta",'Riesgos Corrup'!#REF!="Moderado"),CONCATENATE("R5C",'Riesgos Corrup'!#REF!),"")</f>
        <v>#REF!</v>
      </c>
      <c r="Q10" s="39" t="e">
        <f>IF(AND('Riesgos Corrup'!#REF!="Muy Alta",'Riesgos Corrup'!#REF!="Moderado"),CONCATENATE("R5C",'Riesgos Corrup'!#REF!),"")</f>
        <v>#REF!</v>
      </c>
      <c r="R10" s="84" t="e">
        <f>IF(AND('Riesgos Corrup'!#REF!="Muy Alta",'Riesgos Corrup'!#REF!="Moderado"),CONCATENATE("R5C",'Riesgos Corrup'!#REF!),"")</f>
        <v>#REF!</v>
      </c>
      <c r="S10" s="83" t="e">
        <f>IF(AND('Riesgos Corrup'!#REF!="Muy Alta",'Riesgos Corrup'!#REF!="Mayor"),CONCATENATE("R5C",'Riesgos Corrup'!#REF!),"")</f>
        <v>#REF!</v>
      </c>
      <c r="T10" s="39" t="e">
        <f>IF(AND('Riesgos Corrup'!#REF!="Muy Alta",'Riesgos Corrup'!#REF!="Mayor"),CONCATENATE("R5C",'Riesgos Corrup'!#REF!),"")</f>
        <v>#REF!</v>
      </c>
      <c r="U10" s="84" t="e">
        <f>IF(AND('Riesgos Corrup'!#REF!="Muy Alta",'Riesgos Corrup'!#REF!="Mayor"),CONCATENATE("R5C",'Riesgos Corrup'!#REF!),"")</f>
        <v>#REF!</v>
      </c>
      <c r="V10" s="96" t="e">
        <f>IF(AND('Riesgos Corrup'!#REF!="Muy Alta",'Riesgos Corrup'!#REF!="Catastrófico"),CONCATENATE("R5C",'Riesgos Corrup'!#REF!),"")</f>
        <v>#REF!</v>
      </c>
      <c r="W10" s="97" t="e">
        <f>IF(AND('Riesgos Corrup'!#REF!="Muy Alta",'Riesgos Corrup'!#REF!="Catastrófico"),CONCATENATE("R5C",'Riesgos Corrup'!#REF!),"")</f>
        <v>#REF!</v>
      </c>
      <c r="X10" s="98" t="e">
        <f>IF(AND('Riesgos Corrup'!#REF!="Muy Alta",'Riesgos Corrup'!#REF!="Catastrófico"),CONCATENATE("R5C",'Riesgos Corrup'!#REF!),"")</f>
        <v>#REF!</v>
      </c>
      <c r="Y10" s="40"/>
      <c r="Z10" s="251"/>
      <c r="AA10" s="252"/>
      <c r="AB10" s="252"/>
      <c r="AC10" s="252"/>
      <c r="AD10" s="252"/>
      <c r="AE10" s="253"/>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row>
    <row r="11" spans="1:76" ht="15" customHeight="1" x14ac:dyDescent="0.25">
      <c r="A11" s="40"/>
      <c r="B11" s="260"/>
      <c r="C11" s="261"/>
      <c r="D11" s="262"/>
      <c r="E11" s="235"/>
      <c r="F11" s="230"/>
      <c r="G11" s="230"/>
      <c r="H11" s="230"/>
      <c r="I11" s="230"/>
      <c r="J11" s="83" t="str">
        <f ca="1">IF(AND('Riesgos Corrup'!$AB$13="Muy Alta",'Riesgos Corrup'!$AD$13="Leve"),CONCATENATE("R6C",'Riesgos Corrup'!$R$13),"")</f>
        <v/>
      </c>
      <c r="K11" s="39" t="str">
        <f ca="1">IF(AND('Riesgos Corrup'!$AB$14="Muy Alta",'Riesgos Corrup'!$AD$14="Leve"),CONCATENATE("R6C",'Riesgos Corrup'!$R$14),"")</f>
        <v/>
      </c>
      <c r="L11" s="84" t="str">
        <f ca="1">IF(AND('Riesgos Corrup'!$AB$15="Muy Alta",'Riesgos Corrup'!$AD$15="Leve"),CONCATENATE("R6C",'Riesgos Corrup'!$R$15),"")</f>
        <v/>
      </c>
      <c r="M11" s="83" t="str">
        <f ca="1">IF(AND('Riesgos Corrup'!$AB$13="Muy Alta",'Riesgos Corrup'!$AD$13="Menor"),CONCATENATE("R6C",'Riesgos Corrup'!$R$13),"")</f>
        <v/>
      </c>
      <c r="N11" s="39" t="str">
        <f ca="1">IF(AND('Riesgos Corrup'!$AB$14="Muy Alta",'Riesgos Corrup'!$AD$14="Menor"),CONCATENATE("R6C",'Riesgos Corrup'!$R$14),"")</f>
        <v/>
      </c>
      <c r="O11" s="84" t="str">
        <f ca="1">IF(AND('Riesgos Corrup'!$AB$15="Muy Alta",'Riesgos Corrup'!$AD$15="Menor"),CONCATENATE("R6C",'Riesgos Corrup'!$R$15),"")</f>
        <v/>
      </c>
      <c r="P11" s="83" t="str">
        <f ca="1">IF(AND('Riesgos Corrup'!$AB$13="Muy Alta",'Riesgos Corrup'!$AD$13="Moderado"),CONCATENATE("R6C",'Riesgos Corrup'!$R$13),"")</f>
        <v/>
      </c>
      <c r="Q11" s="39" t="str">
        <f ca="1">IF(AND('Riesgos Corrup'!$AB$14="Muy Alta",'Riesgos Corrup'!$AD$14="Moderado"),CONCATENATE("R6C",'Riesgos Corrup'!$R$14),"")</f>
        <v/>
      </c>
      <c r="R11" s="84" t="str">
        <f ca="1">IF(AND('Riesgos Corrup'!$AB$15="Muy Alta",'Riesgos Corrup'!$AD$15="Moderado"),CONCATENATE("R6C",'Riesgos Corrup'!$R$15),"")</f>
        <v/>
      </c>
      <c r="S11" s="83" t="str">
        <f ca="1">IF(AND('Riesgos Corrup'!$AB$13="Muy Alta",'Riesgos Corrup'!$AD$13="Mayor"),CONCATENATE("R6C",'Riesgos Corrup'!$R$13),"")</f>
        <v/>
      </c>
      <c r="T11" s="39" t="str">
        <f ca="1">IF(AND('Riesgos Corrup'!$AB$14="Muy Alta",'Riesgos Corrup'!$AD$14="Mayor"),CONCATENATE("R6C",'Riesgos Corrup'!$R$14),"")</f>
        <v/>
      </c>
      <c r="U11" s="84" t="str">
        <f ca="1">IF(AND('Riesgos Corrup'!$AB$15="Muy Alta",'Riesgos Corrup'!$AD$15="Mayor"),CONCATENATE("R6C",'Riesgos Corrup'!$R$15),"")</f>
        <v/>
      </c>
      <c r="V11" s="96" t="str">
        <f ca="1">IF(AND('Riesgos Corrup'!$AB$13="Muy Alta",'Riesgos Corrup'!$AD$13="Catastrófico"),CONCATENATE("R6C",'Riesgos Corrup'!$R$13),"")</f>
        <v/>
      </c>
      <c r="W11" s="97" t="str">
        <f ca="1">IF(AND('Riesgos Corrup'!$AB$14="Muy Alta",'Riesgos Corrup'!$AD$14="Catastrófico"),CONCATENATE("R6C",'Riesgos Corrup'!$R$14),"")</f>
        <v/>
      </c>
      <c r="X11" s="98" t="str">
        <f ca="1">IF(AND('Riesgos Corrup'!$AB$15="Muy Alta",'Riesgos Corrup'!$AD$15="Catastrófico"),CONCATENATE("R6C",'Riesgos Corrup'!$R$15),"")</f>
        <v/>
      </c>
      <c r="Y11" s="40"/>
      <c r="Z11" s="251"/>
      <c r="AA11" s="252"/>
      <c r="AB11" s="252"/>
      <c r="AC11" s="252"/>
      <c r="AD11" s="252"/>
      <c r="AE11" s="253"/>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row>
    <row r="12" spans="1:76" ht="15" customHeight="1" x14ac:dyDescent="0.25">
      <c r="A12" s="40"/>
      <c r="B12" s="260"/>
      <c r="C12" s="261"/>
      <c r="D12" s="262"/>
      <c r="E12" s="235"/>
      <c r="F12" s="230"/>
      <c r="G12" s="230"/>
      <c r="H12" s="230"/>
      <c r="I12" s="230"/>
      <c r="J12" s="83" t="e">
        <f>IF(AND('Riesgos Corrup'!#REF!="Muy Alta",'Riesgos Corrup'!#REF!="Leve"),CONCATENATE("R7C",'Riesgos Corrup'!#REF!),"")</f>
        <v>#REF!</v>
      </c>
      <c r="K12" s="39" t="e">
        <f>IF(AND('Riesgos Corrup'!#REF!="Muy Alta",'Riesgos Corrup'!#REF!="Leve"),CONCATENATE("R7C",'Riesgos Corrup'!#REF!),"")</f>
        <v>#REF!</v>
      </c>
      <c r="L12" s="84" t="e">
        <f>IF(AND('Riesgos Corrup'!#REF!="Muy Alta",'Riesgos Corrup'!#REF!="Leve"),CONCATENATE("R7C",'Riesgos Corrup'!#REF!),"")</f>
        <v>#REF!</v>
      </c>
      <c r="M12" s="83" t="e">
        <f>IF(AND('Riesgos Corrup'!#REF!="Muy Alta",'Riesgos Corrup'!#REF!="Menor"),CONCATENATE("R7C",'Riesgos Corrup'!#REF!),"")</f>
        <v>#REF!</v>
      </c>
      <c r="N12" s="39" t="e">
        <f>IF(AND('Riesgos Corrup'!#REF!="Muy Alta",'Riesgos Corrup'!#REF!="Menor"),CONCATENATE("R7C",'Riesgos Corrup'!#REF!),"")</f>
        <v>#REF!</v>
      </c>
      <c r="O12" s="84" t="e">
        <f>IF(AND('Riesgos Corrup'!#REF!="Muy Alta",'Riesgos Corrup'!#REF!="Menor"),CONCATENATE("R7C",'Riesgos Corrup'!#REF!),"")</f>
        <v>#REF!</v>
      </c>
      <c r="P12" s="83" t="e">
        <f>IF(AND('Riesgos Corrup'!#REF!="Muy Alta",'Riesgos Corrup'!#REF!="Moderado"),CONCATENATE("R7C",'Riesgos Corrup'!#REF!),"")</f>
        <v>#REF!</v>
      </c>
      <c r="Q12" s="39" t="e">
        <f>IF(AND('Riesgos Corrup'!#REF!="Muy Alta",'Riesgos Corrup'!#REF!="Moderado"),CONCATENATE("R7C",'Riesgos Corrup'!#REF!),"")</f>
        <v>#REF!</v>
      </c>
      <c r="R12" s="84" t="e">
        <f>IF(AND('Riesgos Corrup'!#REF!="Muy Alta",'Riesgos Corrup'!#REF!="Moderado"),CONCATENATE("R7C",'Riesgos Corrup'!#REF!),"")</f>
        <v>#REF!</v>
      </c>
      <c r="S12" s="83" t="e">
        <f>IF(AND('Riesgos Corrup'!#REF!="Muy Alta",'Riesgos Corrup'!#REF!="Mayor"),CONCATENATE("R7C",'Riesgos Corrup'!#REF!),"")</f>
        <v>#REF!</v>
      </c>
      <c r="T12" s="39" t="e">
        <f>IF(AND('Riesgos Corrup'!#REF!="Muy Alta",'Riesgos Corrup'!#REF!="Mayor"),CONCATENATE("R7C",'Riesgos Corrup'!#REF!),"")</f>
        <v>#REF!</v>
      </c>
      <c r="U12" s="84" t="e">
        <f>IF(AND('Riesgos Corrup'!#REF!="Muy Alta",'Riesgos Corrup'!#REF!="Mayor"),CONCATENATE("R7C",'Riesgos Corrup'!#REF!),"")</f>
        <v>#REF!</v>
      </c>
      <c r="V12" s="96" t="e">
        <f>IF(AND('Riesgos Corrup'!#REF!="Muy Alta",'Riesgos Corrup'!#REF!="Catastrófico"),CONCATENATE("R7C",'Riesgos Corrup'!#REF!),"")</f>
        <v>#REF!</v>
      </c>
      <c r="W12" s="97" t="e">
        <f>IF(AND('Riesgos Corrup'!#REF!="Muy Alta",'Riesgos Corrup'!#REF!="Catastrófico"),CONCATENATE("R7C",'Riesgos Corrup'!#REF!),"")</f>
        <v>#REF!</v>
      </c>
      <c r="X12" s="98" t="e">
        <f>IF(AND('Riesgos Corrup'!#REF!="Muy Alta",'Riesgos Corrup'!#REF!="Catastrófico"),CONCATENATE("R7C",'Riesgos Corrup'!#REF!),"")</f>
        <v>#REF!</v>
      </c>
      <c r="Y12" s="40"/>
      <c r="Z12" s="251"/>
      <c r="AA12" s="252"/>
      <c r="AB12" s="252"/>
      <c r="AC12" s="252"/>
      <c r="AD12" s="252"/>
      <c r="AE12" s="253"/>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row>
    <row r="13" spans="1:76" ht="15" customHeight="1" x14ac:dyDescent="0.25">
      <c r="A13" s="40"/>
      <c r="B13" s="260"/>
      <c r="C13" s="261"/>
      <c r="D13" s="262"/>
      <c r="E13" s="235"/>
      <c r="F13" s="230"/>
      <c r="G13" s="230"/>
      <c r="H13" s="230"/>
      <c r="I13" s="230"/>
      <c r="J13" s="83" t="e">
        <f>IF(AND('Riesgos Corrup'!#REF!="Muy Alta",'Riesgos Corrup'!#REF!="Leve"),CONCATENATE("R8C",'Riesgos Corrup'!#REF!),"")</f>
        <v>#REF!</v>
      </c>
      <c r="K13" s="39" t="e">
        <f>IF(AND('Riesgos Corrup'!#REF!="Muy Alta",'Riesgos Corrup'!#REF!="Leve"),CONCATENATE("R8C",'Riesgos Corrup'!#REF!),"")</f>
        <v>#REF!</v>
      </c>
      <c r="L13" s="84" t="e">
        <f>IF(AND('Riesgos Corrup'!#REF!="Muy Alta",'Riesgos Corrup'!#REF!="Leve"),CONCATENATE("R8C",'Riesgos Corrup'!#REF!),"")</f>
        <v>#REF!</v>
      </c>
      <c r="M13" s="83" t="e">
        <f>IF(AND('Riesgos Corrup'!#REF!="Muy Alta",'Riesgos Corrup'!#REF!="Menor"),CONCATENATE("R8C",'Riesgos Corrup'!#REF!),"")</f>
        <v>#REF!</v>
      </c>
      <c r="N13" s="39" t="e">
        <f>IF(AND('Riesgos Corrup'!#REF!="Muy Alta",'Riesgos Corrup'!#REF!="Menor"),CONCATENATE("R8C",'Riesgos Corrup'!#REF!),"")</f>
        <v>#REF!</v>
      </c>
      <c r="O13" s="84" t="e">
        <f>IF(AND('Riesgos Corrup'!#REF!="Muy Alta",'Riesgos Corrup'!#REF!="Menor"),CONCATENATE("R8C",'Riesgos Corrup'!#REF!),"")</f>
        <v>#REF!</v>
      </c>
      <c r="P13" s="83" t="e">
        <f>IF(AND('Riesgos Corrup'!#REF!="Muy Alta",'Riesgos Corrup'!#REF!="Moderado"),CONCATENATE("R8C",'Riesgos Corrup'!#REF!),"")</f>
        <v>#REF!</v>
      </c>
      <c r="Q13" s="39" t="e">
        <f>IF(AND('Riesgos Corrup'!#REF!="Muy Alta",'Riesgos Corrup'!#REF!="Moderado"),CONCATENATE("R8C",'Riesgos Corrup'!#REF!),"")</f>
        <v>#REF!</v>
      </c>
      <c r="R13" s="84" t="e">
        <f>IF(AND('Riesgos Corrup'!#REF!="Muy Alta",'Riesgos Corrup'!#REF!="Moderado"),CONCATENATE("R8C",'Riesgos Corrup'!#REF!),"")</f>
        <v>#REF!</v>
      </c>
      <c r="S13" s="83" t="e">
        <f>IF(AND('Riesgos Corrup'!#REF!="Muy Alta",'Riesgos Corrup'!#REF!="Mayor"),CONCATENATE("R8C",'Riesgos Corrup'!#REF!),"")</f>
        <v>#REF!</v>
      </c>
      <c r="T13" s="39" t="e">
        <f>IF(AND('Riesgos Corrup'!#REF!="Muy Alta",'Riesgos Corrup'!#REF!="Mayor"),CONCATENATE("R8C",'Riesgos Corrup'!#REF!),"")</f>
        <v>#REF!</v>
      </c>
      <c r="U13" s="84" t="e">
        <f>IF(AND('Riesgos Corrup'!#REF!="Muy Alta",'Riesgos Corrup'!#REF!="Mayor"),CONCATENATE("R8C",'Riesgos Corrup'!#REF!),"")</f>
        <v>#REF!</v>
      </c>
      <c r="V13" s="96" t="e">
        <f>IF(AND('Riesgos Corrup'!#REF!="Muy Alta",'Riesgos Corrup'!#REF!="Catastrófico"),CONCATENATE("R8C",'Riesgos Corrup'!#REF!),"")</f>
        <v>#REF!</v>
      </c>
      <c r="W13" s="97" t="e">
        <f>IF(AND('Riesgos Corrup'!#REF!="Muy Alta",'Riesgos Corrup'!#REF!="Catastrófico"),CONCATENATE("R8C",'Riesgos Corrup'!#REF!),"")</f>
        <v>#REF!</v>
      </c>
      <c r="X13" s="98" t="e">
        <f>IF(AND('Riesgos Corrup'!#REF!="Muy Alta",'Riesgos Corrup'!#REF!="Catastrófico"),CONCATENATE("R8C",'Riesgos Corrup'!#REF!),"")</f>
        <v>#REF!</v>
      </c>
      <c r="Y13" s="40"/>
      <c r="Z13" s="251"/>
      <c r="AA13" s="252"/>
      <c r="AB13" s="252"/>
      <c r="AC13" s="252"/>
      <c r="AD13" s="252"/>
      <c r="AE13" s="253"/>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row>
    <row r="14" spans="1:76" ht="15" customHeight="1" x14ac:dyDescent="0.25">
      <c r="A14" s="40"/>
      <c r="B14" s="260"/>
      <c r="C14" s="261"/>
      <c r="D14" s="262"/>
      <c r="E14" s="235"/>
      <c r="F14" s="230"/>
      <c r="G14" s="230"/>
      <c r="H14" s="230"/>
      <c r="I14" s="230"/>
      <c r="J14" s="83" t="e">
        <f>IF(AND('Riesgos Corrup'!#REF!="Muy Alta",'Riesgos Corrup'!#REF!="Leve"),CONCATENATE("R9C",'Riesgos Corrup'!#REF!),"")</f>
        <v>#REF!</v>
      </c>
      <c r="K14" s="39" t="str">
        <f>IF(AND('Riesgos Corrup'!$AB$16="Muy Alta",'Riesgos Corrup'!$AD$16="Leve"),CONCATENATE("R9C",'Riesgos Corrup'!$R$16),"")</f>
        <v/>
      </c>
      <c r="L14" s="84" t="str">
        <f>IF(AND('Riesgos Corrup'!$AB$17="Muy Alta",'Riesgos Corrup'!$AD$17="Leve"),CONCATENATE("R9C",'Riesgos Corrup'!$R$17),"")</f>
        <v/>
      </c>
      <c r="M14" s="83" t="e">
        <f>IF(AND('Riesgos Corrup'!#REF!="Muy Alta",'Riesgos Corrup'!#REF!="Menor"),CONCATENATE("R9C",'Riesgos Corrup'!#REF!),"")</f>
        <v>#REF!</v>
      </c>
      <c r="N14" s="39" t="str">
        <f>IF(AND('Riesgos Corrup'!$AB$16="Muy Alta",'Riesgos Corrup'!$AD$16="Menor"),CONCATENATE("R9C",'Riesgos Corrup'!$R$16),"")</f>
        <v/>
      </c>
      <c r="O14" s="84" t="str">
        <f>IF(AND('Riesgos Corrup'!$AB$17="Muy Alta",'Riesgos Corrup'!$AD$17="Menor"),CONCATENATE("R9C",'Riesgos Corrup'!$R$17),"")</f>
        <v/>
      </c>
      <c r="P14" s="83" t="e">
        <f>IF(AND('Riesgos Corrup'!#REF!="Muy Alta",'Riesgos Corrup'!#REF!="Moderado"),CONCATENATE("R9C",'Riesgos Corrup'!#REF!),"")</f>
        <v>#REF!</v>
      </c>
      <c r="Q14" s="39" t="str">
        <f>IF(AND('Riesgos Corrup'!$AB$16="Muy Alta",'Riesgos Corrup'!$AD$16="Moderado"),CONCATENATE("R9C",'Riesgos Corrup'!$R$16),"")</f>
        <v/>
      </c>
      <c r="R14" s="84" t="str">
        <f>IF(AND('Riesgos Corrup'!$AB$17="Muy Alta",'Riesgos Corrup'!$AD$17="Moderado"),CONCATENATE("R9C",'Riesgos Corrup'!$R$17),"")</f>
        <v/>
      </c>
      <c r="S14" s="83" t="e">
        <f>IF(AND('Riesgos Corrup'!#REF!="Muy Alta",'Riesgos Corrup'!#REF!="Mayor"),CONCATENATE("R9C",'Riesgos Corrup'!#REF!),"")</f>
        <v>#REF!</v>
      </c>
      <c r="T14" s="39" t="str">
        <f>IF(AND('Riesgos Corrup'!$AB$16="Muy Alta",'Riesgos Corrup'!$AD$16="Mayor"),CONCATENATE("R9C",'Riesgos Corrup'!$R$16),"")</f>
        <v/>
      </c>
      <c r="U14" s="84" t="str">
        <f>IF(AND('Riesgos Corrup'!$AB$17="Muy Alta",'Riesgos Corrup'!$AD$17="Mayor"),CONCATENATE("R9C",'Riesgos Corrup'!$R$17),"")</f>
        <v/>
      </c>
      <c r="V14" s="96" t="e">
        <f>IF(AND('Riesgos Corrup'!#REF!="Muy Alta",'Riesgos Corrup'!#REF!="Catastrófico"),CONCATENATE("R9C",'Riesgos Corrup'!#REF!),"")</f>
        <v>#REF!</v>
      </c>
      <c r="W14" s="97" t="str">
        <f>IF(AND('Riesgos Corrup'!$AB$16="Muy Alta",'Riesgos Corrup'!$AD$16="Catastrófico"),CONCATENATE("R9C",'Riesgos Corrup'!$R$16),"")</f>
        <v/>
      </c>
      <c r="X14" s="98" t="str">
        <f>IF(AND('Riesgos Corrup'!$AB$17="Muy Alta",'Riesgos Corrup'!$AD$17="Catastrófico"),CONCATENATE("R9C",'Riesgos Corrup'!$R$17),"")</f>
        <v/>
      </c>
      <c r="Y14" s="40"/>
      <c r="Z14" s="251"/>
      <c r="AA14" s="252"/>
      <c r="AB14" s="252"/>
      <c r="AC14" s="252"/>
      <c r="AD14" s="252"/>
      <c r="AE14" s="253"/>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row>
    <row r="15" spans="1:76" ht="15" customHeight="1" x14ac:dyDescent="0.25">
      <c r="A15" s="40"/>
      <c r="B15" s="260"/>
      <c r="C15" s="261"/>
      <c r="D15" s="262"/>
      <c r="E15" s="235"/>
      <c r="F15" s="230"/>
      <c r="G15" s="230"/>
      <c r="H15" s="230"/>
      <c r="I15" s="230"/>
      <c r="J15" s="83" t="str">
        <f ca="1">IF(AND('Riesgos Corrup'!$AB$18="Muy Alta",'Riesgos Corrup'!$AD$18="Leve"),CONCATENATE("R10C",'Riesgos Corrup'!$R$18),"")</f>
        <v/>
      </c>
      <c r="K15" s="39" t="str">
        <f>IF(AND('Riesgos Corrup'!$AB$19="Muy Alta",'Riesgos Corrup'!$AD$19="Leve"),CONCATENATE("R10C",'Riesgos Corrup'!$R$19),"")</f>
        <v/>
      </c>
      <c r="L15" s="84" t="str">
        <f>IF(AND('Riesgos Corrup'!$AB$20="Muy Alta",'Riesgos Corrup'!$AD$20="Leve"),CONCATENATE("R10C",'Riesgos Corrup'!$R$20),"")</f>
        <v/>
      </c>
      <c r="M15" s="83" t="str">
        <f ca="1">IF(AND('Riesgos Corrup'!$AB$18="Muy Alta",'Riesgos Corrup'!$AD$18="Menor"),CONCATENATE("R10C",'Riesgos Corrup'!$R$18),"")</f>
        <v/>
      </c>
      <c r="N15" s="39" t="str">
        <f>IF(AND('Riesgos Corrup'!$AB$19="Muy Alta",'Riesgos Corrup'!$AD$19="Menor"),CONCATENATE("R10C",'Riesgos Corrup'!$R$19),"")</f>
        <v/>
      </c>
      <c r="O15" s="84" t="str">
        <f>IF(AND('Riesgos Corrup'!$AB$20="Muy Alta",'Riesgos Corrup'!$AD$20="Menor"),CONCATENATE("R10C",'Riesgos Corrup'!$R$20),"")</f>
        <v/>
      </c>
      <c r="P15" s="83" t="str">
        <f ca="1">IF(AND('Riesgos Corrup'!$AB$18="Muy Alta",'Riesgos Corrup'!$AD$18="Moderado"),CONCATENATE("R10C",'Riesgos Corrup'!$R$18),"")</f>
        <v/>
      </c>
      <c r="Q15" s="39" t="str">
        <f>IF(AND('Riesgos Corrup'!$AB$19="Muy Alta",'Riesgos Corrup'!$AD$19="Moderado"),CONCATENATE("R10C",'Riesgos Corrup'!$R$19),"")</f>
        <v/>
      </c>
      <c r="R15" s="84" t="str">
        <f>IF(AND('Riesgos Corrup'!$AB$20="Muy Alta",'Riesgos Corrup'!$AD$20="Moderado"),CONCATENATE("R10C",'Riesgos Corrup'!$R$20),"")</f>
        <v/>
      </c>
      <c r="S15" s="83" t="str">
        <f ca="1">IF(AND('Riesgos Corrup'!$AB$18="Muy Alta",'Riesgos Corrup'!$AD$18="Mayor"),CONCATENATE("R10C",'Riesgos Corrup'!$R$18),"")</f>
        <v/>
      </c>
      <c r="T15" s="39" t="str">
        <f>IF(AND('Riesgos Corrup'!$AB$19="Muy Alta",'Riesgos Corrup'!$AD$19="Mayor"),CONCATENATE("R10C",'Riesgos Corrup'!$R$19),"")</f>
        <v/>
      </c>
      <c r="U15" s="84" t="str">
        <f>IF(AND('Riesgos Corrup'!$AB$20="Muy Alta",'Riesgos Corrup'!$AD$20="Mayor"),CONCATENATE("R10C",'Riesgos Corrup'!$R$20),"")</f>
        <v/>
      </c>
      <c r="V15" s="96" t="str">
        <f ca="1">IF(AND('Riesgos Corrup'!$AB$18="Muy Alta",'Riesgos Corrup'!$AD$18="Catastrófico"),CONCATENATE("R10C",'Riesgos Corrup'!$R$18),"")</f>
        <v/>
      </c>
      <c r="W15" s="97" t="str">
        <f>IF(AND('Riesgos Corrup'!$AB$19="Muy Alta",'Riesgos Corrup'!$AD$19="Catastrófico"),CONCATENATE("R10C",'Riesgos Corrup'!$R$19),"")</f>
        <v/>
      </c>
      <c r="X15" s="98" t="str">
        <f>IF(AND('Riesgos Corrup'!$AB$20="Muy Alta",'Riesgos Corrup'!$AD$20="Catastrófico"),CONCATENATE("R10C",'Riesgos Corrup'!$R$20),"")</f>
        <v/>
      </c>
      <c r="Y15" s="40"/>
      <c r="Z15" s="251"/>
      <c r="AA15" s="252"/>
      <c r="AB15" s="252"/>
      <c r="AC15" s="252"/>
      <c r="AD15" s="252"/>
      <c r="AE15" s="253"/>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row>
    <row r="16" spans="1:76" ht="15" customHeight="1" x14ac:dyDescent="0.25">
      <c r="A16" s="40"/>
      <c r="B16" s="260"/>
      <c r="C16" s="261"/>
      <c r="D16" s="262"/>
      <c r="E16" s="235"/>
      <c r="F16" s="230"/>
      <c r="G16" s="230"/>
      <c r="H16" s="230"/>
      <c r="I16" s="230"/>
      <c r="J16" s="83" t="e">
        <f>IF(AND('Riesgos Corrup'!#REF!="Muy Alta",'Riesgos Corrup'!#REF!="Leve"),CONCATENATE("R11C",'Riesgos Corrup'!#REF!),"")</f>
        <v>#REF!</v>
      </c>
      <c r="K16" s="39" t="e">
        <f>IF(AND('Riesgos Corrup'!#REF!="Muy Alta",'Riesgos Corrup'!#REF!="Leve"),CONCATENATE("R11C",'Riesgos Corrup'!#REF!),"")</f>
        <v>#REF!</v>
      </c>
      <c r="L16" s="84" t="e">
        <f>IF(AND('Riesgos Corrup'!#REF!="Muy Alta",'Riesgos Corrup'!#REF!="Leve"),CONCATENATE("R11C",'Riesgos Corrup'!#REF!),"")</f>
        <v>#REF!</v>
      </c>
      <c r="M16" s="83" t="e">
        <f>IF(AND('Riesgos Corrup'!#REF!="Muy Alta",'Riesgos Corrup'!#REF!="Menor"),CONCATENATE("R11C",'Riesgos Corrup'!#REF!),"")</f>
        <v>#REF!</v>
      </c>
      <c r="N16" s="39" t="e">
        <f>IF(AND('Riesgos Corrup'!#REF!="Muy Alta",'Riesgos Corrup'!#REF!="Menor"),CONCATENATE("R11C",'Riesgos Corrup'!#REF!),"")</f>
        <v>#REF!</v>
      </c>
      <c r="O16" s="84" t="e">
        <f>IF(AND('Riesgos Corrup'!#REF!="Muy Alta",'Riesgos Corrup'!#REF!="Menor"),CONCATENATE("R11C",'Riesgos Corrup'!#REF!),"")</f>
        <v>#REF!</v>
      </c>
      <c r="P16" s="83" t="e">
        <f>IF(AND('Riesgos Corrup'!#REF!="Muy Alta",'Riesgos Corrup'!#REF!="Moderado"),CONCATENATE("R11C",'Riesgos Corrup'!#REF!),"")</f>
        <v>#REF!</v>
      </c>
      <c r="Q16" s="39" t="e">
        <f>IF(AND('Riesgos Corrup'!#REF!="Muy Alta",'Riesgos Corrup'!#REF!="Moderado"),CONCATENATE("R11C",'Riesgos Corrup'!#REF!),"")</f>
        <v>#REF!</v>
      </c>
      <c r="R16" s="84" t="e">
        <f>IF(AND('Riesgos Corrup'!#REF!="Muy Alta",'Riesgos Corrup'!#REF!="Moderado"),CONCATENATE("R11C",'Riesgos Corrup'!#REF!),"")</f>
        <v>#REF!</v>
      </c>
      <c r="S16" s="83" t="e">
        <f>IF(AND('Riesgos Corrup'!#REF!="Muy Alta",'Riesgos Corrup'!#REF!="Mayor"),CONCATENATE("R11C",'Riesgos Corrup'!#REF!),"")</f>
        <v>#REF!</v>
      </c>
      <c r="T16" s="39" t="e">
        <f>IF(AND('Riesgos Corrup'!#REF!="Muy Alta",'Riesgos Corrup'!#REF!="Mayor"),CONCATENATE("R11C",'Riesgos Corrup'!#REF!),"")</f>
        <v>#REF!</v>
      </c>
      <c r="U16" s="84" t="e">
        <f>IF(AND('Riesgos Corrup'!#REF!="Muy Alta",'Riesgos Corrup'!#REF!="Mayor"),CONCATENATE("R11C",'Riesgos Corrup'!#REF!),"")</f>
        <v>#REF!</v>
      </c>
      <c r="V16" s="96" t="e">
        <f>IF(AND('Riesgos Corrup'!#REF!="Muy Alta",'Riesgos Corrup'!#REF!="Catastrófico"),CONCATENATE("R11C",'Riesgos Corrup'!#REF!),"")</f>
        <v>#REF!</v>
      </c>
      <c r="W16" s="97" t="e">
        <f>IF(AND('Riesgos Corrup'!#REF!="Muy Alta",'Riesgos Corrup'!#REF!="Catastrófico"),CONCATENATE("R11C",'Riesgos Corrup'!#REF!),"")</f>
        <v>#REF!</v>
      </c>
      <c r="X16" s="98" t="e">
        <f>IF(AND('Riesgos Corrup'!#REF!="Muy Alta",'Riesgos Corrup'!#REF!="Catastrófico"),CONCATENATE("R11C",'Riesgos Corrup'!#REF!),"")</f>
        <v>#REF!</v>
      </c>
      <c r="Y16" s="40"/>
      <c r="Z16" s="251"/>
      <c r="AA16" s="252"/>
      <c r="AB16" s="252"/>
      <c r="AC16" s="252"/>
      <c r="AD16" s="252"/>
      <c r="AE16" s="253"/>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row>
    <row r="17" spans="1:61" ht="15" customHeight="1" x14ac:dyDescent="0.25">
      <c r="A17" s="40"/>
      <c r="B17" s="260"/>
      <c r="C17" s="261"/>
      <c r="D17" s="262"/>
      <c r="E17" s="235"/>
      <c r="F17" s="230"/>
      <c r="G17" s="230"/>
      <c r="H17" s="230"/>
      <c r="I17" s="230"/>
      <c r="J17" s="83" t="e">
        <f>IF(AND('Riesgos Corrup'!#REF!="Muy Alta",'Riesgos Corrup'!#REF!="Leve"),CONCATENATE("R12C",'Riesgos Corrup'!#REF!),"")</f>
        <v>#REF!</v>
      </c>
      <c r="K17" s="39" t="e">
        <f>IF(AND('Riesgos Corrup'!#REF!="Muy Alta",'Riesgos Corrup'!#REF!="Leve"),CONCATENATE("R12C",'Riesgos Corrup'!#REF!),"")</f>
        <v>#REF!</v>
      </c>
      <c r="L17" s="84" t="e">
        <f>IF(AND('Riesgos Corrup'!#REF!="Muy Alta",'Riesgos Corrup'!#REF!="Leve"),CONCATENATE("R12C",'Riesgos Corrup'!#REF!),"")</f>
        <v>#REF!</v>
      </c>
      <c r="M17" s="83" t="e">
        <f>IF(AND('Riesgos Corrup'!#REF!="Muy Alta",'Riesgos Corrup'!#REF!="Menor"),CONCATENATE("R12C",'Riesgos Corrup'!#REF!),"")</f>
        <v>#REF!</v>
      </c>
      <c r="N17" s="39" t="e">
        <f>IF(AND('Riesgos Corrup'!#REF!="Muy Alta",'Riesgos Corrup'!#REF!="Menor"),CONCATENATE("R12C",'Riesgos Corrup'!#REF!),"")</f>
        <v>#REF!</v>
      </c>
      <c r="O17" s="84" t="e">
        <f>IF(AND('Riesgos Corrup'!#REF!="Muy Alta",'Riesgos Corrup'!#REF!="Menor"),CONCATENATE("R12C",'Riesgos Corrup'!#REF!),"")</f>
        <v>#REF!</v>
      </c>
      <c r="P17" s="83" t="e">
        <f>IF(AND('Riesgos Corrup'!#REF!="Muy Alta",'Riesgos Corrup'!#REF!="Moderado"),CONCATENATE("R12C",'Riesgos Corrup'!#REF!),"")</f>
        <v>#REF!</v>
      </c>
      <c r="Q17" s="39" t="e">
        <f>IF(AND('Riesgos Corrup'!#REF!="Muy Alta",'Riesgos Corrup'!#REF!="Moderado"),CONCATENATE("R12C",'Riesgos Corrup'!#REF!),"")</f>
        <v>#REF!</v>
      </c>
      <c r="R17" s="84" t="e">
        <f>IF(AND('Riesgos Corrup'!#REF!="Muy Alta",'Riesgos Corrup'!#REF!="Moderado"),CONCATENATE("R12C",'Riesgos Corrup'!#REF!),"")</f>
        <v>#REF!</v>
      </c>
      <c r="S17" s="83" t="e">
        <f>IF(AND('Riesgos Corrup'!#REF!="Muy Alta",'Riesgos Corrup'!#REF!="Mayor"),CONCATENATE("R12C",'Riesgos Corrup'!#REF!),"")</f>
        <v>#REF!</v>
      </c>
      <c r="T17" s="39" t="e">
        <f>IF(AND('Riesgos Corrup'!#REF!="Muy Alta",'Riesgos Corrup'!#REF!="Mayor"),CONCATENATE("R12C",'Riesgos Corrup'!#REF!),"")</f>
        <v>#REF!</v>
      </c>
      <c r="U17" s="84" t="e">
        <f>IF(AND('Riesgos Corrup'!#REF!="Muy Alta",'Riesgos Corrup'!#REF!="Mayor"),CONCATENATE("R12C",'Riesgos Corrup'!#REF!),"")</f>
        <v>#REF!</v>
      </c>
      <c r="V17" s="96" t="e">
        <f>IF(AND('Riesgos Corrup'!#REF!="Muy Alta",'Riesgos Corrup'!#REF!="Catastrófico"),CONCATENATE("R12C",'Riesgos Corrup'!#REF!),"")</f>
        <v>#REF!</v>
      </c>
      <c r="W17" s="97" t="e">
        <f>IF(AND('Riesgos Corrup'!#REF!="Muy Alta",'Riesgos Corrup'!#REF!="Catastrófico"),CONCATENATE("R12C",'Riesgos Corrup'!#REF!),"")</f>
        <v>#REF!</v>
      </c>
      <c r="X17" s="98" t="e">
        <f>IF(AND('Riesgos Corrup'!#REF!="Muy Alta",'Riesgos Corrup'!#REF!="Catastrófico"),CONCATENATE("R12C",'Riesgos Corrup'!#REF!),"")</f>
        <v>#REF!</v>
      </c>
      <c r="Y17" s="40"/>
      <c r="Z17" s="251"/>
      <c r="AA17" s="252"/>
      <c r="AB17" s="252"/>
      <c r="AC17" s="252"/>
      <c r="AD17" s="252"/>
      <c r="AE17" s="253"/>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row>
    <row r="18" spans="1:61" ht="15" customHeight="1" x14ac:dyDescent="0.25">
      <c r="A18" s="40"/>
      <c r="B18" s="260"/>
      <c r="C18" s="261"/>
      <c r="D18" s="262"/>
      <c r="E18" s="235"/>
      <c r="F18" s="230"/>
      <c r="G18" s="230"/>
      <c r="H18" s="230"/>
      <c r="I18" s="230"/>
      <c r="J18" s="83" t="e">
        <f>IF(AND('Riesgos Corrup'!#REF!="Muy Alta",'Riesgos Corrup'!#REF!="Leve"),CONCATENATE("R13C",'Riesgos Corrup'!#REF!),"")</f>
        <v>#REF!</v>
      </c>
      <c r="K18" s="39" t="e">
        <f>IF(AND('Riesgos Corrup'!#REF!="Muy Alta",'Riesgos Corrup'!#REF!="Leve"),CONCATENATE("R13C",'Riesgos Corrup'!#REF!),"")</f>
        <v>#REF!</v>
      </c>
      <c r="L18" s="84" t="e">
        <f>IF(AND('Riesgos Corrup'!#REF!="Muy Alta",'Riesgos Corrup'!#REF!="Leve"),CONCATENATE("R13C",'Riesgos Corrup'!#REF!),"")</f>
        <v>#REF!</v>
      </c>
      <c r="M18" s="83" t="e">
        <f>IF(AND('Riesgos Corrup'!#REF!="Muy Alta",'Riesgos Corrup'!#REF!="Menor"),CONCATENATE("R13C",'Riesgos Corrup'!#REF!),"")</f>
        <v>#REF!</v>
      </c>
      <c r="N18" s="39" t="e">
        <f>IF(AND('Riesgos Corrup'!#REF!="Muy Alta",'Riesgos Corrup'!#REF!="Menor"),CONCATENATE("R13C",'Riesgos Corrup'!#REF!),"")</f>
        <v>#REF!</v>
      </c>
      <c r="O18" s="84" t="e">
        <f>IF(AND('Riesgos Corrup'!#REF!="Muy Alta",'Riesgos Corrup'!#REF!="Menor"),CONCATENATE("R13C",'Riesgos Corrup'!#REF!),"")</f>
        <v>#REF!</v>
      </c>
      <c r="P18" s="83" t="e">
        <f>IF(AND('Riesgos Corrup'!#REF!="Muy Alta",'Riesgos Corrup'!#REF!="Moderado"),CONCATENATE("R13C",'Riesgos Corrup'!#REF!),"")</f>
        <v>#REF!</v>
      </c>
      <c r="Q18" s="39" t="e">
        <f>IF(AND('Riesgos Corrup'!#REF!="Muy Alta",'Riesgos Corrup'!#REF!="Moderado"),CONCATENATE("R13C",'Riesgos Corrup'!#REF!),"")</f>
        <v>#REF!</v>
      </c>
      <c r="R18" s="84" t="e">
        <f>IF(AND('Riesgos Corrup'!#REF!="Muy Alta",'Riesgos Corrup'!#REF!="Moderado"),CONCATENATE("R13C",'Riesgos Corrup'!#REF!),"")</f>
        <v>#REF!</v>
      </c>
      <c r="S18" s="83" t="e">
        <f>IF(AND('Riesgos Corrup'!#REF!="Muy Alta",'Riesgos Corrup'!#REF!="Mayor"),CONCATENATE("R13C",'Riesgos Corrup'!#REF!),"")</f>
        <v>#REF!</v>
      </c>
      <c r="T18" s="39" t="e">
        <f>IF(AND('Riesgos Corrup'!#REF!="Muy Alta",'Riesgos Corrup'!#REF!="Mayor"),CONCATENATE("R13C",'Riesgos Corrup'!#REF!),"")</f>
        <v>#REF!</v>
      </c>
      <c r="U18" s="84" t="e">
        <f>IF(AND('Riesgos Corrup'!#REF!="Muy Alta",'Riesgos Corrup'!#REF!="Mayor"),CONCATENATE("R13C",'Riesgos Corrup'!#REF!),"")</f>
        <v>#REF!</v>
      </c>
      <c r="V18" s="96" t="e">
        <f>IF(AND('Riesgos Corrup'!#REF!="Muy Alta",'Riesgos Corrup'!#REF!="Catastrófico"),CONCATENATE("R13C",'Riesgos Corrup'!#REF!),"")</f>
        <v>#REF!</v>
      </c>
      <c r="W18" s="97" t="e">
        <f>IF(AND('Riesgos Corrup'!#REF!="Muy Alta",'Riesgos Corrup'!#REF!="Catastrófico"),CONCATENATE("R13C",'Riesgos Corrup'!#REF!),"")</f>
        <v>#REF!</v>
      </c>
      <c r="X18" s="98" t="e">
        <f>IF(AND('Riesgos Corrup'!#REF!="Muy Alta",'Riesgos Corrup'!#REF!="Catastrófico"),CONCATENATE("R13C",'Riesgos Corrup'!#REF!),"")</f>
        <v>#REF!</v>
      </c>
      <c r="Y18" s="40"/>
      <c r="Z18" s="251"/>
      <c r="AA18" s="252"/>
      <c r="AB18" s="252"/>
      <c r="AC18" s="252"/>
      <c r="AD18" s="252"/>
      <c r="AE18" s="253"/>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row>
    <row r="19" spans="1:61" ht="15" customHeight="1" x14ac:dyDescent="0.25">
      <c r="A19" s="40"/>
      <c r="B19" s="260"/>
      <c r="C19" s="261"/>
      <c r="D19" s="262"/>
      <c r="E19" s="235"/>
      <c r="F19" s="230"/>
      <c r="G19" s="230"/>
      <c r="H19" s="230"/>
      <c r="I19" s="230"/>
      <c r="J19" s="83" t="str">
        <f ca="1">IF(AND('Riesgos Corrup'!$AB$21="Muy Alta",'Riesgos Corrup'!$AD$21="Leve"),CONCATENATE("R14C",'Riesgos Corrup'!$R$21),"")</f>
        <v/>
      </c>
      <c r="K19" s="39" t="str">
        <f>IF(AND('Riesgos Corrup'!$AB$22="Muy Alta",'Riesgos Corrup'!$AD$22="Leve"),CONCATENATE("R14C",'Riesgos Corrup'!$R$22),"")</f>
        <v/>
      </c>
      <c r="L19" s="84" t="str">
        <f>IF(AND('Riesgos Corrup'!$AB$23="Muy Alta",'Riesgos Corrup'!$AD$23="Leve"),CONCATENATE("R14C",'Riesgos Corrup'!$R$23),"")</f>
        <v/>
      </c>
      <c r="M19" s="83" t="str">
        <f ca="1">IF(AND('Riesgos Corrup'!$AB$21="Muy Alta",'Riesgos Corrup'!$AD$21="Menor"),CONCATENATE("R14C",'Riesgos Corrup'!$R$21),"")</f>
        <v/>
      </c>
      <c r="N19" s="39" t="str">
        <f>IF(AND('Riesgos Corrup'!$AB$22="Muy Alta",'Riesgos Corrup'!$AD$22="Menor"),CONCATENATE("R14C",'Riesgos Corrup'!$R$22),"")</f>
        <v/>
      </c>
      <c r="O19" s="84" t="str">
        <f>IF(AND('Riesgos Corrup'!$AB$23="Muy Alta",'Riesgos Corrup'!$AD$23="Menor"),CONCATENATE("R14C",'Riesgos Corrup'!$R$23),"")</f>
        <v/>
      </c>
      <c r="P19" s="83" t="str">
        <f ca="1">IF(AND('Riesgos Corrup'!$AB$21="Muy Alta",'Riesgos Corrup'!$AD$21="Moderado"),CONCATENATE("R14C",'Riesgos Corrup'!$R$21),"")</f>
        <v/>
      </c>
      <c r="Q19" s="39" t="str">
        <f>IF(AND('Riesgos Corrup'!$AB$22="Muy Alta",'Riesgos Corrup'!$AD$22="Moderado"),CONCATENATE("R14C",'Riesgos Corrup'!$R$22),"")</f>
        <v/>
      </c>
      <c r="R19" s="84" t="str">
        <f>IF(AND('Riesgos Corrup'!$AB$23="Muy Alta",'Riesgos Corrup'!$AD$23="Moderado"),CONCATENATE("R14C",'Riesgos Corrup'!$R$23),"")</f>
        <v/>
      </c>
      <c r="S19" s="83" t="str">
        <f ca="1">IF(AND('Riesgos Corrup'!$AB$21="Muy Alta",'Riesgos Corrup'!$AD$21="Mayor"),CONCATENATE("R14C",'Riesgos Corrup'!$R$21),"")</f>
        <v/>
      </c>
      <c r="T19" s="39" t="str">
        <f>IF(AND('Riesgos Corrup'!$AB$22="Muy Alta",'Riesgos Corrup'!$AD$22="Mayor"),CONCATENATE("R14C",'Riesgos Corrup'!$R$22),"")</f>
        <v/>
      </c>
      <c r="U19" s="84" t="str">
        <f>IF(AND('Riesgos Corrup'!$AB$23="Muy Alta",'Riesgos Corrup'!$AD$23="Mayor"),CONCATENATE("R14C",'Riesgos Corrup'!$R$23),"")</f>
        <v/>
      </c>
      <c r="V19" s="96" t="str">
        <f ca="1">IF(AND('Riesgos Corrup'!$AB$21="Muy Alta",'Riesgos Corrup'!$AD$21="Catastrófico"),CONCATENATE("R14C",'Riesgos Corrup'!$R$21),"")</f>
        <v/>
      </c>
      <c r="W19" s="97" t="str">
        <f>IF(AND('Riesgos Corrup'!$AB$22="Muy Alta",'Riesgos Corrup'!$AD$22="Catastrófico"),CONCATENATE("R14C",'Riesgos Corrup'!$R$22),"")</f>
        <v/>
      </c>
      <c r="X19" s="98" t="str">
        <f>IF(AND('Riesgos Corrup'!$AB$23="Muy Alta",'Riesgos Corrup'!$AD$23="Catastrófico"),CONCATENATE("R14C",'Riesgos Corrup'!$R$23),"")</f>
        <v/>
      </c>
      <c r="Y19" s="40"/>
      <c r="Z19" s="251"/>
      <c r="AA19" s="252"/>
      <c r="AB19" s="252"/>
      <c r="AC19" s="252"/>
      <c r="AD19" s="252"/>
      <c r="AE19" s="253"/>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row>
    <row r="20" spans="1:61" ht="15" customHeight="1" x14ac:dyDescent="0.25">
      <c r="A20" s="40"/>
      <c r="B20" s="260"/>
      <c r="C20" s="261"/>
      <c r="D20" s="262"/>
      <c r="E20" s="235"/>
      <c r="F20" s="230"/>
      <c r="G20" s="230"/>
      <c r="H20" s="230"/>
      <c r="I20" s="230"/>
      <c r="J20" s="83" t="e">
        <f>IF(AND('Riesgos Corrup'!#REF!="Muy Alta",'Riesgos Corrup'!#REF!="Leve"),CONCATENATE("R15C",'Riesgos Corrup'!#REF!),"")</f>
        <v>#REF!</v>
      </c>
      <c r="K20" s="39" t="e">
        <f>IF(AND('Riesgos Corrup'!#REF!="Muy Alta",'Riesgos Corrup'!#REF!="Leve"),CONCATENATE("R15C",'Riesgos Corrup'!#REF!),"")</f>
        <v>#REF!</v>
      </c>
      <c r="L20" s="84" t="e">
        <f>IF(AND('Riesgos Corrup'!#REF!="Muy Alta",'Riesgos Corrup'!#REF!="Leve"),CONCATENATE("R15C",'Riesgos Corrup'!#REF!),"")</f>
        <v>#REF!</v>
      </c>
      <c r="M20" s="83" t="e">
        <f>IF(AND('Riesgos Corrup'!#REF!="Muy Alta",'Riesgos Corrup'!#REF!="Menor"),CONCATENATE("R15C",'Riesgos Corrup'!#REF!),"")</f>
        <v>#REF!</v>
      </c>
      <c r="N20" s="39" t="e">
        <f>IF(AND('Riesgos Corrup'!#REF!="Muy Alta",'Riesgos Corrup'!#REF!="Menor"),CONCATENATE("R15C",'Riesgos Corrup'!#REF!),"")</f>
        <v>#REF!</v>
      </c>
      <c r="O20" s="84" t="e">
        <f>IF(AND('Riesgos Corrup'!#REF!="Muy Alta",'Riesgos Corrup'!#REF!="Menor"),CONCATENATE("R15C",'Riesgos Corrup'!#REF!),"")</f>
        <v>#REF!</v>
      </c>
      <c r="P20" s="83" t="e">
        <f>IF(AND('Riesgos Corrup'!#REF!="Muy Alta",'Riesgos Corrup'!#REF!="Moderado"),CONCATENATE("R15C",'Riesgos Corrup'!#REF!),"")</f>
        <v>#REF!</v>
      </c>
      <c r="Q20" s="39" t="e">
        <f>IF(AND('Riesgos Corrup'!#REF!="Muy Alta",'Riesgos Corrup'!#REF!="Moderado"),CONCATENATE("R15C",'Riesgos Corrup'!#REF!),"")</f>
        <v>#REF!</v>
      </c>
      <c r="R20" s="84" t="e">
        <f>IF(AND('Riesgos Corrup'!#REF!="Muy Alta",'Riesgos Corrup'!#REF!="Moderado"),CONCATENATE("R15C",'Riesgos Corrup'!#REF!),"")</f>
        <v>#REF!</v>
      </c>
      <c r="S20" s="83" t="e">
        <f>IF(AND('Riesgos Corrup'!#REF!="Muy Alta",'Riesgos Corrup'!#REF!="Mayor"),CONCATENATE("R15C",'Riesgos Corrup'!#REF!),"")</f>
        <v>#REF!</v>
      </c>
      <c r="T20" s="39" t="e">
        <f>IF(AND('Riesgos Corrup'!#REF!="Muy Alta",'Riesgos Corrup'!#REF!="Mayor"),CONCATENATE("R15C",'Riesgos Corrup'!#REF!),"")</f>
        <v>#REF!</v>
      </c>
      <c r="U20" s="84" t="e">
        <f>IF(AND('Riesgos Corrup'!#REF!="Muy Alta",'Riesgos Corrup'!#REF!="Mayor"),CONCATENATE("R15C",'Riesgos Corrup'!#REF!),"")</f>
        <v>#REF!</v>
      </c>
      <c r="V20" s="96" t="e">
        <f>IF(AND('Riesgos Corrup'!#REF!="Muy Alta",'Riesgos Corrup'!#REF!="Catastrófico"),CONCATENATE("R15C",'Riesgos Corrup'!#REF!),"")</f>
        <v>#REF!</v>
      </c>
      <c r="W20" s="97" t="e">
        <f>IF(AND('Riesgos Corrup'!#REF!="Muy Alta",'Riesgos Corrup'!#REF!="Catastrófico"),CONCATENATE("R15C",'Riesgos Corrup'!#REF!),"")</f>
        <v>#REF!</v>
      </c>
      <c r="X20" s="98" t="e">
        <f>IF(AND('Riesgos Corrup'!#REF!="Muy Alta",'Riesgos Corrup'!#REF!="Catastrófico"),CONCATENATE("R15C",'Riesgos Corrup'!#REF!),"")</f>
        <v>#REF!</v>
      </c>
      <c r="Y20" s="40"/>
      <c r="Z20" s="251"/>
      <c r="AA20" s="252"/>
      <c r="AB20" s="252"/>
      <c r="AC20" s="252"/>
      <c r="AD20" s="252"/>
      <c r="AE20" s="253"/>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row>
    <row r="21" spans="1:61" ht="15" customHeight="1" x14ac:dyDescent="0.25">
      <c r="A21" s="40"/>
      <c r="B21" s="260"/>
      <c r="C21" s="261"/>
      <c r="D21" s="262"/>
      <c r="E21" s="235"/>
      <c r="F21" s="230"/>
      <c r="G21" s="230"/>
      <c r="H21" s="230"/>
      <c r="I21" s="230"/>
      <c r="J21" s="83" t="e">
        <f>IF(AND('Riesgos Corrup'!#REF!="Muy Alta",'Riesgos Corrup'!#REF!="Leve"),CONCATENATE("R16C",'Riesgos Corrup'!#REF!),"")</f>
        <v>#REF!</v>
      </c>
      <c r="K21" s="39" t="e">
        <f>IF(AND('Riesgos Corrup'!#REF!="Muy Alta",'Riesgos Corrup'!#REF!="Leve"),CONCATENATE("R16C",'Riesgos Corrup'!#REF!),"")</f>
        <v>#REF!</v>
      </c>
      <c r="L21" s="84" t="e">
        <f>IF(AND('Riesgos Corrup'!#REF!="Muy Alta",'Riesgos Corrup'!#REF!="Leve"),CONCATENATE("R16C",'Riesgos Corrup'!#REF!),"")</f>
        <v>#REF!</v>
      </c>
      <c r="M21" s="83" t="e">
        <f>IF(AND('Riesgos Corrup'!#REF!="Muy Alta",'Riesgos Corrup'!#REF!="Menor"),CONCATENATE("R16C",'Riesgos Corrup'!#REF!),"")</f>
        <v>#REF!</v>
      </c>
      <c r="N21" s="39" t="e">
        <f>IF(AND('Riesgos Corrup'!#REF!="Muy Alta",'Riesgos Corrup'!#REF!="Menor"),CONCATENATE("R16C",'Riesgos Corrup'!#REF!),"")</f>
        <v>#REF!</v>
      </c>
      <c r="O21" s="84" t="e">
        <f>IF(AND('Riesgos Corrup'!#REF!="Muy Alta",'Riesgos Corrup'!#REF!="Menor"),CONCATENATE("R16C",'Riesgos Corrup'!#REF!),"")</f>
        <v>#REF!</v>
      </c>
      <c r="P21" s="83" t="e">
        <f>IF(AND('Riesgos Corrup'!#REF!="Muy Alta",'Riesgos Corrup'!#REF!="Moderado"),CONCATENATE("R16C",'Riesgos Corrup'!#REF!),"")</f>
        <v>#REF!</v>
      </c>
      <c r="Q21" s="39" t="e">
        <f>IF(AND('Riesgos Corrup'!#REF!="Muy Alta",'Riesgos Corrup'!#REF!="Moderado"),CONCATENATE("R16C",'Riesgos Corrup'!#REF!),"")</f>
        <v>#REF!</v>
      </c>
      <c r="R21" s="84" t="e">
        <f>IF(AND('Riesgos Corrup'!#REF!="Muy Alta",'Riesgos Corrup'!#REF!="Moderado"),CONCATENATE("R16C",'Riesgos Corrup'!#REF!),"")</f>
        <v>#REF!</v>
      </c>
      <c r="S21" s="83" t="e">
        <f>IF(AND('Riesgos Corrup'!#REF!="Muy Alta",'Riesgos Corrup'!#REF!="Mayor"),CONCATENATE("R16C",'Riesgos Corrup'!#REF!),"")</f>
        <v>#REF!</v>
      </c>
      <c r="T21" s="39" t="e">
        <f>IF(AND('Riesgos Corrup'!#REF!="Muy Alta",'Riesgos Corrup'!#REF!="Mayor"),CONCATENATE("R16C",'Riesgos Corrup'!#REF!),"")</f>
        <v>#REF!</v>
      </c>
      <c r="U21" s="84" t="e">
        <f>IF(AND('Riesgos Corrup'!#REF!="Muy Alta",'Riesgos Corrup'!#REF!="Mayor"),CONCATENATE("R16C",'Riesgos Corrup'!#REF!),"")</f>
        <v>#REF!</v>
      </c>
      <c r="V21" s="96" t="e">
        <f>IF(AND('Riesgos Corrup'!#REF!="Muy Alta",'Riesgos Corrup'!#REF!="Catastrófico"),CONCATENATE("R16C",'Riesgos Corrup'!#REF!),"")</f>
        <v>#REF!</v>
      </c>
      <c r="W21" s="97" t="e">
        <f>IF(AND('Riesgos Corrup'!#REF!="Muy Alta",'Riesgos Corrup'!#REF!="Catastrófico"),CONCATENATE("R16C",'Riesgos Corrup'!#REF!),"")</f>
        <v>#REF!</v>
      </c>
      <c r="X21" s="98" t="e">
        <f>IF(AND('Riesgos Corrup'!#REF!="Muy Alta",'Riesgos Corrup'!#REF!="Catastrófico"),CONCATENATE("R16C",'Riesgos Corrup'!#REF!),"")</f>
        <v>#REF!</v>
      </c>
      <c r="Y21" s="40"/>
      <c r="Z21" s="251"/>
      <c r="AA21" s="252"/>
      <c r="AB21" s="252"/>
      <c r="AC21" s="252"/>
      <c r="AD21" s="252"/>
      <c r="AE21" s="253"/>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row>
    <row r="22" spans="1:61" ht="15" customHeight="1" x14ac:dyDescent="0.25">
      <c r="A22" s="40"/>
      <c r="B22" s="260"/>
      <c r="C22" s="261"/>
      <c r="D22" s="262"/>
      <c r="E22" s="235"/>
      <c r="F22" s="230"/>
      <c r="G22" s="230"/>
      <c r="H22" s="230"/>
      <c r="I22" s="230"/>
      <c r="J22" s="83" t="e">
        <f>IF(AND('Riesgos Corrup'!#REF!="Muy Alta",'Riesgos Corrup'!#REF!="Leve"),CONCATENATE("R17",'Riesgos Corrup'!#REF!),"")</f>
        <v>#REF!</v>
      </c>
      <c r="K22" s="39" t="e">
        <f>IF(AND('Riesgos Corrup'!#REF!="Muy Alta",'Riesgos Corrup'!#REF!="Leve"),CONCATENATE("R17C",'Riesgos Corrup'!#REF!),"")</f>
        <v>#REF!</v>
      </c>
      <c r="L22" s="84" t="e">
        <f>IF(AND('Riesgos Corrup'!#REF!="Muy Alta",'Riesgos Corrup'!#REF!="Leve"),CONCATENATE("R17C",'Riesgos Corrup'!#REF!),"")</f>
        <v>#REF!</v>
      </c>
      <c r="M22" s="83" t="e">
        <f>IF(AND('Riesgos Corrup'!#REF!="Muy Alta",'Riesgos Corrup'!#REF!="Menor"),CONCATENATE("R17",'Riesgos Corrup'!#REF!),"")</f>
        <v>#REF!</v>
      </c>
      <c r="N22" s="39" t="e">
        <f>IF(AND('Riesgos Corrup'!#REF!="Muy Alta",'Riesgos Corrup'!#REF!="Menor"),CONCATENATE("R17C",'Riesgos Corrup'!#REF!),"")</f>
        <v>#REF!</v>
      </c>
      <c r="O22" s="84" t="e">
        <f>IF(AND('Riesgos Corrup'!#REF!="Muy Alta",'Riesgos Corrup'!#REF!="Menor"),CONCATENATE("R17C",'Riesgos Corrup'!#REF!),"")</f>
        <v>#REF!</v>
      </c>
      <c r="P22" s="83" t="e">
        <f>IF(AND('Riesgos Corrup'!#REF!="Muy Alta",'Riesgos Corrup'!#REF!="Moderado"),CONCATENATE("R17",'Riesgos Corrup'!#REF!),"")</f>
        <v>#REF!</v>
      </c>
      <c r="Q22" s="39" t="e">
        <f>IF(AND('Riesgos Corrup'!#REF!="Muy Alta",'Riesgos Corrup'!#REF!="Moderado"),CONCATENATE("R17C",'Riesgos Corrup'!#REF!),"")</f>
        <v>#REF!</v>
      </c>
      <c r="R22" s="84" t="e">
        <f>IF(AND('Riesgos Corrup'!#REF!="Muy Alta",'Riesgos Corrup'!#REF!="Moderado"),CONCATENATE("R17C",'Riesgos Corrup'!#REF!),"")</f>
        <v>#REF!</v>
      </c>
      <c r="S22" s="83" t="e">
        <f>IF(AND('Riesgos Corrup'!#REF!="Muy Alta",'Riesgos Corrup'!#REF!="Mayor"),CONCATENATE("R17",'Riesgos Corrup'!#REF!),"")</f>
        <v>#REF!</v>
      </c>
      <c r="T22" s="39" t="e">
        <f>IF(AND('Riesgos Corrup'!#REF!="Muy Alta",'Riesgos Corrup'!#REF!="Mayor"),CONCATENATE("R17C",'Riesgos Corrup'!#REF!),"")</f>
        <v>#REF!</v>
      </c>
      <c r="U22" s="84" t="e">
        <f>IF(AND('Riesgos Corrup'!#REF!="Muy Alta",'Riesgos Corrup'!#REF!="Mayor"),CONCATENATE("R17C",'Riesgos Corrup'!#REF!),"")</f>
        <v>#REF!</v>
      </c>
      <c r="V22" s="96" t="e">
        <f>IF(AND('Riesgos Corrup'!#REF!="Muy Alta",'Riesgos Corrup'!#REF!="Catastrófico"),CONCATENATE("R17",'Riesgos Corrup'!#REF!),"")</f>
        <v>#REF!</v>
      </c>
      <c r="W22" s="97" t="e">
        <f>IF(AND('Riesgos Corrup'!#REF!="Muy Alta",'Riesgos Corrup'!#REF!="Catastrófico"),CONCATENATE("R17C",'Riesgos Corrup'!#REF!),"")</f>
        <v>#REF!</v>
      </c>
      <c r="X22" s="98" t="e">
        <f>IF(AND('Riesgos Corrup'!#REF!="Muy Alta",'Riesgos Corrup'!#REF!="Catastrófico"),CONCATENATE("R17C",'Riesgos Corrup'!#REF!),"")</f>
        <v>#REF!</v>
      </c>
      <c r="Y22" s="40"/>
      <c r="Z22" s="251"/>
      <c r="AA22" s="252"/>
      <c r="AB22" s="252"/>
      <c r="AC22" s="252"/>
      <c r="AD22" s="252"/>
      <c r="AE22" s="253"/>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row>
    <row r="23" spans="1:61" ht="15" customHeight="1" x14ac:dyDescent="0.25">
      <c r="A23" s="40"/>
      <c r="B23" s="260"/>
      <c r="C23" s="261"/>
      <c r="D23" s="262"/>
      <c r="E23" s="235"/>
      <c r="F23" s="230"/>
      <c r="G23" s="230"/>
      <c r="H23" s="230"/>
      <c r="I23" s="230"/>
      <c r="J23" s="83" t="str">
        <f ca="1">IF(AND('Riesgos Corrup'!$AB$24="Muy Alta",'Riesgos Corrup'!$AD$24="Leve"),CONCATENATE("R18C",'Riesgos Corrup'!$R$24),"")</f>
        <v/>
      </c>
      <c r="K23" s="39" t="str">
        <f>IF(AND('Riesgos Corrup'!$AB$25="Muy Alta",'Riesgos Corrup'!$AD$25="Leve"),CONCATENATE("R18C",'Riesgos Corrup'!$R$25),"")</f>
        <v/>
      </c>
      <c r="L23" s="84" t="str">
        <f>IF(AND('Riesgos Corrup'!$AB$26="Muy Alta",'Riesgos Corrup'!$AD$26="Leve"),CONCATENATE("R18C",'Riesgos Corrup'!$R$26),"")</f>
        <v/>
      </c>
      <c r="M23" s="83" t="str">
        <f ca="1">IF(AND('Riesgos Corrup'!$AB$24="Muy Alta",'Riesgos Corrup'!$AD$24="Menor"),CONCATENATE("R18C",'Riesgos Corrup'!$R$24),"")</f>
        <v/>
      </c>
      <c r="N23" s="39" t="str">
        <f>IF(AND('Riesgos Corrup'!$AB$25="Muy Alta",'Riesgos Corrup'!$AD$25="Menor"),CONCATENATE("R18C",'Riesgos Corrup'!$R$25),"")</f>
        <v/>
      </c>
      <c r="O23" s="84" t="str">
        <f>IF(AND('Riesgos Corrup'!$AB$26="Muy Alta",'Riesgos Corrup'!$AD$26="Menor"),CONCATENATE("R18C",'Riesgos Corrup'!$R$26),"")</f>
        <v/>
      </c>
      <c r="P23" s="83" t="str">
        <f ca="1">IF(AND('Riesgos Corrup'!$AB$24="Muy Alta",'Riesgos Corrup'!$AD$24="Moderado"),CONCATENATE("R18C",'Riesgos Corrup'!$R$24),"")</f>
        <v/>
      </c>
      <c r="Q23" s="39" t="str">
        <f>IF(AND('Riesgos Corrup'!$AB$25="Muy Alta",'Riesgos Corrup'!$AD$25="Moderado"),CONCATENATE("R18C",'Riesgos Corrup'!$R$25),"")</f>
        <v/>
      </c>
      <c r="R23" s="84" t="str">
        <f>IF(AND('Riesgos Corrup'!$AB$26="Muy Alta",'Riesgos Corrup'!$AD$26="Moderado"),CONCATENATE("R18C",'Riesgos Corrup'!$R$26),"")</f>
        <v/>
      </c>
      <c r="S23" s="83" t="str">
        <f ca="1">IF(AND('Riesgos Corrup'!$AB$24="Muy Alta",'Riesgos Corrup'!$AD$24="Mayor"),CONCATENATE("R18C",'Riesgos Corrup'!$R$24),"")</f>
        <v/>
      </c>
      <c r="T23" s="39" t="str">
        <f>IF(AND('Riesgos Corrup'!$AB$25="Muy Alta",'Riesgos Corrup'!$AD$25="Mayor"),CONCATENATE("R18C",'Riesgos Corrup'!$R$25),"")</f>
        <v/>
      </c>
      <c r="U23" s="84" t="str">
        <f>IF(AND('Riesgos Corrup'!$AB$26="Muy Alta",'Riesgos Corrup'!$AD$26="Mayor"),CONCATENATE("R18C",'Riesgos Corrup'!$R$26),"")</f>
        <v/>
      </c>
      <c r="V23" s="96" t="str">
        <f ca="1">IF(AND('Riesgos Corrup'!$AB$24="Muy Alta",'Riesgos Corrup'!$AD$24="Catastrófico"),CONCATENATE("R18C",'Riesgos Corrup'!$R$24),"")</f>
        <v/>
      </c>
      <c r="W23" s="97" t="str">
        <f>IF(AND('Riesgos Corrup'!$AB$25="Muy Alta",'Riesgos Corrup'!$AD$25="Catastrófico"),CONCATENATE("R18C",'Riesgos Corrup'!$R$25),"")</f>
        <v/>
      </c>
      <c r="X23" s="98" t="str">
        <f>IF(AND('Riesgos Corrup'!$AB$26="Muy Alta",'Riesgos Corrup'!$AD$26="Catastrófico"),CONCATENATE("R18C",'Riesgos Corrup'!$R$26),"")</f>
        <v/>
      </c>
      <c r="Y23" s="40"/>
      <c r="Z23" s="251"/>
      <c r="AA23" s="252"/>
      <c r="AB23" s="252"/>
      <c r="AC23" s="252"/>
      <c r="AD23" s="252"/>
      <c r="AE23" s="253"/>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row>
    <row r="24" spans="1:61" ht="15" customHeight="1" x14ac:dyDescent="0.25">
      <c r="A24" s="40"/>
      <c r="B24" s="260"/>
      <c r="C24" s="261"/>
      <c r="D24" s="262"/>
      <c r="E24" s="235"/>
      <c r="F24" s="230"/>
      <c r="G24" s="230"/>
      <c r="H24" s="230"/>
      <c r="I24" s="230"/>
      <c r="J24" s="83" t="e">
        <f>IF(AND('Riesgos Corrup'!#REF!="Muy Alta",'Riesgos Corrup'!#REF!="Leve"),CONCATENATE("R19C",'Riesgos Corrup'!#REF!),"")</f>
        <v>#REF!</v>
      </c>
      <c r="K24" s="39" t="e">
        <f>IF(AND('Riesgos Corrup'!#REF!="Muy Alta",'Riesgos Corrup'!#REF!="Leve"),CONCATENATE("R19C",'Riesgos Corrup'!#REF!),"")</f>
        <v>#REF!</v>
      </c>
      <c r="L24" s="84" t="e">
        <f>IF(AND('Riesgos Corrup'!#REF!="Muy Alta",'Riesgos Corrup'!#REF!="Leve"),CONCATENATE("R19C",'Riesgos Corrup'!#REF!),"")</f>
        <v>#REF!</v>
      </c>
      <c r="M24" s="83" t="e">
        <f>IF(AND('Riesgos Corrup'!#REF!="Muy Alta",'Riesgos Corrup'!#REF!="Menor"),CONCATENATE("R19C",'Riesgos Corrup'!#REF!),"")</f>
        <v>#REF!</v>
      </c>
      <c r="N24" s="39" t="e">
        <f>IF(AND('Riesgos Corrup'!#REF!="Muy Alta",'Riesgos Corrup'!#REF!="Menor"),CONCATENATE("R19C",'Riesgos Corrup'!#REF!),"")</f>
        <v>#REF!</v>
      </c>
      <c r="O24" s="84" t="e">
        <f>IF(AND('Riesgos Corrup'!#REF!="Muy Alta",'Riesgos Corrup'!#REF!="Menor"),CONCATENATE("R19C",'Riesgos Corrup'!#REF!),"")</f>
        <v>#REF!</v>
      </c>
      <c r="P24" s="83" t="e">
        <f>IF(AND('Riesgos Corrup'!#REF!="Muy Alta",'Riesgos Corrup'!#REF!="Moderado"),CONCATENATE("R19C",'Riesgos Corrup'!#REF!),"")</f>
        <v>#REF!</v>
      </c>
      <c r="Q24" s="39" t="e">
        <f>IF(AND('Riesgos Corrup'!#REF!="Muy Alta",'Riesgos Corrup'!#REF!="Moderado"),CONCATENATE("R19C",'Riesgos Corrup'!#REF!),"")</f>
        <v>#REF!</v>
      </c>
      <c r="R24" s="84" t="e">
        <f>IF(AND('Riesgos Corrup'!#REF!="Muy Alta",'Riesgos Corrup'!#REF!="Moderado"),CONCATENATE("R19C",'Riesgos Corrup'!#REF!),"")</f>
        <v>#REF!</v>
      </c>
      <c r="S24" s="83" t="e">
        <f>IF(AND('Riesgos Corrup'!#REF!="Muy Alta",'Riesgos Corrup'!#REF!="Mayor"),CONCATENATE("R19C",'Riesgos Corrup'!#REF!),"")</f>
        <v>#REF!</v>
      </c>
      <c r="T24" s="39" t="e">
        <f>IF(AND('Riesgos Corrup'!#REF!="Muy Alta",'Riesgos Corrup'!#REF!="Mayor"),CONCATENATE("R19C",'Riesgos Corrup'!#REF!),"")</f>
        <v>#REF!</v>
      </c>
      <c r="U24" s="84" t="e">
        <f>IF(AND('Riesgos Corrup'!#REF!="Muy Alta",'Riesgos Corrup'!#REF!="Mayor"),CONCATENATE("R19C",'Riesgos Corrup'!#REF!),"")</f>
        <v>#REF!</v>
      </c>
      <c r="V24" s="96" t="e">
        <f>IF(AND('Riesgos Corrup'!#REF!="Muy Alta",'Riesgos Corrup'!#REF!="Catastrófico"),CONCATENATE("R19C",'Riesgos Corrup'!#REF!),"")</f>
        <v>#REF!</v>
      </c>
      <c r="W24" s="97" t="e">
        <f>IF(AND('Riesgos Corrup'!#REF!="Muy Alta",'Riesgos Corrup'!#REF!="Catastrófico"),CONCATENATE("R19C",'Riesgos Corrup'!#REF!),"")</f>
        <v>#REF!</v>
      </c>
      <c r="X24" s="98" t="e">
        <f>IF(AND('Riesgos Corrup'!#REF!="Muy Alta",'Riesgos Corrup'!#REF!="Catastrófico"),CONCATENATE("R19C",'Riesgos Corrup'!#REF!),"")</f>
        <v>#REF!</v>
      </c>
      <c r="Y24" s="40"/>
      <c r="Z24" s="251"/>
      <c r="AA24" s="252"/>
      <c r="AB24" s="252"/>
      <c r="AC24" s="252"/>
      <c r="AD24" s="252"/>
      <c r="AE24" s="253"/>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row>
    <row r="25" spans="1:61" ht="15" customHeight="1" x14ac:dyDescent="0.25">
      <c r="A25" s="40"/>
      <c r="B25" s="260"/>
      <c r="C25" s="261"/>
      <c r="D25" s="262"/>
      <c r="E25" s="235"/>
      <c r="F25" s="230"/>
      <c r="G25" s="230"/>
      <c r="H25" s="230"/>
      <c r="I25" s="230"/>
      <c r="J25" s="83" t="e">
        <f>IF(AND('Riesgos Corrup'!#REF!="Muy Alta",'Riesgos Corrup'!#REF!="Leve"),CONCATENATE("R20C",'Riesgos Corrup'!#REF!),"")</f>
        <v>#REF!</v>
      </c>
      <c r="K25" s="39" t="e">
        <f>IF(AND('Riesgos Corrup'!#REF!="Muy Alta",'Riesgos Corrup'!#REF!="Leve"),CONCATENATE("R20C",'Riesgos Corrup'!#REF!),"")</f>
        <v>#REF!</v>
      </c>
      <c r="L25" s="84" t="e">
        <f>IF(AND('Riesgos Corrup'!#REF!="Muy Alta",'Riesgos Corrup'!#REF!="Leve"),CONCATENATE("R20C",'Riesgos Corrup'!#REF!),"")</f>
        <v>#REF!</v>
      </c>
      <c r="M25" s="83" t="e">
        <f>IF(AND('Riesgos Corrup'!#REF!="Muy Alta",'Riesgos Corrup'!#REF!="Menor"),CONCATENATE("R20C",'Riesgos Corrup'!#REF!),"")</f>
        <v>#REF!</v>
      </c>
      <c r="N25" s="39" t="e">
        <f>IF(AND('Riesgos Corrup'!#REF!="Muy Alta",'Riesgos Corrup'!#REF!="Menor"),CONCATENATE("R20C",'Riesgos Corrup'!#REF!),"")</f>
        <v>#REF!</v>
      </c>
      <c r="O25" s="84" t="e">
        <f>IF(AND('Riesgos Corrup'!#REF!="Muy Alta",'Riesgos Corrup'!#REF!="Menor"),CONCATENATE("R20C",'Riesgos Corrup'!#REF!),"")</f>
        <v>#REF!</v>
      </c>
      <c r="P25" s="83" t="e">
        <f>IF(AND('Riesgos Corrup'!#REF!="Muy Alta",'Riesgos Corrup'!#REF!="Moderado"),CONCATENATE("R20C",'Riesgos Corrup'!#REF!),"")</f>
        <v>#REF!</v>
      </c>
      <c r="Q25" s="39" t="e">
        <f>IF(AND('Riesgos Corrup'!#REF!="Muy Alta",'Riesgos Corrup'!#REF!="Moderado"),CONCATENATE("R20C",'Riesgos Corrup'!#REF!),"")</f>
        <v>#REF!</v>
      </c>
      <c r="R25" s="84" t="e">
        <f>IF(AND('Riesgos Corrup'!#REF!="Muy Alta",'Riesgos Corrup'!#REF!="Moderado"),CONCATENATE("R20C",'Riesgos Corrup'!#REF!),"")</f>
        <v>#REF!</v>
      </c>
      <c r="S25" s="83" t="e">
        <f>IF(AND('Riesgos Corrup'!#REF!="Muy Alta",'Riesgos Corrup'!#REF!="Mayor"),CONCATENATE("R20C",'Riesgos Corrup'!#REF!),"")</f>
        <v>#REF!</v>
      </c>
      <c r="T25" s="39" t="e">
        <f>IF(AND('Riesgos Corrup'!#REF!="Muy Alta",'Riesgos Corrup'!#REF!="Mayor"),CONCATENATE("R20C",'Riesgos Corrup'!#REF!),"")</f>
        <v>#REF!</v>
      </c>
      <c r="U25" s="84" t="e">
        <f>IF(AND('Riesgos Corrup'!#REF!="Muy Alta",'Riesgos Corrup'!#REF!="Mayor"),CONCATENATE("R20C",'Riesgos Corrup'!#REF!),"")</f>
        <v>#REF!</v>
      </c>
      <c r="V25" s="96" t="e">
        <f>IF(AND('Riesgos Corrup'!#REF!="Muy Alta",'Riesgos Corrup'!#REF!="Catastrófico"),CONCATENATE("R20C",'Riesgos Corrup'!#REF!),"")</f>
        <v>#REF!</v>
      </c>
      <c r="W25" s="97" t="e">
        <f>IF(AND('Riesgos Corrup'!#REF!="Muy Alta",'Riesgos Corrup'!#REF!="Catastrófico"),CONCATENATE("R20C",'Riesgos Corrup'!#REF!),"")</f>
        <v>#REF!</v>
      </c>
      <c r="X25" s="98" t="e">
        <f>IF(AND('Riesgos Corrup'!#REF!="Muy Alta",'Riesgos Corrup'!#REF!="Catastrófico"),CONCATENATE("R20C",'Riesgos Corrup'!#REF!),"")</f>
        <v>#REF!</v>
      </c>
      <c r="Y25" s="40"/>
      <c r="Z25" s="251"/>
      <c r="AA25" s="252"/>
      <c r="AB25" s="252"/>
      <c r="AC25" s="252"/>
      <c r="AD25" s="252"/>
      <c r="AE25" s="253"/>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row>
    <row r="26" spans="1:61" ht="15" customHeight="1" x14ac:dyDescent="0.25">
      <c r="A26" s="40"/>
      <c r="B26" s="260"/>
      <c r="C26" s="261"/>
      <c r="D26" s="262"/>
      <c r="E26" s="235"/>
      <c r="F26" s="230"/>
      <c r="G26" s="230"/>
      <c r="H26" s="230"/>
      <c r="I26" s="230"/>
      <c r="J26" s="83" t="str">
        <f ca="1">IF(AND('Riesgos Corrup'!$AB$27="Muy Alta",'Riesgos Corrup'!$AD$27="Leve"),CONCATENATE("R21C",'Riesgos Corrup'!$R$27),"")</f>
        <v/>
      </c>
      <c r="K26" s="39" t="str">
        <f>IF(AND('Riesgos Corrup'!$AB$28="Muy Alta",'Riesgos Corrup'!$AD$28="Leve"),CONCATENATE("R21C",'Riesgos Corrup'!$R$28),"")</f>
        <v/>
      </c>
      <c r="L26" s="84" t="str">
        <f>IF(AND('Riesgos Corrup'!$AB$29="Muy Alta",'Riesgos Corrup'!$AD$29="Leve"),CONCATENATE("R21C",'Riesgos Corrup'!$R$29),"")</f>
        <v/>
      </c>
      <c r="M26" s="83" t="str">
        <f ca="1">IF(AND('Riesgos Corrup'!$AB$27="Muy Alta",'Riesgos Corrup'!$AD$27="Menor"),CONCATENATE("R21C",'Riesgos Corrup'!$R$27),"")</f>
        <v/>
      </c>
      <c r="N26" s="39" t="str">
        <f>IF(AND('Riesgos Corrup'!$AB$28="Muy Alta",'Riesgos Corrup'!$AD$28="Menor"),CONCATENATE("R21C",'Riesgos Corrup'!$R$28),"")</f>
        <v/>
      </c>
      <c r="O26" s="84" t="str">
        <f>IF(AND('Riesgos Corrup'!$AB$29="Muy Alta",'Riesgos Corrup'!$AD$29="Menor"),CONCATENATE("R21C",'Riesgos Corrup'!$R$29),"")</f>
        <v/>
      </c>
      <c r="P26" s="83" t="str">
        <f ca="1">IF(AND('Riesgos Corrup'!$AB$27="Muy Alta",'Riesgos Corrup'!$AD$27="Moderado"),CONCATENATE("R21C",'Riesgos Corrup'!$R$27),"")</f>
        <v/>
      </c>
      <c r="Q26" s="39" t="str">
        <f>IF(AND('Riesgos Corrup'!$AB$28="Muy Alta",'Riesgos Corrup'!$AD$28="Moderado"),CONCATENATE("R21C",'Riesgos Corrup'!$R$28),"")</f>
        <v/>
      </c>
      <c r="R26" s="84" t="str">
        <f>IF(AND('Riesgos Corrup'!$AB$29="Muy Alta",'Riesgos Corrup'!$AD$29="Moderado"),CONCATENATE("R21C",'Riesgos Corrup'!$R$29),"")</f>
        <v/>
      </c>
      <c r="S26" s="83" t="str">
        <f ca="1">IF(AND('Riesgos Corrup'!$AB$27="Muy Alta",'Riesgos Corrup'!$AD$27="Mayor"),CONCATENATE("R21C",'Riesgos Corrup'!$R$27),"")</f>
        <v/>
      </c>
      <c r="T26" s="39" t="str">
        <f>IF(AND('Riesgos Corrup'!$AB$28="Muy Alta",'Riesgos Corrup'!$AD$28="Mayor"),CONCATENATE("R21C",'Riesgos Corrup'!$R$28),"")</f>
        <v/>
      </c>
      <c r="U26" s="84" t="str">
        <f>IF(AND('Riesgos Corrup'!$AB$29="Muy Alta",'Riesgos Corrup'!$AD$29="Mayor"),CONCATENATE("R21C",'Riesgos Corrup'!$R$29),"")</f>
        <v/>
      </c>
      <c r="V26" s="96" t="str">
        <f ca="1">IF(AND('Riesgos Corrup'!$AB$27="Muy Alta",'Riesgos Corrup'!$AD$27="Catastrófico"),CONCATENATE("R21C",'Riesgos Corrup'!$R$27),"")</f>
        <v/>
      </c>
      <c r="W26" s="97" t="str">
        <f>IF(AND('Riesgos Corrup'!$AB$28="Muy Alta",'Riesgos Corrup'!$AD$28="Catastrófico"),CONCATENATE("R21C",'Riesgos Corrup'!$R$28),"")</f>
        <v/>
      </c>
      <c r="X26" s="98" t="str">
        <f>IF(AND('Riesgos Corrup'!$AB$29="Muy Alta",'Riesgos Corrup'!$AD$29="Catastrófico"),CONCATENATE("R21C",'Riesgos Corrup'!$R$29),"")</f>
        <v/>
      </c>
      <c r="Y26" s="40"/>
      <c r="Z26" s="251"/>
      <c r="AA26" s="252"/>
      <c r="AB26" s="252"/>
      <c r="AC26" s="252"/>
      <c r="AD26" s="252"/>
      <c r="AE26" s="253"/>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row>
    <row r="27" spans="1:61" ht="15" customHeight="1" x14ac:dyDescent="0.25">
      <c r="A27" s="40"/>
      <c r="B27" s="260"/>
      <c r="C27" s="261"/>
      <c r="D27" s="262"/>
      <c r="E27" s="235"/>
      <c r="F27" s="230"/>
      <c r="G27" s="230"/>
      <c r="H27" s="230"/>
      <c r="I27" s="230"/>
      <c r="J27" s="83" t="str">
        <f ca="1">IF(AND('Riesgos Corrup'!$AB$30="Muy Alta",'Riesgos Corrup'!$AD$30="Leve"),CONCATENATE("R22C",'Riesgos Corrup'!$R$30),"")</f>
        <v/>
      </c>
      <c r="K27" s="39" t="str">
        <f>IF(AND('Riesgos Corrup'!$AB$31="Muy Alta",'Riesgos Corrup'!$AD$31="Leve"),CONCATENATE("R22C",'Riesgos Corrup'!$R$31),"")</f>
        <v/>
      </c>
      <c r="L27" s="84" t="str">
        <f>IF(AND('Riesgos Corrup'!$AB$32="Muy Alta",'Riesgos Corrup'!$AD$32="Leve"),CONCATENATE("R22C",'Riesgos Corrup'!$R$32),"")</f>
        <v/>
      </c>
      <c r="M27" s="83" t="str">
        <f ca="1">IF(AND('Riesgos Corrup'!$AB$30="Muy Alta",'Riesgos Corrup'!$AD$30="Menor"),CONCATENATE("R22C",'Riesgos Corrup'!$R$30),"")</f>
        <v/>
      </c>
      <c r="N27" s="39" t="str">
        <f>IF(AND('Riesgos Corrup'!$AB$31="Muy Alta",'Riesgos Corrup'!$AD$31="Menor"),CONCATENATE("R22C",'Riesgos Corrup'!$R$31),"")</f>
        <v/>
      </c>
      <c r="O27" s="84" t="str">
        <f>IF(AND('Riesgos Corrup'!$AB$32="Muy Alta",'Riesgos Corrup'!$AD$32="Menor"),CONCATENATE("R22C",'Riesgos Corrup'!$R$32),"")</f>
        <v/>
      </c>
      <c r="P27" s="83" t="str">
        <f ca="1">IF(AND('Riesgos Corrup'!$AB$30="Muy Alta",'Riesgos Corrup'!$AD$30="Moderado"),CONCATENATE("R22C",'Riesgos Corrup'!$R$30),"")</f>
        <v/>
      </c>
      <c r="Q27" s="39" t="str">
        <f>IF(AND('Riesgos Corrup'!$AB$31="Muy Alta",'Riesgos Corrup'!$AD$31="Moderado"),CONCATENATE("R22C",'Riesgos Corrup'!$R$31),"")</f>
        <v/>
      </c>
      <c r="R27" s="84" t="str">
        <f>IF(AND('Riesgos Corrup'!$AB$32="Muy Alta",'Riesgos Corrup'!$AD$32="Moderado"),CONCATENATE("R22C",'Riesgos Corrup'!$R$32),"")</f>
        <v/>
      </c>
      <c r="S27" s="83" t="str">
        <f ca="1">IF(AND('Riesgos Corrup'!$AB$30="Muy Alta",'Riesgos Corrup'!$AD$30="Mayor"),CONCATENATE("R22C",'Riesgos Corrup'!$R$30),"")</f>
        <v/>
      </c>
      <c r="T27" s="39" t="str">
        <f>IF(AND('Riesgos Corrup'!$AB$31="Muy Alta",'Riesgos Corrup'!$AD$31="Mayor"),CONCATENATE("R22C",'Riesgos Corrup'!$R$31),"")</f>
        <v/>
      </c>
      <c r="U27" s="84" t="str">
        <f>IF(AND('Riesgos Corrup'!$AB$32="Muy Alta",'Riesgos Corrup'!$AD$32="Mayor"),CONCATENATE("R22C",'Riesgos Corrup'!$R$32),"")</f>
        <v/>
      </c>
      <c r="V27" s="96" t="str">
        <f ca="1">IF(AND('Riesgos Corrup'!$AB$30="Muy Alta",'Riesgos Corrup'!$AD$30="Catastrófico"),CONCATENATE("R22C",'Riesgos Corrup'!$R$30),"")</f>
        <v/>
      </c>
      <c r="W27" s="97" t="str">
        <f>IF(AND('Riesgos Corrup'!$AB$31="Muy Alta",'Riesgos Corrup'!$AD$31="Catastrófico"),CONCATENATE("R22C",'Riesgos Corrup'!$R$31),"")</f>
        <v/>
      </c>
      <c r="X27" s="98" t="str">
        <f>IF(AND('Riesgos Corrup'!$AB$32="Muy Alta",'Riesgos Corrup'!$AD$32="Catastrófico"),CONCATENATE("R22C",'Riesgos Corrup'!$R$32),"")</f>
        <v/>
      </c>
      <c r="Y27" s="40"/>
      <c r="Z27" s="251"/>
      <c r="AA27" s="252"/>
      <c r="AB27" s="252"/>
      <c r="AC27" s="252"/>
      <c r="AD27" s="252"/>
      <c r="AE27" s="253"/>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row>
    <row r="28" spans="1:61" ht="15" customHeight="1" x14ac:dyDescent="0.25">
      <c r="A28" s="40"/>
      <c r="B28" s="260"/>
      <c r="C28" s="261"/>
      <c r="D28" s="262"/>
      <c r="E28" s="235"/>
      <c r="F28" s="230"/>
      <c r="G28" s="230"/>
      <c r="H28" s="230"/>
      <c r="I28" s="230"/>
      <c r="J28" s="83" t="e">
        <f>IF(AND('Riesgos Corrup'!#REF!="Muy Alta",'Riesgos Corrup'!#REF!="Leve"),CONCATENATE("R23C",'Riesgos Corrup'!#REF!),"")</f>
        <v>#REF!</v>
      </c>
      <c r="K28" s="39" t="e">
        <f>IF(AND('Riesgos Corrup'!#REF!="Muy Alta",'Riesgos Corrup'!#REF!="Leve"),CONCATENATE("R23C",'Riesgos Corrup'!#REF!),"")</f>
        <v>#REF!</v>
      </c>
      <c r="L28" s="84" t="e">
        <f>IF(AND('Riesgos Corrup'!#REF!="Muy Alta",'Riesgos Corrup'!#REF!="Leve"),CONCATENATE("R23C",'Riesgos Corrup'!#REF!),"")</f>
        <v>#REF!</v>
      </c>
      <c r="M28" s="83" t="e">
        <f>IF(AND('Riesgos Corrup'!#REF!="Muy Alta",'Riesgos Corrup'!#REF!="Menor"),CONCATENATE("R23C",'Riesgos Corrup'!#REF!),"")</f>
        <v>#REF!</v>
      </c>
      <c r="N28" s="39" t="e">
        <f>IF(AND('Riesgos Corrup'!#REF!="Muy Alta",'Riesgos Corrup'!#REF!="Menor"),CONCATENATE("R23C",'Riesgos Corrup'!#REF!),"")</f>
        <v>#REF!</v>
      </c>
      <c r="O28" s="84" t="e">
        <f>IF(AND('Riesgos Corrup'!#REF!="Muy Alta",'Riesgos Corrup'!#REF!="Menor"),CONCATENATE("R23C",'Riesgos Corrup'!#REF!),"")</f>
        <v>#REF!</v>
      </c>
      <c r="P28" s="83" t="e">
        <f>IF(AND('Riesgos Corrup'!#REF!="Muy Alta",'Riesgos Corrup'!#REF!="Moderado"),CONCATENATE("R23C",'Riesgos Corrup'!#REF!),"")</f>
        <v>#REF!</v>
      </c>
      <c r="Q28" s="39" t="e">
        <f>IF(AND('Riesgos Corrup'!#REF!="Muy Alta",'Riesgos Corrup'!#REF!="Moderado"),CONCATENATE("R23C",'Riesgos Corrup'!#REF!),"")</f>
        <v>#REF!</v>
      </c>
      <c r="R28" s="84" t="e">
        <f>IF(AND('Riesgos Corrup'!#REF!="Muy Alta",'Riesgos Corrup'!#REF!="Moderado"),CONCATENATE("R23C",'Riesgos Corrup'!#REF!),"")</f>
        <v>#REF!</v>
      </c>
      <c r="S28" s="83" t="e">
        <f>IF(AND('Riesgos Corrup'!#REF!="Muy Alta",'Riesgos Corrup'!#REF!="Mayor"),CONCATENATE("R23C",'Riesgos Corrup'!#REF!),"")</f>
        <v>#REF!</v>
      </c>
      <c r="T28" s="39" t="e">
        <f>IF(AND('Riesgos Corrup'!#REF!="Muy Alta",'Riesgos Corrup'!#REF!="Mayor"),CONCATENATE("R23C",'Riesgos Corrup'!#REF!),"")</f>
        <v>#REF!</v>
      </c>
      <c r="U28" s="84" t="e">
        <f>IF(AND('Riesgos Corrup'!#REF!="Muy Alta",'Riesgos Corrup'!#REF!="Mayor"),CONCATENATE("R23C",'Riesgos Corrup'!#REF!),"")</f>
        <v>#REF!</v>
      </c>
      <c r="V28" s="96" t="e">
        <f>IF(AND('Riesgos Corrup'!#REF!="Muy Alta",'Riesgos Corrup'!#REF!="Catastrófico"),CONCATENATE("R23C",'Riesgos Corrup'!#REF!),"")</f>
        <v>#REF!</v>
      </c>
      <c r="W28" s="97" t="e">
        <f>IF(AND('Riesgos Corrup'!#REF!="Muy Alta",'Riesgos Corrup'!#REF!="Catastrófico"),CONCATENATE("R23C",'Riesgos Corrup'!#REF!),"")</f>
        <v>#REF!</v>
      </c>
      <c r="X28" s="98" t="e">
        <f>IF(AND('Riesgos Corrup'!#REF!="Muy Alta",'Riesgos Corrup'!#REF!="Catastrófico"),CONCATENATE("R23C",'Riesgos Corrup'!#REF!),"")</f>
        <v>#REF!</v>
      </c>
      <c r="Y28" s="40"/>
      <c r="Z28" s="251"/>
      <c r="AA28" s="252"/>
      <c r="AB28" s="252"/>
      <c r="AC28" s="252"/>
      <c r="AD28" s="252"/>
      <c r="AE28" s="253"/>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row>
    <row r="29" spans="1:61" ht="15" customHeight="1" x14ac:dyDescent="0.25">
      <c r="A29" s="40"/>
      <c r="B29" s="260"/>
      <c r="C29" s="261"/>
      <c r="D29" s="262"/>
      <c r="E29" s="235"/>
      <c r="F29" s="230"/>
      <c r="G29" s="230"/>
      <c r="H29" s="230"/>
      <c r="I29" s="230"/>
      <c r="J29" s="83" t="e">
        <f>IF(AND('Riesgos Corrup'!#REF!="Muy Alta",'Riesgos Corrup'!#REF!="Leve"),CONCATENATE("R24C",'Riesgos Corrup'!#REF!),"")</f>
        <v>#REF!</v>
      </c>
      <c r="K29" s="39" t="e">
        <f>IF(AND('Riesgos Corrup'!#REF!="Muy Alta",'Riesgos Corrup'!#REF!="Leve"),CONCATENATE("R24C",'Riesgos Corrup'!#REF!),"")</f>
        <v>#REF!</v>
      </c>
      <c r="L29" s="84" t="e">
        <f>IF(AND('Riesgos Corrup'!#REF!="Muy Alta",'Riesgos Corrup'!#REF!="Leve"),CONCATENATE("R24C",'Riesgos Corrup'!#REF!),"")</f>
        <v>#REF!</v>
      </c>
      <c r="M29" s="83" t="e">
        <f>IF(AND('Riesgos Corrup'!#REF!="Muy Alta",'Riesgos Corrup'!#REF!="Menor"),CONCATENATE("R24C",'Riesgos Corrup'!#REF!),"")</f>
        <v>#REF!</v>
      </c>
      <c r="N29" s="39" t="e">
        <f>IF(AND('Riesgos Corrup'!#REF!="Muy Alta",'Riesgos Corrup'!#REF!="Menor"),CONCATENATE("R24C",'Riesgos Corrup'!#REF!),"")</f>
        <v>#REF!</v>
      </c>
      <c r="O29" s="84" t="e">
        <f>IF(AND('Riesgos Corrup'!#REF!="Muy Alta",'Riesgos Corrup'!#REF!="Menor"),CONCATENATE("R24C",'Riesgos Corrup'!#REF!),"")</f>
        <v>#REF!</v>
      </c>
      <c r="P29" s="83" t="e">
        <f>IF(AND('Riesgos Corrup'!#REF!="Muy Alta",'Riesgos Corrup'!#REF!="Moderado"),CONCATENATE("R24C",'Riesgos Corrup'!#REF!),"")</f>
        <v>#REF!</v>
      </c>
      <c r="Q29" s="39" t="e">
        <f>IF(AND('Riesgos Corrup'!#REF!="Muy Alta",'Riesgos Corrup'!#REF!="Moderado"),CONCATENATE("R24C",'Riesgos Corrup'!#REF!),"")</f>
        <v>#REF!</v>
      </c>
      <c r="R29" s="84" t="e">
        <f>IF(AND('Riesgos Corrup'!#REF!="Muy Alta",'Riesgos Corrup'!#REF!="Moderado"),CONCATENATE("R24C",'Riesgos Corrup'!#REF!),"")</f>
        <v>#REF!</v>
      </c>
      <c r="S29" s="83" t="e">
        <f>IF(AND('Riesgos Corrup'!#REF!="Muy Alta",'Riesgos Corrup'!#REF!="Mayor"),CONCATENATE("R24C",'Riesgos Corrup'!#REF!),"")</f>
        <v>#REF!</v>
      </c>
      <c r="T29" s="39" t="e">
        <f>IF(AND('Riesgos Corrup'!#REF!="Muy Alta",'Riesgos Corrup'!#REF!="Mayor"),CONCATENATE("R24C",'Riesgos Corrup'!#REF!),"")</f>
        <v>#REF!</v>
      </c>
      <c r="U29" s="84" t="e">
        <f>IF(AND('Riesgos Corrup'!#REF!="Muy Alta",'Riesgos Corrup'!#REF!="Mayor"),CONCATENATE("R24C",'Riesgos Corrup'!#REF!),"")</f>
        <v>#REF!</v>
      </c>
      <c r="V29" s="96" t="e">
        <f>IF(AND('Riesgos Corrup'!#REF!="Muy Alta",'Riesgos Corrup'!#REF!="Catastrófico"),CONCATENATE("R24C",'Riesgos Corrup'!#REF!),"")</f>
        <v>#REF!</v>
      </c>
      <c r="W29" s="97" t="e">
        <f>IF(AND('Riesgos Corrup'!#REF!="Muy Alta",'Riesgos Corrup'!#REF!="Catastrófico"),CONCATENATE("R24C",'Riesgos Corrup'!#REF!),"")</f>
        <v>#REF!</v>
      </c>
      <c r="X29" s="98" t="e">
        <f>IF(AND('Riesgos Corrup'!#REF!="Muy Alta",'Riesgos Corrup'!#REF!="Catastrófico"),CONCATENATE("R24C",'Riesgos Corrup'!#REF!),"")</f>
        <v>#REF!</v>
      </c>
      <c r="Y29" s="40"/>
      <c r="Z29" s="251"/>
      <c r="AA29" s="252"/>
      <c r="AB29" s="252"/>
      <c r="AC29" s="252"/>
      <c r="AD29" s="252"/>
      <c r="AE29" s="253"/>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row>
    <row r="30" spans="1:61" ht="15" customHeight="1" x14ac:dyDescent="0.25">
      <c r="A30" s="40"/>
      <c r="B30" s="260"/>
      <c r="C30" s="261"/>
      <c r="D30" s="262"/>
      <c r="E30" s="235"/>
      <c r="F30" s="230"/>
      <c r="G30" s="230"/>
      <c r="H30" s="230"/>
      <c r="I30" s="230"/>
      <c r="J30" s="83" t="str">
        <f ca="1">IF(AND('Riesgos Corrup'!$AB$33="Muy Alta",'Riesgos Corrup'!$AD$33="Leve"),CONCATENATE("R25C",'Riesgos Corrup'!$R$33),"")</f>
        <v/>
      </c>
      <c r="K30" s="39" t="str">
        <f ca="1">IF(AND('Riesgos Corrup'!$AB$34="Muy Alta",'Riesgos Corrup'!$AD$34="Leve"),CONCATENATE("R25C",'Riesgos Corrup'!$R$34),"")</f>
        <v/>
      </c>
      <c r="L30" s="84" t="str">
        <f ca="1">IF(AND('Riesgos Corrup'!$AB$35="Muy Alta",'Riesgos Corrup'!$AD$35="Leve"),CONCATENATE("R25C",'Riesgos Corrup'!$R$35),"")</f>
        <v/>
      </c>
      <c r="M30" s="83" t="str">
        <f ca="1">IF(AND('Riesgos Corrup'!$AB$33="Muy Alta",'Riesgos Corrup'!$AD$33="Menor"),CONCATENATE("R25C",'Riesgos Corrup'!$R$33),"")</f>
        <v/>
      </c>
      <c r="N30" s="39" t="str">
        <f ca="1">IF(AND('Riesgos Corrup'!$AB$34="Muy Alta",'Riesgos Corrup'!$AD$34="Menor"),CONCATENATE("R25C",'Riesgos Corrup'!$R$34),"")</f>
        <v/>
      </c>
      <c r="O30" s="84" t="str">
        <f ca="1">IF(AND('Riesgos Corrup'!$AB$35="Muy Alta",'Riesgos Corrup'!$AD$35="Menor"),CONCATENATE("R25C",'Riesgos Corrup'!$R$35),"")</f>
        <v/>
      </c>
      <c r="P30" s="83" t="str">
        <f ca="1">IF(AND('Riesgos Corrup'!$AB$33="Muy Alta",'Riesgos Corrup'!$AD$33="Moderado"),CONCATENATE("R25C",'Riesgos Corrup'!$R$33),"")</f>
        <v/>
      </c>
      <c r="Q30" s="39" t="str">
        <f ca="1">IF(AND('Riesgos Corrup'!$AB$34="Muy Alta",'Riesgos Corrup'!$AD$34="Moderado"),CONCATENATE("R25C",'Riesgos Corrup'!$R$34),"")</f>
        <v/>
      </c>
      <c r="R30" s="84" t="str">
        <f ca="1">IF(AND('Riesgos Corrup'!$AB$35="Muy Alta",'Riesgos Corrup'!$AD$35="Moderado"),CONCATENATE("R25C",'Riesgos Corrup'!$R$35),"")</f>
        <v/>
      </c>
      <c r="S30" s="83" t="str">
        <f ca="1">IF(AND('Riesgos Corrup'!$AB$33="Muy Alta",'Riesgos Corrup'!$AD$33="Mayor"),CONCATENATE("R25C",'Riesgos Corrup'!$R$33),"")</f>
        <v/>
      </c>
      <c r="T30" s="39" t="str">
        <f ca="1">IF(AND('Riesgos Corrup'!$AB$34="Muy Alta",'Riesgos Corrup'!$AD$34="Mayor"),CONCATENATE("R25C",'Riesgos Corrup'!$R$34),"")</f>
        <v/>
      </c>
      <c r="U30" s="84" t="str">
        <f ca="1">IF(AND('Riesgos Corrup'!$AB$35="Muy Alta",'Riesgos Corrup'!$AD$35="Mayor"),CONCATENATE("R25C",'Riesgos Corrup'!$R$35),"")</f>
        <v/>
      </c>
      <c r="V30" s="96" t="str">
        <f ca="1">IF(AND('Riesgos Corrup'!$AB$33="Muy Alta",'Riesgos Corrup'!$AD$33="Catastrófico"),CONCATENATE("R25C",'Riesgos Corrup'!$R$33),"")</f>
        <v/>
      </c>
      <c r="W30" s="97" t="str">
        <f ca="1">IF(AND('Riesgos Corrup'!$AB$34="Muy Alta",'Riesgos Corrup'!$AD$34="Catastrófico"),CONCATENATE("R25C",'Riesgos Corrup'!$R$34),"")</f>
        <v/>
      </c>
      <c r="X30" s="98" t="str">
        <f ca="1">IF(AND('Riesgos Corrup'!$AB$35="Muy Alta",'Riesgos Corrup'!$AD$35="Catastrófico"),CONCATENATE("R25C",'Riesgos Corrup'!$R$35),"")</f>
        <v/>
      </c>
      <c r="Y30" s="40"/>
      <c r="Z30" s="251"/>
      <c r="AA30" s="252"/>
      <c r="AB30" s="252"/>
      <c r="AC30" s="252"/>
      <c r="AD30" s="252"/>
      <c r="AE30" s="253"/>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row>
    <row r="31" spans="1:61" ht="15" customHeight="1" x14ac:dyDescent="0.25">
      <c r="A31" s="40"/>
      <c r="B31" s="260"/>
      <c r="C31" s="261"/>
      <c r="D31" s="262"/>
      <c r="E31" s="235"/>
      <c r="F31" s="230"/>
      <c r="G31" s="230"/>
      <c r="H31" s="230"/>
      <c r="I31" s="230"/>
      <c r="J31" s="83" t="e">
        <f>IF(AND('Riesgos Corrup'!#REF!="Muy Alta",'Riesgos Corrup'!#REF!="Leve"),CONCATENATE("R26C",'Riesgos Corrup'!#REF!),"")</f>
        <v>#REF!</v>
      </c>
      <c r="K31" s="39" t="e">
        <f>IF(AND('Riesgos Corrup'!#REF!="Muy Alta",'Riesgos Corrup'!#REF!="Leve"),CONCATENATE("R26C",'Riesgos Corrup'!#REF!),"")</f>
        <v>#REF!</v>
      </c>
      <c r="L31" s="84" t="e">
        <f>IF(AND('Riesgos Corrup'!#REF!="Muy Alta",'Riesgos Corrup'!#REF!="Leve"),CONCATENATE("R26C",'Riesgos Corrup'!#REF!),"")</f>
        <v>#REF!</v>
      </c>
      <c r="M31" s="83" t="e">
        <f>IF(AND('Riesgos Corrup'!#REF!="Muy Alta",'Riesgos Corrup'!#REF!="Menor"),CONCATENATE("R26C",'Riesgos Corrup'!#REF!),"")</f>
        <v>#REF!</v>
      </c>
      <c r="N31" s="39" t="e">
        <f>IF(AND('Riesgos Corrup'!#REF!="Muy Alta",'Riesgos Corrup'!#REF!="Menor"),CONCATENATE("R26C",'Riesgos Corrup'!#REF!),"")</f>
        <v>#REF!</v>
      </c>
      <c r="O31" s="84" t="e">
        <f>IF(AND('Riesgos Corrup'!#REF!="Muy Alta",'Riesgos Corrup'!#REF!="Menor"),CONCATENATE("R26C",'Riesgos Corrup'!#REF!),"")</f>
        <v>#REF!</v>
      </c>
      <c r="P31" s="83" t="e">
        <f>IF(AND('Riesgos Corrup'!#REF!="Muy Alta",'Riesgos Corrup'!#REF!="Moderado"),CONCATENATE("R26C",'Riesgos Corrup'!#REF!),"")</f>
        <v>#REF!</v>
      </c>
      <c r="Q31" s="39" t="e">
        <f>IF(AND('Riesgos Corrup'!#REF!="Muy Alta",'Riesgos Corrup'!#REF!="Moderado"),CONCATENATE("R26C",'Riesgos Corrup'!#REF!),"")</f>
        <v>#REF!</v>
      </c>
      <c r="R31" s="84" t="e">
        <f>IF(AND('Riesgos Corrup'!#REF!="Muy Alta",'Riesgos Corrup'!#REF!="Moderado"),CONCATENATE("R26C",'Riesgos Corrup'!#REF!),"")</f>
        <v>#REF!</v>
      </c>
      <c r="S31" s="83" t="e">
        <f>IF(AND('Riesgos Corrup'!#REF!="Muy Alta",'Riesgos Corrup'!#REF!="Mayor"),CONCATENATE("R26C",'Riesgos Corrup'!#REF!),"")</f>
        <v>#REF!</v>
      </c>
      <c r="T31" s="39" t="e">
        <f>IF(AND('Riesgos Corrup'!#REF!="Muy Alta",'Riesgos Corrup'!#REF!="Mayor"),CONCATENATE("R26C",'Riesgos Corrup'!#REF!),"")</f>
        <v>#REF!</v>
      </c>
      <c r="U31" s="84" t="e">
        <f>IF(AND('Riesgos Corrup'!#REF!="Muy Alta",'Riesgos Corrup'!#REF!="Mayor"),CONCATENATE("R26C",'Riesgos Corrup'!#REF!),"")</f>
        <v>#REF!</v>
      </c>
      <c r="V31" s="96" t="e">
        <f>IF(AND('Riesgos Corrup'!#REF!="Muy Alta",'Riesgos Corrup'!#REF!="Catastrófico"),CONCATENATE("R26C",'Riesgos Corrup'!#REF!),"")</f>
        <v>#REF!</v>
      </c>
      <c r="W31" s="97" t="e">
        <f>IF(AND('Riesgos Corrup'!#REF!="Muy Alta",'Riesgos Corrup'!#REF!="Catastrófico"),CONCATENATE("R26C",'Riesgos Corrup'!#REF!),"")</f>
        <v>#REF!</v>
      </c>
      <c r="X31" s="98" t="e">
        <f>IF(AND('Riesgos Corrup'!#REF!="Muy Alta",'Riesgos Corrup'!#REF!="Catastrófico"),CONCATENATE("R26C",'Riesgos Corrup'!#REF!),"")</f>
        <v>#REF!</v>
      </c>
      <c r="Y31" s="40"/>
      <c r="Z31" s="251"/>
      <c r="AA31" s="252"/>
      <c r="AB31" s="252"/>
      <c r="AC31" s="252"/>
      <c r="AD31" s="252"/>
      <c r="AE31" s="253"/>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row>
    <row r="32" spans="1:61" ht="15" customHeight="1" x14ac:dyDescent="0.25">
      <c r="A32" s="40"/>
      <c r="B32" s="260"/>
      <c r="C32" s="261"/>
      <c r="D32" s="262"/>
      <c r="E32" s="235"/>
      <c r="F32" s="230"/>
      <c r="G32" s="230"/>
      <c r="H32" s="230"/>
      <c r="I32" s="230"/>
      <c r="J32" s="83" t="str">
        <f ca="1">IF(AND('Riesgos Corrup'!$AB$36="Muy Alta",'Riesgos Corrup'!$AD$36="Leve"),CONCATENATE("R27C",'Riesgos Corrup'!$R$36),"")</f>
        <v/>
      </c>
      <c r="K32" s="39" t="str">
        <f>IF(AND('Riesgos Corrup'!$AB$37="Muy Alta",'Riesgos Corrup'!$AD$37="Leve"),CONCATENATE("R27C",'Riesgos Corrup'!$R$37),"")</f>
        <v/>
      </c>
      <c r="L32" s="84" t="str">
        <f>IF(AND('Riesgos Corrup'!$AB$38="Muy Alta",'Riesgos Corrup'!$AD$38="Leve"),CONCATENATE("R27C",'Riesgos Corrup'!$R$38),"")</f>
        <v/>
      </c>
      <c r="M32" s="83" t="str">
        <f ca="1">IF(AND('Riesgos Corrup'!$AB$36="Muy Alta",'Riesgos Corrup'!$AD$36="Menor"),CONCATENATE("R27C",'Riesgos Corrup'!$R$36),"")</f>
        <v/>
      </c>
      <c r="N32" s="39" t="str">
        <f>IF(AND('Riesgos Corrup'!$AB$37="Muy Alta",'Riesgos Corrup'!$AD$37="Menor"),CONCATENATE("R27C",'Riesgos Corrup'!$R$37),"")</f>
        <v/>
      </c>
      <c r="O32" s="84" t="str">
        <f>IF(AND('Riesgos Corrup'!$AB$38="Muy Alta",'Riesgos Corrup'!$AD$38="Menor"),CONCATENATE("R27C",'Riesgos Corrup'!$R$38),"")</f>
        <v/>
      </c>
      <c r="P32" s="83" t="str">
        <f ca="1">IF(AND('Riesgos Corrup'!$AB$36="Muy Alta",'Riesgos Corrup'!$AD$36="Moderado"),CONCATENATE("R27C",'Riesgos Corrup'!$R$36),"")</f>
        <v/>
      </c>
      <c r="Q32" s="39" t="str">
        <f>IF(AND('Riesgos Corrup'!$AB$37="Muy Alta",'Riesgos Corrup'!$AD$37="Moderado"),CONCATENATE("R27C",'Riesgos Corrup'!$R$37),"")</f>
        <v/>
      </c>
      <c r="R32" s="84" t="str">
        <f>IF(AND('Riesgos Corrup'!$AB$38="Muy Alta",'Riesgos Corrup'!$AD$38="Moderado"),CONCATENATE("R27C",'Riesgos Corrup'!$R$38),"")</f>
        <v/>
      </c>
      <c r="S32" s="83" t="str">
        <f ca="1">IF(AND('Riesgos Corrup'!$AB$36="Muy Alta",'Riesgos Corrup'!$AD$36="Mayor"),CONCATENATE("R27C",'Riesgos Corrup'!$R$36),"")</f>
        <v/>
      </c>
      <c r="T32" s="39" t="str">
        <f>IF(AND('Riesgos Corrup'!$AB$37="Muy Alta",'Riesgos Corrup'!$AD$37="Mayor"),CONCATENATE("R27C",'Riesgos Corrup'!$R$37),"")</f>
        <v/>
      </c>
      <c r="U32" s="84" t="str">
        <f>IF(AND('Riesgos Corrup'!$AB$38="Muy Alta",'Riesgos Corrup'!$AD$38="Mayor"),CONCATENATE("R27C",'Riesgos Corrup'!$R$38),"")</f>
        <v/>
      </c>
      <c r="V32" s="96" t="str">
        <f ca="1">IF(AND('Riesgos Corrup'!$AB$36="Muy Alta",'Riesgos Corrup'!$AD$36="Catastrófico"),CONCATENATE("R27C",'Riesgos Corrup'!$R$36),"")</f>
        <v/>
      </c>
      <c r="W32" s="97" t="str">
        <f>IF(AND('Riesgos Corrup'!$AB$37="Muy Alta",'Riesgos Corrup'!$AD$37="Catastrófico"),CONCATENATE("R27C",'Riesgos Corrup'!$R$37),"")</f>
        <v/>
      </c>
      <c r="X32" s="98" t="str">
        <f>IF(AND('Riesgos Corrup'!$AB$38="Muy Alta",'Riesgos Corrup'!$AD$38="Catastrófico"),CONCATENATE("R27C",'Riesgos Corrup'!$R$38),"")</f>
        <v/>
      </c>
      <c r="Y32" s="40"/>
      <c r="Z32" s="251"/>
      <c r="AA32" s="252"/>
      <c r="AB32" s="252"/>
      <c r="AC32" s="252"/>
      <c r="AD32" s="252"/>
      <c r="AE32" s="253"/>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row>
    <row r="33" spans="1:61" ht="15" customHeight="1" x14ac:dyDescent="0.25">
      <c r="A33" s="40"/>
      <c r="B33" s="260"/>
      <c r="C33" s="261"/>
      <c r="D33" s="262"/>
      <c r="E33" s="235"/>
      <c r="F33" s="230"/>
      <c r="G33" s="230"/>
      <c r="H33" s="230"/>
      <c r="I33" s="230"/>
      <c r="J33" s="83" t="e">
        <f>IF(AND('Riesgos Corrup'!#REF!="Muy Alta",'Riesgos Corrup'!#REF!="Leve"),CONCATENATE("R28C",'Riesgos Corrup'!#REF!),"")</f>
        <v>#REF!</v>
      </c>
      <c r="K33" s="39" t="e">
        <f>IF(AND('Riesgos Corrup'!#REF!="Muy Alta",'Riesgos Corrup'!#REF!="Leve"),CONCATENATE("R28C",'Riesgos Corrup'!#REF!),"")</f>
        <v>#REF!</v>
      </c>
      <c r="L33" s="84" t="e">
        <f>IF(AND('Riesgos Corrup'!#REF!="Muy Alta",'Riesgos Corrup'!#REF!="Leve"),CONCATENATE("R28C",'Riesgos Corrup'!#REF!),"")</f>
        <v>#REF!</v>
      </c>
      <c r="M33" s="83" t="e">
        <f>IF(AND('Riesgos Corrup'!#REF!="Muy Alta",'Riesgos Corrup'!#REF!="Menor"),CONCATENATE("R28C",'Riesgos Corrup'!#REF!),"")</f>
        <v>#REF!</v>
      </c>
      <c r="N33" s="39" t="e">
        <f>IF(AND('Riesgos Corrup'!#REF!="Muy Alta",'Riesgos Corrup'!#REF!="Menor"),CONCATENATE("R28C",'Riesgos Corrup'!#REF!),"")</f>
        <v>#REF!</v>
      </c>
      <c r="O33" s="84" t="e">
        <f>IF(AND('Riesgos Corrup'!#REF!="Muy Alta",'Riesgos Corrup'!#REF!="Menor"),CONCATENATE("R28C",'Riesgos Corrup'!#REF!),"")</f>
        <v>#REF!</v>
      </c>
      <c r="P33" s="83" t="e">
        <f>IF(AND('Riesgos Corrup'!#REF!="Muy Alta",'Riesgos Corrup'!#REF!="Moderado"),CONCATENATE("R28C",'Riesgos Corrup'!#REF!),"")</f>
        <v>#REF!</v>
      </c>
      <c r="Q33" s="39" t="e">
        <f>IF(AND('Riesgos Corrup'!#REF!="Muy Alta",'Riesgos Corrup'!#REF!="Moderado"),CONCATENATE("R28C",'Riesgos Corrup'!#REF!),"")</f>
        <v>#REF!</v>
      </c>
      <c r="R33" s="84" t="e">
        <f>IF(AND('Riesgos Corrup'!#REF!="Muy Alta",'Riesgos Corrup'!#REF!="Moderado"),CONCATENATE("R28C",'Riesgos Corrup'!#REF!),"")</f>
        <v>#REF!</v>
      </c>
      <c r="S33" s="83" t="e">
        <f>IF(AND('Riesgos Corrup'!#REF!="Muy Alta",'Riesgos Corrup'!#REF!="Mayor"),CONCATENATE("R28C",'Riesgos Corrup'!#REF!),"")</f>
        <v>#REF!</v>
      </c>
      <c r="T33" s="39" t="e">
        <f>IF(AND('Riesgos Corrup'!#REF!="Muy Alta",'Riesgos Corrup'!#REF!="Mayor"),CONCATENATE("R28C",'Riesgos Corrup'!#REF!),"")</f>
        <v>#REF!</v>
      </c>
      <c r="U33" s="84" t="e">
        <f>IF(AND('Riesgos Corrup'!#REF!="Muy Alta",'Riesgos Corrup'!#REF!="Mayor"),CONCATENATE("R28C",'Riesgos Corrup'!#REF!),"")</f>
        <v>#REF!</v>
      </c>
      <c r="V33" s="96" t="e">
        <f>IF(AND('Riesgos Corrup'!#REF!="Muy Alta",'Riesgos Corrup'!#REF!="Catastrófico"),CONCATENATE("R28C",'Riesgos Corrup'!#REF!),"")</f>
        <v>#REF!</v>
      </c>
      <c r="W33" s="97" t="e">
        <f>IF(AND('Riesgos Corrup'!#REF!="Muy Alta",'Riesgos Corrup'!#REF!="Catastrófico"),CONCATENATE("R28C",'Riesgos Corrup'!#REF!),"")</f>
        <v>#REF!</v>
      </c>
      <c r="X33" s="98" t="e">
        <f>IF(AND('Riesgos Corrup'!#REF!="Muy Alta",'Riesgos Corrup'!#REF!="Catastrófico"),CONCATENATE("R28C",'Riesgos Corrup'!#REF!),"")</f>
        <v>#REF!</v>
      </c>
      <c r="Y33" s="40"/>
      <c r="Z33" s="251"/>
      <c r="AA33" s="252"/>
      <c r="AB33" s="252"/>
      <c r="AC33" s="252"/>
      <c r="AD33" s="252"/>
      <c r="AE33" s="253"/>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row>
    <row r="34" spans="1:61" ht="15" customHeight="1" x14ac:dyDescent="0.25">
      <c r="A34" s="40"/>
      <c r="B34" s="260"/>
      <c r="C34" s="261"/>
      <c r="D34" s="262"/>
      <c r="E34" s="235"/>
      <c r="F34" s="230"/>
      <c r="G34" s="230"/>
      <c r="H34" s="230"/>
      <c r="I34" s="230"/>
      <c r="J34" s="83" t="e">
        <f>IF(AND('Riesgos Corrup'!#REF!="Muy Alta",'Riesgos Corrup'!#REF!="Leve"),CONCATENATE("R29C",'Riesgos Corrup'!#REF!),"")</f>
        <v>#REF!</v>
      </c>
      <c r="K34" s="39" t="e">
        <f>IF(AND('Riesgos Corrup'!#REF!="Muy Alta",'Riesgos Corrup'!#REF!="Leve"),CONCATENATE("R29C",'Riesgos Corrup'!#REF!),"")</f>
        <v>#REF!</v>
      </c>
      <c r="L34" s="84" t="e">
        <f>IF(AND('Riesgos Corrup'!#REF!="Muy Alta",'Riesgos Corrup'!#REF!="Leve"),CONCATENATE("R29C",'Riesgos Corrup'!#REF!),"")</f>
        <v>#REF!</v>
      </c>
      <c r="M34" s="83" t="e">
        <f>IF(AND('Riesgos Corrup'!#REF!="Muy Alta",'Riesgos Corrup'!#REF!="Menor"),CONCATENATE("R29C",'Riesgos Corrup'!#REF!),"")</f>
        <v>#REF!</v>
      </c>
      <c r="N34" s="39" t="e">
        <f>IF(AND('Riesgos Corrup'!#REF!="Muy Alta",'Riesgos Corrup'!#REF!="Menor"),CONCATENATE("R29C",'Riesgos Corrup'!#REF!),"")</f>
        <v>#REF!</v>
      </c>
      <c r="O34" s="84" t="e">
        <f>IF(AND('Riesgos Corrup'!#REF!="Muy Alta",'Riesgos Corrup'!#REF!="Menor"),CONCATENATE("R29C",'Riesgos Corrup'!#REF!),"")</f>
        <v>#REF!</v>
      </c>
      <c r="P34" s="83" t="e">
        <f>IF(AND('Riesgos Corrup'!#REF!="Muy Alta",'Riesgos Corrup'!#REF!="Moderado"),CONCATENATE("R29C",'Riesgos Corrup'!#REF!),"")</f>
        <v>#REF!</v>
      </c>
      <c r="Q34" s="39" t="e">
        <f>IF(AND('Riesgos Corrup'!#REF!="Muy Alta",'Riesgos Corrup'!#REF!="Moderado"),CONCATENATE("R29C",'Riesgos Corrup'!#REF!),"")</f>
        <v>#REF!</v>
      </c>
      <c r="R34" s="84" t="e">
        <f>IF(AND('Riesgos Corrup'!#REF!="Muy Alta",'Riesgos Corrup'!#REF!="Moderado"),CONCATENATE("R29C",'Riesgos Corrup'!#REF!),"")</f>
        <v>#REF!</v>
      </c>
      <c r="S34" s="83" t="e">
        <f>IF(AND('Riesgos Corrup'!#REF!="Muy Alta",'Riesgos Corrup'!#REF!="Mayor"),CONCATENATE("R29C",'Riesgos Corrup'!#REF!),"")</f>
        <v>#REF!</v>
      </c>
      <c r="T34" s="39" t="e">
        <f>IF(AND('Riesgos Corrup'!#REF!="Muy Alta",'Riesgos Corrup'!#REF!="Mayor"),CONCATENATE("R29C",'Riesgos Corrup'!#REF!),"")</f>
        <v>#REF!</v>
      </c>
      <c r="U34" s="84" t="e">
        <f>IF(AND('Riesgos Corrup'!#REF!="Muy Alta",'Riesgos Corrup'!#REF!="Mayor"),CONCATENATE("R29C",'Riesgos Corrup'!#REF!),"")</f>
        <v>#REF!</v>
      </c>
      <c r="V34" s="96" t="e">
        <f>IF(AND('Riesgos Corrup'!#REF!="Muy Alta",'Riesgos Corrup'!#REF!="Catastrófico"),CONCATENATE("R29C",'Riesgos Corrup'!#REF!),"")</f>
        <v>#REF!</v>
      </c>
      <c r="W34" s="97" t="e">
        <f>IF(AND('Riesgos Corrup'!#REF!="Muy Alta",'Riesgos Corrup'!#REF!="Catastrófico"),CONCATENATE("R29C",'Riesgos Corrup'!#REF!),"")</f>
        <v>#REF!</v>
      </c>
      <c r="X34" s="98" t="e">
        <f>IF(AND('Riesgos Corrup'!#REF!="Muy Alta",'Riesgos Corrup'!#REF!="Catastrófico"),CONCATENATE("R29C",'Riesgos Corrup'!#REF!),"")</f>
        <v>#REF!</v>
      </c>
      <c r="Y34" s="40"/>
      <c r="Z34" s="251"/>
      <c r="AA34" s="252"/>
      <c r="AB34" s="252"/>
      <c r="AC34" s="252"/>
      <c r="AD34" s="252"/>
      <c r="AE34" s="253"/>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row>
    <row r="35" spans="1:61" ht="15" customHeight="1" x14ac:dyDescent="0.25">
      <c r="A35" s="40"/>
      <c r="B35" s="260"/>
      <c r="C35" s="261"/>
      <c r="D35" s="262"/>
      <c r="E35" s="235"/>
      <c r="F35" s="230"/>
      <c r="G35" s="230"/>
      <c r="H35" s="230"/>
      <c r="I35" s="230"/>
      <c r="J35" s="83" t="e">
        <f>IF(AND('Riesgos Corrup'!#REF!="Muy Alta",'Riesgos Corrup'!#REF!="Leve"),CONCATENATE("R30C",'Riesgos Corrup'!#REF!),"")</f>
        <v>#REF!</v>
      </c>
      <c r="K35" s="39" t="e">
        <f>IF(AND('Riesgos Corrup'!#REF!="Muy Alta",'Riesgos Corrup'!#REF!="Leve"),CONCATENATE("R30C",'Riesgos Corrup'!#REF!),"")</f>
        <v>#REF!</v>
      </c>
      <c r="L35" s="84" t="e">
        <f>IF(AND('Riesgos Corrup'!#REF!="Muy Alta",'Riesgos Corrup'!#REF!="Leve"),CONCATENATE("R30C",'Riesgos Corrup'!#REF!),"")</f>
        <v>#REF!</v>
      </c>
      <c r="M35" s="83" t="e">
        <f>IF(AND('Riesgos Corrup'!#REF!="Muy Alta",'Riesgos Corrup'!#REF!="Menor"),CONCATENATE("R30C",'Riesgos Corrup'!#REF!),"")</f>
        <v>#REF!</v>
      </c>
      <c r="N35" s="39" t="e">
        <f>IF(AND('Riesgos Corrup'!#REF!="Muy Alta",'Riesgos Corrup'!#REF!="Menor"),CONCATENATE("R30C",'Riesgos Corrup'!#REF!),"")</f>
        <v>#REF!</v>
      </c>
      <c r="O35" s="84" t="e">
        <f>IF(AND('Riesgos Corrup'!#REF!="Muy Alta",'Riesgos Corrup'!#REF!="Menor"),CONCATENATE("R30C",'Riesgos Corrup'!#REF!),"")</f>
        <v>#REF!</v>
      </c>
      <c r="P35" s="83" t="e">
        <f>IF(AND('Riesgos Corrup'!#REF!="Muy Alta",'Riesgos Corrup'!#REF!="Moderado"),CONCATENATE("R30C",'Riesgos Corrup'!#REF!),"")</f>
        <v>#REF!</v>
      </c>
      <c r="Q35" s="39" t="e">
        <f>IF(AND('Riesgos Corrup'!#REF!="Muy Alta",'Riesgos Corrup'!#REF!="Moderado"),CONCATENATE("R30C",'Riesgos Corrup'!#REF!),"")</f>
        <v>#REF!</v>
      </c>
      <c r="R35" s="84" t="e">
        <f>IF(AND('Riesgos Corrup'!#REF!="Muy Alta",'Riesgos Corrup'!#REF!="Moderado"),CONCATENATE("R30C",'Riesgos Corrup'!#REF!),"")</f>
        <v>#REF!</v>
      </c>
      <c r="S35" s="83" t="e">
        <f>IF(AND('Riesgos Corrup'!#REF!="Muy Alta",'Riesgos Corrup'!#REF!="Mayor"),CONCATENATE("R30C",'Riesgos Corrup'!#REF!),"")</f>
        <v>#REF!</v>
      </c>
      <c r="T35" s="39" t="e">
        <f>IF(AND('Riesgos Corrup'!#REF!="Muy Alta",'Riesgos Corrup'!#REF!="Mayor"),CONCATENATE("R30C",'Riesgos Corrup'!#REF!),"")</f>
        <v>#REF!</v>
      </c>
      <c r="U35" s="84" t="e">
        <f>IF(AND('Riesgos Corrup'!#REF!="Muy Alta",'Riesgos Corrup'!#REF!="Mayor"),CONCATENATE("R30C",'Riesgos Corrup'!#REF!),"")</f>
        <v>#REF!</v>
      </c>
      <c r="V35" s="96" t="e">
        <f>IF(AND('Riesgos Corrup'!#REF!="Muy Alta",'Riesgos Corrup'!#REF!="Catastrófico"),CONCATENATE("R30C",'Riesgos Corrup'!#REF!),"")</f>
        <v>#REF!</v>
      </c>
      <c r="W35" s="97" t="e">
        <f>IF(AND('Riesgos Corrup'!#REF!="Muy Alta",'Riesgos Corrup'!#REF!="Catastrófico"),CONCATENATE("R30C",'Riesgos Corrup'!#REF!),"")</f>
        <v>#REF!</v>
      </c>
      <c r="X35" s="98" t="e">
        <f>IF(AND('Riesgos Corrup'!#REF!="Muy Alta",'Riesgos Corrup'!#REF!="Catastrófico"),CONCATENATE("R30C",'Riesgos Corrup'!#REF!),"")</f>
        <v>#REF!</v>
      </c>
      <c r="Y35" s="40"/>
      <c r="Z35" s="251"/>
      <c r="AA35" s="252"/>
      <c r="AB35" s="252"/>
      <c r="AC35" s="252"/>
      <c r="AD35" s="252"/>
      <c r="AE35" s="253"/>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row>
    <row r="36" spans="1:61" ht="15" customHeight="1" x14ac:dyDescent="0.25">
      <c r="A36" s="40"/>
      <c r="B36" s="260"/>
      <c r="C36" s="261"/>
      <c r="D36" s="262"/>
      <c r="E36" s="235"/>
      <c r="F36" s="230"/>
      <c r="G36" s="230"/>
      <c r="H36" s="230"/>
      <c r="I36" s="230"/>
      <c r="J36" s="83" t="e">
        <f>IF(AND('Riesgos Corrup'!#REF!="Muy Alta",'Riesgos Corrup'!#REF!="Leve"),CONCATENATE("R31C",'Riesgos Corrup'!#REF!),"")</f>
        <v>#REF!</v>
      </c>
      <c r="K36" s="39" t="e">
        <f>IF(AND('Riesgos Corrup'!#REF!="Muy Alta",'Riesgos Corrup'!#REF!="Leve"),CONCATENATE("R31C",'Riesgos Corrup'!#REF!),"")</f>
        <v>#REF!</v>
      </c>
      <c r="L36" s="39" t="e">
        <f>IF(AND('Riesgos Corrup'!#REF!="Muy Alta",'Riesgos Corrup'!#REF!="Leve"),CONCATENATE("R31C",'Riesgos Corrup'!#REF!),"")</f>
        <v>#REF!</v>
      </c>
      <c r="M36" s="83" t="e">
        <f>IF(AND('Riesgos Corrup'!#REF!="Muy Alta",'Riesgos Corrup'!#REF!="Menor"),CONCATENATE("R31C",'Riesgos Corrup'!#REF!),"")</f>
        <v>#REF!</v>
      </c>
      <c r="N36" s="39" t="e">
        <f>IF(AND('Riesgos Corrup'!#REF!="Muy Alta",'Riesgos Corrup'!#REF!="Menor"),CONCATENATE("R31C",'Riesgos Corrup'!#REF!),"")</f>
        <v>#REF!</v>
      </c>
      <c r="O36" s="39" t="e">
        <f>IF(AND('Riesgos Corrup'!#REF!="Muy Alta",'Riesgos Corrup'!#REF!="Menor"),CONCATENATE("R31C",'Riesgos Corrup'!#REF!),"")</f>
        <v>#REF!</v>
      </c>
      <c r="P36" s="83" t="e">
        <f>IF(AND('Riesgos Corrup'!#REF!="Muy Alta",'Riesgos Corrup'!#REF!="Moderado"),CONCATENATE("R31C",'Riesgos Corrup'!#REF!),"")</f>
        <v>#REF!</v>
      </c>
      <c r="Q36" s="39" t="e">
        <f>IF(AND('Riesgos Corrup'!#REF!="Muy Alta",'Riesgos Corrup'!#REF!="Moderado"),CONCATENATE("R31C",'Riesgos Corrup'!#REF!),"")</f>
        <v>#REF!</v>
      </c>
      <c r="R36" s="39" t="e">
        <f>IF(AND('Riesgos Corrup'!#REF!="Muy Alta",'Riesgos Corrup'!#REF!="Moderado"),CONCATENATE("R31C",'Riesgos Corrup'!#REF!),"")</f>
        <v>#REF!</v>
      </c>
      <c r="S36" s="83" t="e">
        <f>IF(AND('Riesgos Corrup'!#REF!="Muy Alta",'Riesgos Corrup'!#REF!="Mayor"),CONCATENATE("R31C",'Riesgos Corrup'!#REF!),"")</f>
        <v>#REF!</v>
      </c>
      <c r="T36" s="39" t="e">
        <f>IF(AND('Riesgos Corrup'!#REF!="Muy Alta",'Riesgos Corrup'!#REF!="Mayor"),CONCATENATE("R31C",'Riesgos Corrup'!#REF!),"")</f>
        <v>#REF!</v>
      </c>
      <c r="U36" s="39" t="e">
        <f>IF(AND('Riesgos Corrup'!#REF!="Muy Alta",'Riesgos Corrup'!#REF!="Mayor"),CONCATENATE("R31C",'Riesgos Corrup'!#REF!),"")</f>
        <v>#REF!</v>
      </c>
      <c r="V36" s="96" t="e">
        <f>IF(AND('Riesgos Corrup'!#REF!="Muy Alta",'Riesgos Corrup'!#REF!="Catastrófico"),CONCATENATE("R31C",'Riesgos Corrup'!#REF!),"")</f>
        <v>#REF!</v>
      </c>
      <c r="W36" s="97" t="e">
        <f>IF(AND('Riesgos Corrup'!#REF!="Muy Alta",'Riesgos Corrup'!#REF!="Catastrófico"),CONCATENATE("R31C",'Riesgos Corrup'!#REF!),"")</f>
        <v>#REF!</v>
      </c>
      <c r="X36" s="98" t="e">
        <f>IF(AND('Riesgos Corrup'!#REF!="Muy Alta",'Riesgos Corrup'!#REF!="Catastrófico"),CONCATENATE("R31C",'Riesgos Corrup'!#REF!),"")</f>
        <v>#REF!</v>
      </c>
      <c r="Y36" s="40"/>
      <c r="Z36" s="251"/>
      <c r="AA36" s="252"/>
      <c r="AB36" s="252"/>
      <c r="AC36" s="252"/>
      <c r="AD36" s="252"/>
      <c r="AE36" s="253"/>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row>
    <row r="37" spans="1:61" ht="15" customHeight="1" x14ac:dyDescent="0.25">
      <c r="A37" s="40"/>
      <c r="B37" s="260"/>
      <c r="C37" s="261"/>
      <c r="D37" s="262"/>
      <c r="E37" s="235"/>
      <c r="F37" s="230"/>
      <c r="G37" s="230"/>
      <c r="H37" s="230"/>
      <c r="I37" s="230"/>
      <c r="J37" s="83" t="e">
        <f>IF(AND('Riesgos Corrup'!#REF!="Muy Alta",'Riesgos Corrup'!#REF!="Leve"),CONCATENATE("R32C",'Riesgos Corrup'!#REF!),"")</f>
        <v>#REF!</v>
      </c>
      <c r="K37" s="39" t="e">
        <f>IF(AND('Riesgos Corrup'!#REF!="Muy Alta",'Riesgos Corrup'!#REF!="Leve"),CONCATENATE("R32C",'Riesgos Corrup'!#REF!),"")</f>
        <v>#REF!</v>
      </c>
      <c r="L37" s="84" t="e">
        <f>IF(AND('Riesgos Corrup'!#REF!="Muy Alta",'Riesgos Corrup'!#REF!="Leve"),CONCATENATE("R32C",'Riesgos Corrup'!#REF!),"")</f>
        <v>#REF!</v>
      </c>
      <c r="M37" s="83" t="e">
        <f>IF(AND('Riesgos Corrup'!#REF!="Muy Alta",'Riesgos Corrup'!#REF!="Menor"),CONCATENATE("R32C",'Riesgos Corrup'!#REF!),"")</f>
        <v>#REF!</v>
      </c>
      <c r="N37" s="39" t="e">
        <f>IF(AND('Riesgos Corrup'!#REF!="Muy Alta",'Riesgos Corrup'!#REF!="Menor"),CONCATENATE("R32C",'Riesgos Corrup'!#REF!),"")</f>
        <v>#REF!</v>
      </c>
      <c r="O37" s="84" t="e">
        <f>IF(AND('Riesgos Corrup'!#REF!="Muy Alta",'Riesgos Corrup'!#REF!="Menor"),CONCATENATE("R32C",'Riesgos Corrup'!#REF!),"")</f>
        <v>#REF!</v>
      </c>
      <c r="P37" s="83" t="e">
        <f>IF(AND('Riesgos Corrup'!#REF!="Muy Alta",'Riesgos Corrup'!#REF!="Moderado"),CONCATENATE("R32C",'Riesgos Corrup'!#REF!),"")</f>
        <v>#REF!</v>
      </c>
      <c r="Q37" s="39" t="e">
        <f>IF(AND('Riesgos Corrup'!#REF!="Muy Alta",'Riesgos Corrup'!#REF!="Moderado"),CONCATENATE("R32C",'Riesgos Corrup'!#REF!),"")</f>
        <v>#REF!</v>
      </c>
      <c r="R37" s="84" t="e">
        <f>IF(AND('Riesgos Corrup'!#REF!="Muy Alta",'Riesgos Corrup'!#REF!="Moderado"),CONCATENATE("R32C",'Riesgos Corrup'!#REF!),"")</f>
        <v>#REF!</v>
      </c>
      <c r="S37" s="83" t="e">
        <f>IF(AND('Riesgos Corrup'!#REF!="Muy Alta",'Riesgos Corrup'!#REF!="Mayor"),CONCATENATE("R32C",'Riesgos Corrup'!#REF!),"")</f>
        <v>#REF!</v>
      </c>
      <c r="T37" s="39" t="e">
        <f>IF(AND('Riesgos Corrup'!#REF!="Muy Alta",'Riesgos Corrup'!#REF!="Mayor"),CONCATENATE("R32C",'Riesgos Corrup'!#REF!),"")</f>
        <v>#REF!</v>
      </c>
      <c r="U37" s="84" t="e">
        <f>IF(AND('Riesgos Corrup'!#REF!="Muy Alta",'Riesgos Corrup'!#REF!="Mayor"),CONCATENATE("R32C",'Riesgos Corrup'!#REF!),"")</f>
        <v>#REF!</v>
      </c>
      <c r="V37" s="96" t="e">
        <f>IF(AND('Riesgos Corrup'!#REF!="Muy Alta",'Riesgos Corrup'!#REF!="Catastrófico"),CONCATENATE("R32C",'Riesgos Corrup'!#REF!),"")</f>
        <v>#REF!</v>
      </c>
      <c r="W37" s="97" t="e">
        <f>IF(AND('Riesgos Corrup'!#REF!="Muy Alta",'Riesgos Corrup'!#REF!="Catastrófico"),CONCATENATE("R32C",'Riesgos Corrup'!#REF!),"")</f>
        <v>#REF!</v>
      </c>
      <c r="X37" s="98" t="e">
        <f>IF(AND('Riesgos Corrup'!#REF!="Muy Alta",'Riesgos Corrup'!#REF!="Catastrófico"),CONCATENATE("R32C",'Riesgos Corrup'!#REF!),"")</f>
        <v>#REF!</v>
      </c>
      <c r="Y37" s="40"/>
      <c r="Z37" s="251"/>
      <c r="AA37" s="252"/>
      <c r="AB37" s="252"/>
      <c r="AC37" s="252"/>
      <c r="AD37" s="252"/>
      <c r="AE37" s="253"/>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row>
    <row r="38" spans="1:61" ht="15" customHeight="1" x14ac:dyDescent="0.25">
      <c r="A38" s="40"/>
      <c r="B38" s="260"/>
      <c r="C38" s="261"/>
      <c r="D38" s="262"/>
      <c r="E38" s="235"/>
      <c r="F38" s="230"/>
      <c r="G38" s="230"/>
      <c r="H38" s="230"/>
      <c r="I38" s="230"/>
      <c r="J38" s="83" t="e">
        <f>IF(AND('Riesgos Corrup'!#REF!="Muy Alta",'Riesgos Corrup'!#REF!="Leve"),CONCATENATE("R33C",'Riesgos Corrup'!#REF!),"")</f>
        <v>#REF!</v>
      </c>
      <c r="K38" s="39" t="e">
        <f>IF(AND('Riesgos Corrup'!#REF!="Muy Alta",'Riesgos Corrup'!#REF!="Leve"),CONCATENATE("R33C",'Riesgos Corrup'!#REF!),"")</f>
        <v>#REF!</v>
      </c>
      <c r="L38" s="84" t="e">
        <f>IF(AND('Riesgos Corrup'!#REF!="Muy Alta",'Riesgos Corrup'!#REF!="Leve"),CONCATENATE("R33C",'Riesgos Corrup'!#REF!),"")</f>
        <v>#REF!</v>
      </c>
      <c r="M38" s="83" t="e">
        <f>IF(AND('Riesgos Corrup'!#REF!="Muy Alta",'Riesgos Corrup'!#REF!="Menor"),CONCATENATE("R33C",'Riesgos Corrup'!#REF!),"")</f>
        <v>#REF!</v>
      </c>
      <c r="N38" s="39" t="e">
        <f>IF(AND('Riesgos Corrup'!#REF!="Muy Alta",'Riesgos Corrup'!#REF!="Menor"),CONCATENATE("R33C",'Riesgos Corrup'!#REF!),"")</f>
        <v>#REF!</v>
      </c>
      <c r="O38" s="84" t="e">
        <f>IF(AND('Riesgos Corrup'!#REF!="Muy Alta",'Riesgos Corrup'!#REF!="Menor"),CONCATENATE("R33C",'Riesgos Corrup'!#REF!),"")</f>
        <v>#REF!</v>
      </c>
      <c r="P38" s="83" t="e">
        <f>IF(AND('Riesgos Corrup'!#REF!="Muy Alta",'Riesgos Corrup'!#REF!="Moderado"),CONCATENATE("R33C",'Riesgos Corrup'!#REF!),"")</f>
        <v>#REF!</v>
      </c>
      <c r="Q38" s="39" t="e">
        <f>IF(AND('Riesgos Corrup'!#REF!="Muy Alta",'Riesgos Corrup'!#REF!="Moderado"),CONCATENATE("R33C",'Riesgos Corrup'!#REF!),"")</f>
        <v>#REF!</v>
      </c>
      <c r="R38" s="84" t="e">
        <f>IF(AND('Riesgos Corrup'!#REF!="Muy Alta",'Riesgos Corrup'!#REF!="Moderado"),CONCATENATE("R33C",'Riesgos Corrup'!#REF!),"")</f>
        <v>#REF!</v>
      </c>
      <c r="S38" s="83" t="e">
        <f>IF(AND('Riesgos Corrup'!#REF!="Muy Alta",'Riesgos Corrup'!#REF!="Mayor"),CONCATENATE("R33C",'Riesgos Corrup'!#REF!),"")</f>
        <v>#REF!</v>
      </c>
      <c r="T38" s="39" t="e">
        <f>IF(AND('Riesgos Corrup'!#REF!="Muy Alta",'Riesgos Corrup'!#REF!="Mayor"),CONCATENATE("R33C",'Riesgos Corrup'!#REF!),"")</f>
        <v>#REF!</v>
      </c>
      <c r="U38" s="84" t="e">
        <f>IF(AND('Riesgos Corrup'!#REF!="Muy Alta",'Riesgos Corrup'!#REF!="Mayor"),CONCATENATE("R33C",'Riesgos Corrup'!#REF!),"")</f>
        <v>#REF!</v>
      </c>
      <c r="V38" s="96" t="e">
        <f>IF(AND('Riesgos Corrup'!#REF!="Muy Alta",'Riesgos Corrup'!#REF!="Catastrófico"),CONCATENATE("R33C",'Riesgos Corrup'!#REF!),"")</f>
        <v>#REF!</v>
      </c>
      <c r="W38" s="97" t="e">
        <f>IF(AND('Riesgos Corrup'!#REF!="Muy Alta",'Riesgos Corrup'!#REF!="Catastrófico"),CONCATENATE("R33C",'Riesgos Corrup'!#REF!),"")</f>
        <v>#REF!</v>
      </c>
      <c r="X38" s="98" t="e">
        <f>IF(AND('Riesgos Corrup'!#REF!="Muy Alta",'Riesgos Corrup'!#REF!="Catastrófico"),CONCATENATE("R33C",'Riesgos Corrup'!#REF!),"")</f>
        <v>#REF!</v>
      </c>
      <c r="Y38" s="40"/>
      <c r="Z38" s="251"/>
      <c r="AA38" s="252"/>
      <c r="AB38" s="252"/>
      <c r="AC38" s="252"/>
      <c r="AD38" s="252"/>
      <c r="AE38" s="253"/>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row>
    <row r="39" spans="1:61" ht="15" customHeight="1" x14ac:dyDescent="0.25">
      <c r="A39" s="40"/>
      <c r="B39" s="260"/>
      <c r="C39" s="261"/>
      <c r="D39" s="262"/>
      <c r="E39" s="235"/>
      <c r="F39" s="230"/>
      <c r="G39" s="230"/>
      <c r="H39" s="230"/>
      <c r="I39" s="230"/>
      <c r="J39" s="83" t="e">
        <f>IF(AND('Riesgos Corrup'!#REF!="Muy Alta",'Riesgos Corrup'!#REF!="Leve"),CONCATENATE("R34C",'Riesgos Corrup'!#REF!),"")</f>
        <v>#REF!</v>
      </c>
      <c r="K39" s="39" t="e">
        <f>IF(AND('Riesgos Corrup'!#REF!="Muy Alta",'Riesgos Corrup'!#REF!="Leve"),CONCATENATE("R34C",'Riesgos Corrup'!#REF!),"")</f>
        <v>#REF!</v>
      </c>
      <c r="L39" s="84" t="e">
        <f>IF(AND('Riesgos Corrup'!#REF!="Muy Alta",'Riesgos Corrup'!#REF!="Leve"),CONCATENATE("R34C",'Riesgos Corrup'!#REF!),"")</f>
        <v>#REF!</v>
      </c>
      <c r="M39" s="83" t="e">
        <f>IF(AND('Riesgos Corrup'!#REF!="Muy Alta",'Riesgos Corrup'!#REF!="Menor"),CONCATENATE("R34C",'Riesgos Corrup'!#REF!),"")</f>
        <v>#REF!</v>
      </c>
      <c r="N39" s="39" t="e">
        <f>IF(AND('Riesgos Corrup'!#REF!="Muy Alta",'Riesgos Corrup'!#REF!="Menor"),CONCATENATE("R34C",'Riesgos Corrup'!#REF!),"")</f>
        <v>#REF!</v>
      </c>
      <c r="O39" s="84" t="e">
        <f>IF(AND('Riesgos Corrup'!#REF!="Muy Alta",'Riesgos Corrup'!#REF!="Menor"),CONCATENATE("R34C",'Riesgos Corrup'!#REF!),"")</f>
        <v>#REF!</v>
      </c>
      <c r="P39" s="83" t="e">
        <f>IF(AND('Riesgos Corrup'!#REF!="Muy Alta",'Riesgos Corrup'!#REF!="Moderado"),CONCATENATE("R34C",'Riesgos Corrup'!#REF!),"")</f>
        <v>#REF!</v>
      </c>
      <c r="Q39" s="39" t="e">
        <f>IF(AND('Riesgos Corrup'!#REF!="Muy Alta",'Riesgos Corrup'!#REF!="Moderado"),CONCATENATE("R34C",'Riesgos Corrup'!#REF!),"")</f>
        <v>#REF!</v>
      </c>
      <c r="R39" s="84" t="e">
        <f>IF(AND('Riesgos Corrup'!#REF!="Muy Alta",'Riesgos Corrup'!#REF!="Moderado"),CONCATENATE("R34C",'Riesgos Corrup'!#REF!),"")</f>
        <v>#REF!</v>
      </c>
      <c r="S39" s="83" t="e">
        <f>IF(AND('Riesgos Corrup'!#REF!="Muy Alta",'Riesgos Corrup'!#REF!="Mayor"),CONCATENATE("R34C",'Riesgos Corrup'!#REF!),"")</f>
        <v>#REF!</v>
      </c>
      <c r="T39" s="39" t="e">
        <f>IF(AND('Riesgos Corrup'!#REF!="Muy Alta",'Riesgos Corrup'!#REF!="Mayor"),CONCATENATE("R34C",'Riesgos Corrup'!#REF!),"")</f>
        <v>#REF!</v>
      </c>
      <c r="U39" s="84" t="e">
        <f>IF(AND('Riesgos Corrup'!#REF!="Muy Alta",'Riesgos Corrup'!#REF!="Mayor"),CONCATENATE("R34C",'Riesgos Corrup'!#REF!),"")</f>
        <v>#REF!</v>
      </c>
      <c r="V39" s="96" t="e">
        <f>IF(AND('Riesgos Corrup'!#REF!="Muy Alta",'Riesgos Corrup'!#REF!="Catastrófico"),CONCATENATE("R34C",'Riesgos Corrup'!#REF!),"")</f>
        <v>#REF!</v>
      </c>
      <c r="W39" s="97" t="e">
        <f>IF(AND('Riesgos Corrup'!#REF!="Muy Alta",'Riesgos Corrup'!#REF!="Catastrófico"),CONCATENATE("R34C",'Riesgos Corrup'!#REF!),"")</f>
        <v>#REF!</v>
      </c>
      <c r="X39" s="98" t="e">
        <f>IF(AND('Riesgos Corrup'!#REF!="Muy Alta",'Riesgos Corrup'!#REF!="Catastrófico"),CONCATENATE("R34C",'Riesgos Corrup'!#REF!),"")</f>
        <v>#REF!</v>
      </c>
      <c r="Y39" s="40"/>
      <c r="Z39" s="251"/>
      <c r="AA39" s="252"/>
      <c r="AB39" s="252"/>
      <c r="AC39" s="252"/>
      <c r="AD39" s="252"/>
      <c r="AE39" s="253"/>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row>
    <row r="40" spans="1:61" ht="15" customHeight="1" x14ac:dyDescent="0.25">
      <c r="A40" s="40"/>
      <c r="B40" s="260"/>
      <c r="C40" s="261"/>
      <c r="D40" s="262"/>
      <c r="E40" s="235"/>
      <c r="F40" s="230"/>
      <c r="G40" s="230"/>
      <c r="H40" s="230"/>
      <c r="I40" s="230"/>
      <c r="J40" s="83" t="e">
        <f>IF(AND('Riesgos Corrup'!#REF!="Muy Alta",'Riesgos Corrup'!#REF!="Leve"),CONCATENATE("R35C",'Riesgos Corrup'!#REF!),"")</f>
        <v>#REF!</v>
      </c>
      <c r="K40" s="39" t="e">
        <f>IF(AND('Riesgos Corrup'!#REF!="Muy Alta",'Riesgos Corrup'!#REF!="Leve"),CONCATENATE("R35C",'Riesgos Corrup'!#REF!),"")</f>
        <v>#REF!</v>
      </c>
      <c r="L40" s="84" t="e">
        <f>IF(AND('Riesgos Corrup'!#REF!="Muy Alta",'Riesgos Corrup'!#REF!="Leve"),CONCATENATE("R35C",'Riesgos Corrup'!#REF!),"")</f>
        <v>#REF!</v>
      </c>
      <c r="M40" s="83" t="e">
        <f>IF(AND('Riesgos Corrup'!#REF!="Muy Alta",'Riesgos Corrup'!#REF!="Menor"),CONCATENATE("R35C",'Riesgos Corrup'!#REF!),"")</f>
        <v>#REF!</v>
      </c>
      <c r="N40" s="39" t="e">
        <f>IF(AND('Riesgos Corrup'!#REF!="Muy Alta",'Riesgos Corrup'!#REF!="Menor"),CONCATENATE("R35C",'Riesgos Corrup'!#REF!),"")</f>
        <v>#REF!</v>
      </c>
      <c r="O40" s="84" t="e">
        <f>IF(AND('Riesgos Corrup'!#REF!="Muy Alta",'Riesgos Corrup'!#REF!="Menor"),CONCATENATE("R35C",'Riesgos Corrup'!#REF!),"")</f>
        <v>#REF!</v>
      </c>
      <c r="P40" s="83" t="e">
        <f>IF(AND('Riesgos Corrup'!#REF!="Muy Alta",'Riesgos Corrup'!#REF!="Moderado"),CONCATENATE("R35C",'Riesgos Corrup'!#REF!),"")</f>
        <v>#REF!</v>
      </c>
      <c r="Q40" s="39" t="e">
        <f>IF(AND('Riesgos Corrup'!#REF!="Muy Alta",'Riesgos Corrup'!#REF!="Moderado"),CONCATENATE("R35C",'Riesgos Corrup'!#REF!),"")</f>
        <v>#REF!</v>
      </c>
      <c r="R40" s="84" t="e">
        <f>IF(AND('Riesgos Corrup'!#REF!="Muy Alta",'Riesgos Corrup'!#REF!="Moderado"),CONCATENATE("R35C",'Riesgos Corrup'!#REF!),"")</f>
        <v>#REF!</v>
      </c>
      <c r="S40" s="83" t="e">
        <f>IF(AND('Riesgos Corrup'!#REF!="Muy Alta",'Riesgos Corrup'!#REF!="Mayor"),CONCATENATE("R35C",'Riesgos Corrup'!#REF!),"")</f>
        <v>#REF!</v>
      </c>
      <c r="T40" s="39" t="e">
        <f>IF(AND('Riesgos Corrup'!#REF!="Muy Alta",'Riesgos Corrup'!#REF!="Mayor"),CONCATENATE("R35C",'Riesgos Corrup'!#REF!),"")</f>
        <v>#REF!</v>
      </c>
      <c r="U40" s="84" t="e">
        <f>IF(AND('Riesgos Corrup'!#REF!="Muy Alta",'Riesgos Corrup'!#REF!="Mayor"),CONCATENATE("R35C",'Riesgos Corrup'!#REF!),"")</f>
        <v>#REF!</v>
      </c>
      <c r="V40" s="96" t="e">
        <f>IF(AND('Riesgos Corrup'!#REF!="Muy Alta",'Riesgos Corrup'!#REF!="Catastrófico"),CONCATENATE("R35C",'Riesgos Corrup'!#REF!),"")</f>
        <v>#REF!</v>
      </c>
      <c r="W40" s="97" t="e">
        <f>IF(AND('Riesgos Corrup'!#REF!="Muy Alta",'Riesgos Corrup'!#REF!="Catastrófico"),CONCATENATE("R35C",'Riesgos Corrup'!#REF!),"")</f>
        <v>#REF!</v>
      </c>
      <c r="X40" s="98" t="e">
        <f>IF(AND('Riesgos Corrup'!#REF!="Muy Alta",'Riesgos Corrup'!#REF!="Catastrófico"),CONCATENATE("R35C",'Riesgos Corrup'!#REF!),"")</f>
        <v>#REF!</v>
      </c>
      <c r="Y40" s="40"/>
      <c r="Z40" s="251"/>
      <c r="AA40" s="252"/>
      <c r="AB40" s="252"/>
      <c r="AC40" s="252"/>
      <c r="AD40" s="252"/>
      <c r="AE40" s="253"/>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row>
    <row r="41" spans="1:61" ht="15" customHeight="1" x14ac:dyDescent="0.25">
      <c r="A41" s="40"/>
      <c r="B41" s="260"/>
      <c r="C41" s="261"/>
      <c r="D41" s="262"/>
      <c r="E41" s="235"/>
      <c r="F41" s="230"/>
      <c r="G41" s="230"/>
      <c r="H41" s="230"/>
      <c r="I41" s="230"/>
      <c r="J41" s="83" t="e">
        <f>IF(AND('Riesgos Corrup'!#REF!="Muy Alta",'Riesgos Corrup'!#REF!="Leve"),CONCATENATE("R36C",'Riesgos Corrup'!#REF!),"")</f>
        <v>#REF!</v>
      </c>
      <c r="K41" s="39" t="e">
        <f>IF(AND('Riesgos Corrup'!#REF!="Muy Alta",'Riesgos Corrup'!#REF!="Leve"),CONCATENATE("R36C",'Riesgos Corrup'!#REF!),"")</f>
        <v>#REF!</v>
      </c>
      <c r="L41" s="84" t="e">
        <f>IF(AND('Riesgos Corrup'!#REF!="Muy Alta",'Riesgos Corrup'!#REF!="Leve"),CONCATENATE("R36C",'Riesgos Corrup'!#REF!),"")</f>
        <v>#REF!</v>
      </c>
      <c r="M41" s="83" t="e">
        <f>IF(AND('Riesgos Corrup'!#REF!="Muy Alta",'Riesgos Corrup'!#REF!="Menor"),CONCATENATE("R36C",'Riesgos Corrup'!#REF!),"")</f>
        <v>#REF!</v>
      </c>
      <c r="N41" s="39" t="e">
        <f>IF(AND('Riesgos Corrup'!#REF!="Muy Alta",'Riesgos Corrup'!#REF!="Menor"),CONCATENATE("R36C",'Riesgos Corrup'!#REF!),"")</f>
        <v>#REF!</v>
      </c>
      <c r="O41" s="84" t="e">
        <f>IF(AND('Riesgos Corrup'!#REF!="Muy Alta",'Riesgos Corrup'!#REF!="Menor"),CONCATENATE("R36C",'Riesgos Corrup'!#REF!),"")</f>
        <v>#REF!</v>
      </c>
      <c r="P41" s="83" t="e">
        <f>IF(AND('Riesgos Corrup'!#REF!="Muy Alta",'Riesgos Corrup'!#REF!="Moderado"),CONCATENATE("R36C",'Riesgos Corrup'!#REF!),"")</f>
        <v>#REF!</v>
      </c>
      <c r="Q41" s="39" t="e">
        <f>IF(AND('Riesgos Corrup'!#REF!="Muy Alta",'Riesgos Corrup'!#REF!="Moderado"),CONCATENATE("R36C",'Riesgos Corrup'!#REF!),"")</f>
        <v>#REF!</v>
      </c>
      <c r="R41" s="84" t="e">
        <f>IF(AND('Riesgos Corrup'!#REF!="Muy Alta",'Riesgos Corrup'!#REF!="Moderado"),CONCATENATE("R36C",'Riesgos Corrup'!#REF!),"")</f>
        <v>#REF!</v>
      </c>
      <c r="S41" s="83" t="e">
        <f>IF(AND('Riesgos Corrup'!#REF!="Muy Alta",'Riesgos Corrup'!#REF!="Mayor"),CONCATENATE("R36C",'Riesgos Corrup'!#REF!),"")</f>
        <v>#REF!</v>
      </c>
      <c r="T41" s="39" t="e">
        <f>IF(AND('Riesgos Corrup'!#REF!="Muy Alta",'Riesgos Corrup'!#REF!="Mayor"),CONCATENATE("R36C",'Riesgos Corrup'!#REF!),"")</f>
        <v>#REF!</v>
      </c>
      <c r="U41" s="84" t="e">
        <f>IF(AND('Riesgos Corrup'!#REF!="Muy Alta",'Riesgos Corrup'!#REF!="Mayor"),CONCATENATE("R36C",'Riesgos Corrup'!#REF!),"")</f>
        <v>#REF!</v>
      </c>
      <c r="V41" s="96" t="e">
        <f>IF(AND('Riesgos Corrup'!#REF!="Muy Alta",'Riesgos Corrup'!#REF!="Catastrófico"),CONCATENATE("R36C",'Riesgos Corrup'!#REF!),"")</f>
        <v>#REF!</v>
      </c>
      <c r="W41" s="97" t="e">
        <f>IF(AND('Riesgos Corrup'!#REF!="Muy Alta",'Riesgos Corrup'!#REF!="Catastrófico"),CONCATENATE("R36C",'Riesgos Corrup'!#REF!),"")</f>
        <v>#REF!</v>
      </c>
      <c r="X41" s="98" t="e">
        <f>IF(AND('Riesgos Corrup'!#REF!="Muy Alta",'Riesgos Corrup'!#REF!="Catastrófico"),CONCATENATE("R36C",'Riesgos Corrup'!#REF!),"")</f>
        <v>#REF!</v>
      </c>
      <c r="Y41" s="40"/>
      <c r="Z41" s="251"/>
      <c r="AA41" s="252"/>
      <c r="AB41" s="252"/>
      <c r="AC41" s="252"/>
      <c r="AD41" s="252"/>
      <c r="AE41" s="253"/>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row>
    <row r="42" spans="1:61" ht="15" customHeight="1" x14ac:dyDescent="0.25">
      <c r="A42" s="40"/>
      <c r="B42" s="260"/>
      <c r="C42" s="261"/>
      <c r="D42" s="262"/>
      <c r="E42" s="235"/>
      <c r="F42" s="230"/>
      <c r="G42" s="230"/>
      <c r="H42" s="230"/>
      <c r="I42" s="230"/>
      <c r="J42" s="83" t="str">
        <f ca="1">IF(AND('Riesgos Corrup'!$AB$39="Muy Alta",'Riesgos Corrup'!$AD$39="Leve"),CONCATENATE("R37C",'Riesgos Corrup'!$R$39),"")</f>
        <v/>
      </c>
      <c r="K42" s="39" t="str">
        <f>IF(AND('Riesgos Corrup'!$AB$40="Muy Alta",'Riesgos Corrup'!$AD$40="Leve"),CONCATENATE("R37C",'Riesgos Corrup'!$R$40),"")</f>
        <v/>
      </c>
      <c r="L42" s="84" t="str">
        <f>IF(AND('Riesgos Corrup'!$AB$41="Muy Alta",'Riesgos Corrup'!$AD$41="Leve"),CONCATENATE("R37C",'Riesgos Corrup'!$R$41),"")</f>
        <v/>
      </c>
      <c r="M42" s="83" t="str">
        <f ca="1">IF(AND('Riesgos Corrup'!$AB$39="Muy Alta",'Riesgos Corrup'!$AD$39="Menor"),CONCATENATE("R37C",'Riesgos Corrup'!$R$39),"")</f>
        <v/>
      </c>
      <c r="N42" s="39" t="str">
        <f>IF(AND('Riesgos Corrup'!$AB$40="Muy Alta",'Riesgos Corrup'!$AD$40="Menor"),CONCATENATE("R37C",'Riesgos Corrup'!$R$40),"")</f>
        <v/>
      </c>
      <c r="O42" s="84" t="str">
        <f>IF(AND('Riesgos Corrup'!$AB$41="Muy Alta",'Riesgos Corrup'!$AD$41="Menor"),CONCATENATE("R37C",'Riesgos Corrup'!$R$41),"")</f>
        <v/>
      </c>
      <c r="P42" s="83" t="str">
        <f ca="1">IF(AND('Riesgos Corrup'!$AB$39="Muy Alta",'Riesgos Corrup'!$AD$39="Moderado"),CONCATENATE("R37C",'Riesgos Corrup'!$R$39),"")</f>
        <v/>
      </c>
      <c r="Q42" s="39" t="str">
        <f>IF(AND('Riesgos Corrup'!$AB$40="Muy Alta",'Riesgos Corrup'!$AD$40="Moderado"),CONCATENATE("R37C",'Riesgos Corrup'!$R$40),"")</f>
        <v/>
      </c>
      <c r="R42" s="84" t="str">
        <f>IF(AND('Riesgos Corrup'!$AB$41="Muy Alta",'Riesgos Corrup'!$AD$41="Moderado"),CONCATENATE("R37C",'Riesgos Corrup'!$R$41),"")</f>
        <v/>
      </c>
      <c r="S42" s="83" t="str">
        <f ca="1">IF(AND('Riesgos Corrup'!$AB$39="Muy Alta",'Riesgos Corrup'!$AD$39="Mayor"),CONCATENATE("R37C",'Riesgos Corrup'!$R$39),"")</f>
        <v/>
      </c>
      <c r="T42" s="39" t="str">
        <f>IF(AND('Riesgos Corrup'!$AB$40="Muy Alta",'Riesgos Corrup'!$AD$40="Mayor"),CONCATENATE("R37C",'Riesgos Corrup'!$R$40),"")</f>
        <v/>
      </c>
      <c r="U42" s="84" t="str">
        <f>IF(AND('Riesgos Corrup'!$AB$41="Muy Alta",'Riesgos Corrup'!$AD$41="Mayor"),CONCATENATE("R37C",'Riesgos Corrup'!$R$41),"")</f>
        <v/>
      </c>
      <c r="V42" s="96" t="str">
        <f ca="1">IF(AND('Riesgos Corrup'!$AB$39="Muy Alta",'Riesgos Corrup'!$AD$39="Catastrófico"),CONCATENATE("R37C",'Riesgos Corrup'!$R$39),"")</f>
        <v/>
      </c>
      <c r="W42" s="97" t="str">
        <f>IF(AND('Riesgos Corrup'!$AB$40="Muy Alta",'Riesgos Corrup'!$AD$40="Catastrófico"),CONCATENATE("R37C",'Riesgos Corrup'!$R$40),"")</f>
        <v/>
      </c>
      <c r="X42" s="98" t="str">
        <f>IF(AND('Riesgos Corrup'!$AB$41="Muy Alta",'Riesgos Corrup'!$AD$41="Catastrófico"),CONCATENATE("R37C",'Riesgos Corrup'!$R$41),"")</f>
        <v/>
      </c>
      <c r="Y42" s="40"/>
      <c r="Z42" s="251"/>
      <c r="AA42" s="252"/>
      <c r="AB42" s="252"/>
      <c r="AC42" s="252"/>
      <c r="AD42" s="252"/>
      <c r="AE42" s="253"/>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row>
    <row r="43" spans="1:61" ht="15" customHeight="1" x14ac:dyDescent="0.25">
      <c r="A43" s="40"/>
      <c r="B43" s="260"/>
      <c r="C43" s="261"/>
      <c r="D43" s="262"/>
      <c r="E43" s="235"/>
      <c r="F43" s="230"/>
      <c r="G43" s="230"/>
      <c r="H43" s="230"/>
      <c r="I43" s="230"/>
      <c r="J43" s="83" t="e">
        <f>IF(AND('Riesgos Corrup'!#REF!="Muy Alta",'Riesgos Corrup'!#REF!="Leve"),CONCATENATE("R39C",'Riesgos Corrup'!#REF!),"")</f>
        <v>#REF!</v>
      </c>
      <c r="K43" s="39" t="e">
        <f>IF(AND('Riesgos Corrup'!#REF!="Muy Alta",'Riesgos Corrup'!#REF!="Leve"),CONCATENATE("R38C",'Riesgos Corrup'!#REF!),"")</f>
        <v>#REF!</v>
      </c>
      <c r="L43" s="84" t="e">
        <f>IF(AND('Riesgos Corrup'!#REF!="Muy Alta",'Riesgos Corrup'!#REF!="Leve"),CONCATENATE("R38C",'Riesgos Corrup'!#REF!),"")</f>
        <v>#REF!</v>
      </c>
      <c r="M43" s="83" t="e">
        <f>IF(AND('Riesgos Corrup'!#REF!="Muy Alta",'Riesgos Corrup'!#REF!="Menor"),CONCATENATE("R39C",'Riesgos Corrup'!#REF!),"")</f>
        <v>#REF!</v>
      </c>
      <c r="N43" s="39" t="e">
        <f>IF(AND('Riesgos Corrup'!#REF!="Muy Alta",'Riesgos Corrup'!#REF!="Menor"),CONCATENATE("R38C",'Riesgos Corrup'!#REF!),"")</f>
        <v>#REF!</v>
      </c>
      <c r="O43" s="84" t="e">
        <f>IF(AND('Riesgos Corrup'!#REF!="Muy Alta",'Riesgos Corrup'!#REF!="Menor"),CONCATENATE("R38C",'Riesgos Corrup'!#REF!),"")</f>
        <v>#REF!</v>
      </c>
      <c r="P43" s="83" t="e">
        <f>IF(AND('Riesgos Corrup'!#REF!="Muy Alta",'Riesgos Corrup'!#REF!="Moderado"),CONCATENATE("R39C",'Riesgos Corrup'!#REF!),"")</f>
        <v>#REF!</v>
      </c>
      <c r="Q43" s="39" t="e">
        <f>IF(AND('Riesgos Corrup'!#REF!="Muy Alta",'Riesgos Corrup'!#REF!="Moderado"),CONCATENATE("R38C",'Riesgos Corrup'!#REF!),"")</f>
        <v>#REF!</v>
      </c>
      <c r="R43" s="84" t="e">
        <f>IF(AND('Riesgos Corrup'!#REF!="Muy Alta",'Riesgos Corrup'!#REF!="Moderado"),CONCATENATE("R38C",'Riesgos Corrup'!#REF!),"")</f>
        <v>#REF!</v>
      </c>
      <c r="S43" s="83" t="e">
        <f>IF(AND('Riesgos Corrup'!#REF!="Muy Alta",'Riesgos Corrup'!#REF!="Mayor"),CONCATENATE("R39C",'Riesgos Corrup'!#REF!),"")</f>
        <v>#REF!</v>
      </c>
      <c r="T43" s="39" t="e">
        <f>IF(AND('Riesgos Corrup'!#REF!="Muy Alta",'Riesgos Corrup'!#REF!="Mayor"),CONCATENATE("R38C",'Riesgos Corrup'!#REF!),"")</f>
        <v>#REF!</v>
      </c>
      <c r="U43" s="84" t="e">
        <f>IF(AND('Riesgos Corrup'!#REF!="Muy Alta",'Riesgos Corrup'!#REF!="Mayor"),CONCATENATE("R38C",'Riesgos Corrup'!#REF!),"")</f>
        <v>#REF!</v>
      </c>
      <c r="V43" s="96" t="e">
        <f>IF(AND('Riesgos Corrup'!#REF!="Muy Alta",'Riesgos Corrup'!#REF!="Catastrófico"),CONCATENATE("R39C",'Riesgos Corrup'!#REF!),"")</f>
        <v>#REF!</v>
      </c>
      <c r="W43" s="97" t="e">
        <f>IF(AND('Riesgos Corrup'!#REF!="Muy Alta",'Riesgos Corrup'!#REF!="Catastrófico"),CONCATENATE("R38C",'Riesgos Corrup'!#REF!),"")</f>
        <v>#REF!</v>
      </c>
      <c r="X43" s="98" t="e">
        <f>IF(AND('Riesgos Corrup'!#REF!="Muy Alta",'Riesgos Corrup'!#REF!="Catastrófico"),CONCATENATE("R38C",'Riesgos Corrup'!#REF!),"")</f>
        <v>#REF!</v>
      </c>
      <c r="Y43" s="40"/>
      <c r="Z43" s="251"/>
      <c r="AA43" s="252"/>
      <c r="AB43" s="252"/>
      <c r="AC43" s="252"/>
      <c r="AD43" s="252"/>
      <c r="AE43" s="253"/>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row>
    <row r="44" spans="1:61" ht="15" customHeight="1" x14ac:dyDescent="0.25">
      <c r="A44" s="40"/>
      <c r="B44" s="260"/>
      <c r="C44" s="261"/>
      <c r="D44" s="262"/>
      <c r="E44" s="235"/>
      <c r="F44" s="230"/>
      <c r="G44" s="230"/>
      <c r="H44" s="230"/>
      <c r="I44" s="230"/>
      <c r="J44" s="83" t="e">
        <f>IF(AND('Riesgos Corrup'!#REF!="Muy Alta",'Riesgos Corrup'!#REF!="Leve"),CONCATENATE("R40C",'Riesgos Corrup'!#REF!),"")</f>
        <v>#REF!</v>
      </c>
      <c r="K44" s="39" t="e">
        <f>IF(AND('Riesgos Corrup'!#REF!="Muy Alta",'Riesgos Corrup'!#REF!="Leve"),CONCATENATE("R39C",'Riesgos Corrup'!#REF!),"")</f>
        <v>#REF!</v>
      </c>
      <c r="L44" s="84" t="e">
        <f>IF(AND('Riesgos Corrup'!#REF!="Muy Alta",'Riesgos Corrup'!#REF!="Leve"),CONCATENATE("R39C",'Riesgos Corrup'!#REF!),"")</f>
        <v>#REF!</v>
      </c>
      <c r="M44" s="83" t="e">
        <f>IF(AND('Riesgos Corrup'!#REF!="Muy Alta",'Riesgos Corrup'!#REF!="Menor"),CONCATENATE("R40C",'Riesgos Corrup'!#REF!),"")</f>
        <v>#REF!</v>
      </c>
      <c r="N44" s="39" t="e">
        <f>IF(AND('Riesgos Corrup'!#REF!="Muy Alta",'Riesgos Corrup'!#REF!="Menor"),CONCATENATE("R39C",'Riesgos Corrup'!#REF!),"")</f>
        <v>#REF!</v>
      </c>
      <c r="O44" s="84" t="e">
        <f>IF(AND('Riesgos Corrup'!#REF!="Muy Alta",'Riesgos Corrup'!#REF!="Menor"),CONCATENATE("R39C",'Riesgos Corrup'!#REF!),"")</f>
        <v>#REF!</v>
      </c>
      <c r="P44" s="83" t="e">
        <f>IF(AND('Riesgos Corrup'!#REF!="Muy Alta",'Riesgos Corrup'!#REF!="Moderado"),CONCATENATE("R40C",'Riesgos Corrup'!#REF!),"")</f>
        <v>#REF!</v>
      </c>
      <c r="Q44" s="39" t="e">
        <f>IF(AND('Riesgos Corrup'!#REF!="Muy Alta",'Riesgos Corrup'!#REF!="Moderado"),CONCATENATE("R39C",'Riesgos Corrup'!#REF!),"")</f>
        <v>#REF!</v>
      </c>
      <c r="R44" s="84" t="e">
        <f>IF(AND('Riesgos Corrup'!#REF!="Muy Alta",'Riesgos Corrup'!#REF!="Moderado"),CONCATENATE("R39C",'Riesgos Corrup'!#REF!),"")</f>
        <v>#REF!</v>
      </c>
      <c r="S44" s="83" t="e">
        <f>IF(AND('Riesgos Corrup'!#REF!="Muy Alta",'Riesgos Corrup'!#REF!="Mayor"),CONCATENATE("R40C",'Riesgos Corrup'!#REF!),"")</f>
        <v>#REF!</v>
      </c>
      <c r="T44" s="39" t="e">
        <f>IF(AND('Riesgos Corrup'!#REF!="Muy Alta",'Riesgos Corrup'!#REF!="Mayor"),CONCATENATE("R39C",'Riesgos Corrup'!#REF!),"")</f>
        <v>#REF!</v>
      </c>
      <c r="U44" s="84" t="e">
        <f>IF(AND('Riesgos Corrup'!#REF!="Muy Alta",'Riesgos Corrup'!#REF!="Mayor"),CONCATENATE("R39C",'Riesgos Corrup'!#REF!),"")</f>
        <v>#REF!</v>
      </c>
      <c r="V44" s="96" t="e">
        <f>IF(AND('Riesgos Corrup'!#REF!="Muy Alta",'Riesgos Corrup'!#REF!="Catastrófico"),CONCATENATE("R40C",'Riesgos Corrup'!#REF!),"")</f>
        <v>#REF!</v>
      </c>
      <c r="W44" s="97" t="e">
        <f>IF(AND('Riesgos Corrup'!#REF!="Muy Alta",'Riesgos Corrup'!#REF!="Catastrófico"),CONCATENATE("R39C",'Riesgos Corrup'!#REF!),"")</f>
        <v>#REF!</v>
      </c>
      <c r="X44" s="98" t="e">
        <f>IF(AND('Riesgos Corrup'!#REF!="Muy Alta",'Riesgos Corrup'!#REF!="Catastrófico"),CONCATENATE("R39C",'Riesgos Corrup'!#REF!),"")</f>
        <v>#REF!</v>
      </c>
      <c r="Y44" s="40"/>
      <c r="Z44" s="251"/>
      <c r="AA44" s="252"/>
      <c r="AB44" s="252"/>
      <c r="AC44" s="252"/>
      <c r="AD44" s="252"/>
      <c r="AE44" s="253"/>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row>
    <row r="45" spans="1:61" ht="15" customHeight="1" x14ac:dyDescent="0.25">
      <c r="A45" s="40"/>
      <c r="B45" s="260"/>
      <c r="C45" s="261"/>
      <c r="D45" s="262"/>
      <c r="E45" s="235"/>
      <c r="F45" s="230"/>
      <c r="G45" s="230"/>
      <c r="H45" s="230"/>
      <c r="I45" s="230"/>
      <c r="J45" s="83" t="e">
        <f>IF(AND('Riesgos Corrup'!#REF!="Muy Alta",'Riesgos Corrup'!#REF!="Leve"),CONCATENATE("R41C",'Riesgos Corrup'!#REF!),"")</f>
        <v>#REF!</v>
      </c>
      <c r="K45" s="39" t="e">
        <f>IF(AND('Riesgos Corrup'!#REF!="Muy Alta",'Riesgos Corrup'!#REF!="Leve"),CONCATENATE("R40C",'Riesgos Corrup'!#REF!),"")</f>
        <v>#REF!</v>
      </c>
      <c r="L45" s="84" t="e">
        <f>IF(AND('Riesgos Corrup'!#REF!="Muy Alta",'Riesgos Corrup'!#REF!="Leve"),CONCATENATE("R40C",'Riesgos Corrup'!#REF!),"")</f>
        <v>#REF!</v>
      </c>
      <c r="M45" s="83" t="e">
        <f>IF(AND('Riesgos Corrup'!#REF!="Muy Alta",'Riesgos Corrup'!#REF!="Menor"),CONCATENATE("R41C",'Riesgos Corrup'!#REF!),"")</f>
        <v>#REF!</v>
      </c>
      <c r="N45" s="39" t="e">
        <f>IF(AND('Riesgos Corrup'!#REF!="Muy Alta",'Riesgos Corrup'!#REF!="Menor"),CONCATENATE("R40C",'Riesgos Corrup'!#REF!),"")</f>
        <v>#REF!</v>
      </c>
      <c r="O45" s="84" t="e">
        <f>IF(AND('Riesgos Corrup'!#REF!="Muy Alta",'Riesgos Corrup'!#REF!="Menor"),CONCATENATE("R40C",'Riesgos Corrup'!#REF!),"")</f>
        <v>#REF!</v>
      </c>
      <c r="P45" s="83" t="e">
        <f>IF(AND('Riesgos Corrup'!#REF!="Muy Alta",'Riesgos Corrup'!#REF!="Moderado"),CONCATENATE("R41C",'Riesgos Corrup'!#REF!),"")</f>
        <v>#REF!</v>
      </c>
      <c r="Q45" s="39" t="e">
        <f>IF(AND('Riesgos Corrup'!#REF!="Muy Alta",'Riesgos Corrup'!#REF!="Moderado"),CONCATENATE("R40C",'Riesgos Corrup'!#REF!),"")</f>
        <v>#REF!</v>
      </c>
      <c r="R45" s="84" t="e">
        <f>IF(AND('Riesgos Corrup'!#REF!="Muy Alta",'Riesgos Corrup'!#REF!="Moderado"),CONCATENATE("R40C",'Riesgos Corrup'!#REF!),"")</f>
        <v>#REF!</v>
      </c>
      <c r="S45" s="83" t="e">
        <f>IF(AND('Riesgos Corrup'!#REF!="Muy Alta",'Riesgos Corrup'!#REF!="Mayor"),CONCATENATE("R41C",'Riesgos Corrup'!#REF!),"")</f>
        <v>#REF!</v>
      </c>
      <c r="T45" s="39" t="e">
        <f>IF(AND('Riesgos Corrup'!#REF!="Muy Alta",'Riesgos Corrup'!#REF!="Mayor"),CONCATENATE("R40C",'Riesgos Corrup'!#REF!),"")</f>
        <v>#REF!</v>
      </c>
      <c r="U45" s="84" t="e">
        <f>IF(AND('Riesgos Corrup'!#REF!="Muy Alta",'Riesgos Corrup'!#REF!="Mayor"),CONCATENATE("R40C",'Riesgos Corrup'!#REF!),"")</f>
        <v>#REF!</v>
      </c>
      <c r="V45" s="96" t="e">
        <f>IF(AND('Riesgos Corrup'!#REF!="Muy Alta",'Riesgos Corrup'!#REF!="Catastrófico"),CONCATENATE("R41C",'Riesgos Corrup'!#REF!),"")</f>
        <v>#REF!</v>
      </c>
      <c r="W45" s="97" t="e">
        <f>IF(AND('Riesgos Corrup'!#REF!="Muy Alta",'Riesgos Corrup'!#REF!="Catastrófico"),CONCATENATE("R40C",'Riesgos Corrup'!#REF!),"")</f>
        <v>#REF!</v>
      </c>
      <c r="X45" s="98" t="e">
        <f>IF(AND('Riesgos Corrup'!#REF!="Muy Alta",'Riesgos Corrup'!#REF!="Catastrófico"),CONCATENATE("R40C",'Riesgos Corrup'!#REF!),"")</f>
        <v>#REF!</v>
      </c>
      <c r="Y45" s="40"/>
      <c r="Z45" s="251"/>
      <c r="AA45" s="252"/>
      <c r="AB45" s="252"/>
      <c r="AC45" s="252"/>
      <c r="AD45" s="252"/>
      <c r="AE45" s="253"/>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row>
    <row r="46" spans="1:61" ht="15" customHeight="1" x14ac:dyDescent="0.25">
      <c r="A46" s="40"/>
      <c r="B46" s="260"/>
      <c r="C46" s="261"/>
      <c r="D46" s="262"/>
      <c r="E46" s="235"/>
      <c r="F46" s="230"/>
      <c r="G46" s="230"/>
      <c r="H46" s="230"/>
      <c r="I46" s="230"/>
      <c r="J46" s="83" t="str">
        <f>IF(AND('Riesgos Corrup'!$AB$42="Muy Alta",'Riesgos Corrup'!$AD$42="Leve"),CONCATENATE("R42C",'Riesgos Corrup'!$R$42),"")</f>
        <v/>
      </c>
      <c r="K46" s="39" t="str">
        <f>IF(AND('Riesgos Corrup'!$AB$43="Muy Alta",'Riesgos Corrup'!$AD$43="Leve"),CONCATENATE("R41C",'Riesgos Corrup'!$R$43),"")</f>
        <v/>
      </c>
      <c r="L46" s="84" t="str">
        <f>IF(AND('Riesgos Corrup'!$AB$44="Muy Alta",'Riesgos Corrup'!$AD$44="Leve"),CONCATENATE("R41C",'Riesgos Corrup'!$R$44),"")</f>
        <v/>
      </c>
      <c r="M46" s="83" t="str">
        <f>IF(AND('Riesgos Corrup'!$AB$42="Muy Alta",'Riesgos Corrup'!$AD$42="Menor"),CONCATENATE("R42C",'Riesgos Corrup'!$R$42),"")</f>
        <v/>
      </c>
      <c r="N46" s="39" t="str">
        <f>IF(AND('Riesgos Corrup'!$AB$43="Muy Alta",'Riesgos Corrup'!$AD$43="Menor"),CONCATENATE("R41C",'Riesgos Corrup'!$R$43),"")</f>
        <v/>
      </c>
      <c r="O46" s="84" t="str">
        <f>IF(AND('Riesgos Corrup'!$AB$44="Muy Alta",'Riesgos Corrup'!$AD$44="Menor"),CONCATENATE("R41C",'Riesgos Corrup'!$R$44),"")</f>
        <v/>
      </c>
      <c r="P46" s="83" t="str">
        <f>IF(AND('Riesgos Corrup'!$AB$42="Muy Alta",'Riesgos Corrup'!$AD$42="Moderado"),CONCATENATE("R42C",'Riesgos Corrup'!$R$42),"")</f>
        <v/>
      </c>
      <c r="Q46" s="39" t="str">
        <f>IF(AND('Riesgos Corrup'!$AB$43="Muy Alta",'Riesgos Corrup'!$AD$43="Moderado"),CONCATENATE("R41C",'Riesgos Corrup'!$R$43),"")</f>
        <v/>
      </c>
      <c r="R46" s="84" t="str">
        <f>IF(AND('Riesgos Corrup'!$AB$44="Muy Alta",'Riesgos Corrup'!$AD$44="Moderado"),CONCATENATE("R41C",'Riesgos Corrup'!$R$44),"")</f>
        <v/>
      </c>
      <c r="S46" s="83" t="str">
        <f>IF(AND('Riesgos Corrup'!$AB$42="Muy Alta",'Riesgos Corrup'!$AD$42="Mayor"),CONCATENATE("R42C",'Riesgos Corrup'!$R$42),"")</f>
        <v/>
      </c>
      <c r="T46" s="39" t="str">
        <f>IF(AND('Riesgos Corrup'!$AB$43="Muy Alta",'Riesgos Corrup'!$AD$43="Mayor"),CONCATENATE("R41C",'Riesgos Corrup'!$R$43),"")</f>
        <v/>
      </c>
      <c r="U46" s="84" t="str">
        <f>IF(AND('Riesgos Corrup'!$AB$44="Muy Alta",'Riesgos Corrup'!$AD$44="Mayor"),CONCATENATE("R41C",'Riesgos Corrup'!$R$44),"")</f>
        <v/>
      </c>
      <c r="V46" s="96" t="str">
        <f>IF(AND('Riesgos Corrup'!$AB$42="Muy Alta",'Riesgos Corrup'!$AD$42="Catastrófico"),CONCATENATE("R42C",'Riesgos Corrup'!$R$42),"")</f>
        <v/>
      </c>
      <c r="W46" s="97" t="str">
        <f>IF(AND('Riesgos Corrup'!$AB$43="Muy Alta",'Riesgos Corrup'!$AD$43="Catastrófico"),CONCATENATE("R41C",'Riesgos Corrup'!$R$43),"")</f>
        <v/>
      </c>
      <c r="X46" s="98" t="str">
        <f>IF(AND('Riesgos Corrup'!$AB$44="Muy Alta",'Riesgos Corrup'!$AD$44="Catastrófico"),CONCATENATE("R41C",'Riesgos Corrup'!$R$44),"")</f>
        <v/>
      </c>
      <c r="Y46" s="40"/>
      <c r="Z46" s="251"/>
      <c r="AA46" s="252"/>
      <c r="AB46" s="252"/>
      <c r="AC46" s="252"/>
      <c r="AD46" s="252"/>
      <c r="AE46" s="253"/>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row>
    <row r="47" spans="1:61" ht="15" customHeight="1" x14ac:dyDescent="0.25">
      <c r="A47" s="40"/>
      <c r="B47" s="260"/>
      <c r="C47" s="261"/>
      <c r="D47" s="262"/>
      <c r="E47" s="235"/>
      <c r="F47" s="230"/>
      <c r="G47" s="230"/>
      <c r="H47" s="230"/>
      <c r="I47" s="230"/>
      <c r="J47" s="83" t="e">
        <f>IF(AND('Riesgos Corrup'!#REF!="Muy Alta",'Riesgos Corrup'!#REF!="Leve"),CONCATENATE("R43C",'Riesgos Corrup'!#REF!),"")</f>
        <v>#REF!</v>
      </c>
      <c r="K47" s="39" t="e">
        <f>IF(AND('Riesgos Corrup'!#REF!="Muy Alta",'Riesgos Corrup'!#REF!="Leve"),CONCATENATE("R42C",'Riesgos Corrup'!#REF!),"")</f>
        <v>#REF!</v>
      </c>
      <c r="L47" s="84" t="e">
        <f>IF(AND('Riesgos Corrup'!#REF!="Muy Alta",'Riesgos Corrup'!#REF!="Leve"),CONCATENATE("R42C",'Riesgos Corrup'!#REF!),"")</f>
        <v>#REF!</v>
      </c>
      <c r="M47" s="83" t="e">
        <f>IF(AND('Riesgos Corrup'!#REF!="Muy Alta",'Riesgos Corrup'!#REF!="Menor"),CONCATENATE("R43C",'Riesgos Corrup'!#REF!),"")</f>
        <v>#REF!</v>
      </c>
      <c r="N47" s="39" t="e">
        <f>IF(AND('Riesgos Corrup'!#REF!="Muy Alta",'Riesgos Corrup'!#REF!="Menor"),CONCATENATE("R42C",'Riesgos Corrup'!#REF!),"")</f>
        <v>#REF!</v>
      </c>
      <c r="O47" s="84" t="e">
        <f>IF(AND('Riesgos Corrup'!#REF!="Muy Alta",'Riesgos Corrup'!#REF!="Menor"),CONCATENATE("R42C",'Riesgos Corrup'!#REF!),"")</f>
        <v>#REF!</v>
      </c>
      <c r="P47" s="83" t="e">
        <f>IF(AND('Riesgos Corrup'!#REF!="Muy Alta",'Riesgos Corrup'!#REF!="Moderado"),CONCATENATE("R43C",'Riesgos Corrup'!#REF!),"")</f>
        <v>#REF!</v>
      </c>
      <c r="Q47" s="39" t="e">
        <f>IF(AND('Riesgos Corrup'!#REF!="Muy Alta",'Riesgos Corrup'!#REF!="Moderado"),CONCATENATE("R42C",'Riesgos Corrup'!#REF!),"")</f>
        <v>#REF!</v>
      </c>
      <c r="R47" s="84" t="e">
        <f>IF(AND('Riesgos Corrup'!#REF!="Muy Alta",'Riesgos Corrup'!#REF!="Moderado"),CONCATENATE("R42C",'Riesgos Corrup'!#REF!),"")</f>
        <v>#REF!</v>
      </c>
      <c r="S47" s="83" t="e">
        <f>IF(AND('Riesgos Corrup'!#REF!="Muy Alta",'Riesgos Corrup'!#REF!="Mayor"),CONCATENATE("R43C",'Riesgos Corrup'!#REF!),"")</f>
        <v>#REF!</v>
      </c>
      <c r="T47" s="39" t="e">
        <f>IF(AND('Riesgos Corrup'!#REF!="Muy Alta",'Riesgos Corrup'!#REF!="Mayor"),CONCATENATE("R42C",'Riesgos Corrup'!#REF!),"")</f>
        <v>#REF!</v>
      </c>
      <c r="U47" s="84" t="e">
        <f>IF(AND('Riesgos Corrup'!#REF!="Muy Alta",'Riesgos Corrup'!#REF!="Mayor"),CONCATENATE("R42C",'Riesgos Corrup'!#REF!),"")</f>
        <v>#REF!</v>
      </c>
      <c r="V47" s="96" t="e">
        <f>IF(AND('Riesgos Corrup'!#REF!="Muy Alta",'Riesgos Corrup'!#REF!="Catastrófico"),CONCATENATE("R43C",'Riesgos Corrup'!#REF!),"")</f>
        <v>#REF!</v>
      </c>
      <c r="W47" s="97" t="e">
        <f>IF(AND('Riesgos Corrup'!#REF!="Muy Alta",'Riesgos Corrup'!#REF!="Catastrófico"),CONCATENATE("R42C",'Riesgos Corrup'!#REF!),"")</f>
        <v>#REF!</v>
      </c>
      <c r="X47" s="98" t="e">
        <f>IF(AND('Riesgos Corrup'!#REF!="Muy Alta",'Riesgos Corrup'!#REF!="Catastrófico"),CONCATENATE("R42C",'Riesgos Corrup'!#REF!),"")</f>
        <v>#REF!</v>
      </c>
      <c r="Y47" s="40"/>
      <c r="Z47" s="251"/>
      <c r="AA47" s="252"/>
      <c r="AB47" s="252"/>
      <c r="AC47" s="252"/>
      <c r="AD47" s="252"/>
      <c r="AE47" s="253"/>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row>
    <row r="48" spans="1:61" ht="15" customHeight="1" x14ac:dyDescent="0.25">
      <c r="A48" s="40"/>
      <c r="B48" s="260"/>
      <c r="C48" s="261"/>
      <c r="D48" s="262"/>
      <c r="E48" s="235"/>
      <c r="F48" s="230"/>
      <c r="G48" s="230"/>
      <c r="H48" s="230"/>
      <c r="I48" s="230"/>
      <c r="J48" s="83" t="str">
        <f ca="1">IF(AND('Riesgos Corrup'!$AB$45="Muy Alta",'Riesgos Corrup'!$AD$45="Leve"),CONCATENATE("R44C",'Riesgos Corrup'!$R$45),"")</f>
        <v/>
      </c>
      <c r="K48" s="39" t="str">
        <f>IF(AND('Riesgos Corrup'!$AB$46="Muy Alta",'Riesgos Corrup'!$AD$46="Leve"),CONCATENATE("R43C",'Riesgos Corrup'!$R$46),"")</f>
        <v/>
      </c>
      <c r="L48" s="84" t="str">
        <f>IF(AND('Riesgos Corrup'!$AB$47="Muy Alta",'Riesgos Corrup'!$AD$47="Leve"),CONCATENATE("R43C",'Riesgos Corrup'!$R$47),"")</f>
        <v/>
      </c>
      <c r="M48" s="83" t="str">
        <f ca="1">IF(AND('Riesgos Corrup'!$AB$45="Muy Alta",'Riesgos Corrup'!$AD$45="Menor"),CONCATENATE("R44C",'Riesgos Corrup'!$R$45),"")</f>
        <v/>
      </c>
      <c r="N48" s="39" t="str">
        <f>IF(AND('Riesgos Corrup'!$AB$46="Muy Alta",'Riesgos Corrup'!$AD$46="Menor"),CONCATENATE("R43C",'Riesgos Corrup'!$R$46),"")</f>
        <v/>
      </c>
      <c r="O48" s="84" t="str">
        <f>IF(AND('Riesgos Corrup'!$AB$47="Muy Alta",'Riesgos Corrup'!$AD$47="Menor"),CONCATENATE("R43C",'Riesgos Corrup'!$R$47),"")</f>
        <v/>
      </c>
      <c r="P48" s="83" t="str">
        <f ca="1">IF(AND('Riesgos Corrup'!$AB$45="Muy Alta",'Riesgos Corrup'!$AD$45="Moderado"),CONCATENATE("R44C",'Riesgos Corrup'!$R$45),"")</f>
        <v/>
      </c>
      <c r="Q48" s="39" t="str">
        <f>IF(AND('Riesgos Corrup'!$AB$46="Muy Alta",'Riesgos Corrup'!$AD$46="Moderado"),CONCATENATE("R43C",'Riesgos Corrup'!$R$46),"")</f>
        <v/>
      </c>
      <c r="R48" s="84" t="str">
        <f>IF(AND('Riesgos Corrup'!$AB$47="Muy Alta",'Riesgos Corrup'!$AD$47="Moderado"),CONCATENATE("R43C",'Riesgos Corrup'!$R$47),"")</f>
        <v/>
      </c>
      <c r="S48" s="83" t="str">
        <f ca="1">IF(AND('Riesgos Corrup'!$AB$45="Muy Alta",'Riesgos Corrup'!$AD$45="Mayor"),CONCATENATE("R44C",'Riesgos Corrup'!$R$45),"")</f>
        <v/>
      </c>
      <c r="T48" s="39" t="str">
        <f>IF(AND('Riesgos Corrup'!$AB$46="Muy Alta",'Riesgos Corrup'!$AD$46="Mayor"),CONCATENATE("R43C",'Riesgos Corrup'!$R$46),"")</f>
        <v/>
      </c>
      <c r="U48" s="84" t="str">
        <f>IF(AND('Riesgos Corrup'!$AB$47="Muy Alta",'Riesgos Corrup'!$AD$47="Mayor"),CONCATENATE("R43C",'Riesgos Corrup'!$R$47),"")</f>
        <v/>
      </c>
      <c r="V48" s="96" t="str">
        <f ca="1">IF(AND('Riesgos Corrup'!$AB$45="Muy Alta",'Riesgos Corrup'!$AD$45="Catastrófico"),CONCATENATE("R44C",'Riesgos Corrup'!$R$45),"")</f>
        <v/>
      </c>
      <c r="W48" s="97" t="str">
        <f>IF(AND('Riesgos Corrup'!$AB$46="Muy Alta",'Riesgos Corrup'!$AD$46="Catastrófico"),CONCATENATE("R43C",'Riesgos Corrup'!$R$46),"")</f>
        <v/>
      </c>
      <c r="X48" s="98" t="str">
        <f>IF(AND('Riesgos Corrup'!$AB$47="Muy Alta",'Riesgos Corrup'!$AD$47="Catastrófico"),CONCATENATE("R43C",'Riesgos Corrup'!$R$47),"")</f>
        <v/>
      </c>
      <c r="Y48" s="40"/>
      <c r="Z48" s="251"/>
      <c r="AA48" s="252"/>
      <c r="AB48" s="252"/>
      <c r="AC48" s="252"/>
      <c r="AD48" s="252"/>
      <c r="AE48" s="253"/>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row>
    <row r="49" spans="1:61" ht="15" customHeight="1" x14ac:dyDescent="0.25">
      <c r="A49" s="40"/>
      <c r="B49" s="260"/>
      <c r="C49" s="261"/>
      <c r="D49" s="262"/>
      <c r="E49" s="235"/>
      <c r="F49" s="230"/>
      <c r="G49" s="230"/>
      <c r="H49" s="230"/>
      <c r="I49" s="230"/>
      <c r="J49" s="83" t="str">
        <f>IF(AND('Riesgos Corrup'!$AB$48="Muy Alta",'Riesgos Corrup'!$AD$48="Leve"),CONCATENATE("R45C",'Riesgos Corrup'!$R$48),"")</f>
        <v/>
      </c>
      <c r="K49" s="39" t="str">
        <f>IF(AND('Riesgos Corrup'!$AB$49="Muy Alta",'Riesgos Corrup'!$AD$49="Leve"),CONCATENATE("R44C",'Riesgos Corrup'!$R$49),"")</f>
        <v/>
      </c>
      <c r="L49" s="84" t="str">
        <f>IF(AND('Riesgos Corrup'!$AB$50="Muy Alta",'Riesgos Corrup'!$AD$50="Leve"),CONCATENATE("R44C",'Riesgos Corrup'!$R$50),"")</f>
        <v/>
      </c>
      <c r="M49" s="83" t="str">
        <f>IF(AND('Riesgos Corrup'!$AB$48="Muy Alta",'Riesgos Corrup'!$AD$48="Menor"),CONCATENATE("R45C",'Riesgos Corrup'!$R$48),"")</f>
        <v/>
      </c>
      <c r="N49" s="39" t="str">
        <f>IF(AND('Riesgos Corrup'!$AB$49="Muy Alta",'Riesgos Corrup'!$AD$49="Menor"),CONCATENATE("R44C",'Riesgos Corrup'!$R$49),"")</f>
        <v/>
      </c>
      <c r="O49" s="84" t="str">
        <f>IF(AND('Riesgos Corrup'!$AB$50="Muy Alta",'Riesgos Corrup'!$AD$50="Menor"),CONCATENATE("R44C",'Riesgos Corrup'!$R$50),"")</f>
        <v/>
      </c>
      <c r="P49" s="83" t="str">
        <f>IF(AND('Riesgos Corrup'!$AB$48="Muy Alta",'Riesgos Corrup'!$AD$48="Moderado"),CONCATENATE("R45C",'Riesgos Corrup'!$R$48),"")</f>
        <v/>
      </c>
      <c r="Q49" s="39" t="str">
        <f>IF(AND('Riesgos Corrup'!$AB$49="Muy Alta",'Riesgos Corrup'!$AD$49="Moderado"),CONCATENATE("R44C",'Riesgos Corrup'!$R$49),"")</f>
        <v/>
      </c>
      <c r="R49" s="84" t="str">
        <f>IF(AND('Riesgos Corrup'!$AB$50="Muy Alta",'Riesgos Corrup'!$AD$50="Moderado"),CONCATENATE("R44C",'Riesgos Corrup'!$R$50),"")</f>
        <v/>
      </c>
      <c r="S49" s="83" t="str">
        <f>IF(AND('Riesgos Corrup'!$AB$48="Muy Alta",'Riesgos Corrup'!$AD$48="Mayor"),CONCATENATE("R45C",'Riesgos Corrup'!$R$48),"")</f>
        <v/>
      </c>
      <c r="T49" s="39" t="str">
        <f>IF(AND('Riesgos Corrup'!$AB$49="Muy Alta",'Riesgos Corrup'!$AD$49="Mayor"),CONCATENATE("R44C",'Riesgos Corrup'!$R$49),"")</f>
        <v/>
      </c>
      <c r="U49" s="84" t="str">
        <f>IF(AND('Riesgos Corrup'!$AB$50="Muy Alta",'Riesgos Corrup'!$AD$50="Mayor"),CONCATENATE("R44C",'Riesgos Corrup'!$R$50),"")</f>
        <v/>
      </c>
      <c r="V49" s="96" t="str">
        <f>IF(AND('Riesgos Corrup'!$AB$48="Muy Alta",'Riesgos Corrup'!$AD$48="Catastrófico"),CONCATENATE("R45C",'Riesgos Corrup'!$R$48),"")</f>
        <v/>
      </c>
      <c r="W49" s="97" t="str">
        <f>IF(AND('Riesgos Corrup'!$AB$49="Muy Alta",'Riesgos Corrup'!$AD$49="Catastrófico"),CONCATENATE("R44C",'Riesgos Corrup'!$R$49),"")</f>
        <v/>
      </c>
      <c r="X49" s="98" t="str">
        <f>IF(AND('Riesgos Corrup'!$AB$50="Muy Alta",'Riesgos Corrup'!$AD$50="Catastrófico"),CONCATENATE("R44C",'Riesgos Corrup'!$R$50),"")</f>
        <v/>
      </c>
      <c r="Y49" s="40"/>
      <c r="Z49" s="251"/>
      <c r="AA49" s="252"/>
      <c r="AB49" s="252"/>
      <c r="AC49" s="252"/>
      <c r="AD49" s="252"/>
      <c r="AE49" s="253"/>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row>
    <row r="50" spans="1:61" ht="15" customHeight="1" x14ac:dyDescent="0.25">
      <c r="A50" s="40"/>
      <c r="B50" s="260"/>
      <c r="C50" s="261"/>
      <c r="D50" s="262"/>
      <c r="E50" s="235"/>
      <c r="F50" s="230"/>
      <c r="G50" s="230"/>
      <c r="H50" s="230"/>
      <c r="I50" s="230"/>
      <c r="J50" s="83" t="e">
        <f>IF(AND('Riesgos Corrup'!#REF!="Muy Alta",'Riesgos Corrup'!#REF!="Leve"),CONCATENATE("R46C",'Riesgos Corrup'!#REF!),"")</f>
        <v>#REF!</v>
      </c>
      <c r="K50" s="39" t="e">
        <f>IF(AND('Riesgos Corrup'!#REF!="Muy Alta",'Riesgos Corrup'!#REF!="Leve"),CONCATENATE("R45C",'Riesgos Corrup'!#REF!),"")</f>
        <v>#REF!</v>
      </c>
      <c r="L50" s="84" t="e">
        <f>IF(AND('Riesgos Corrup'!#REF!="Muy Alta",'Riesgos Corrup'!#REF!="Leve"),CONCATENATE("R45C",'Riesgos Corrup'!#REF!),"")</f>
        <v>#REF!</v>
      </c>
      <c r="M50" s="83" t="e">
        <f>IF(AND('Riesgos Corrup'!#REF!="Muy Alta",'Riesgos Corrup'!#REF!="Menor"),CONCATENATE("R46C",'Riesgos Corrup'!#REF!),"")</f>
        <v>#REF!</v>
      </c>
      <c r="N50" s="39" t="e">
        <f>IF(AND('Riesgos Corrup'!#REF!="Muy Alta",'Riesgos Corrup'!#REF!="Menor"),CONCATENATE("R45C",'Riesgos Corrup'!#REF!),"")</f>
        <v>#REF!</v>
      </c>
      <c r="O50" s="84" t="e">
        <f>IF(AND('Riesgos Corrup'!#REF!="Muy Alta",'Riesgos Corrup'!#REF!="Menor"),CONCATENATE("R45C",'Riesgos Corrup'!#REF!),"")</f>
        <v>#REF!</v>
      </c>
      <c r="P50" s="83" t="e">
        <f>IF(AND('Riesgos Corrup'!#REF!="Muy Alta",'Riesgos Corrup'!#REF!="Moderado"),CONCATENATE("R46C",'Riesgos Corrup'!#REF!),"")</f>
        <v>#REF!</v>
      </c>
      <c r="Q50" s="39" t="e">
        <f>IF(AND('Riesgos Corrup'!#REF!="Muy Alta",'Riesgos Corrup'!#REF!="Moderado"),CONCATENATE("R45C",'Riesgos Corrup'!#REF!),"")</f>
        <v>#REF!</v>
      </c>
      <c r="R50" s="84" t="e">
        <f>IF(AND('Riesgos Corrup'!#REF!="Muy Alta",'Riesgos Corrup'!#REF!="Moderado"),CONCATENATE("R45C",'Riesgos Corrup'!#REF!),"")</f>
        <v>#REF!</v>
      </c>
      <c r="S50" s="83" t="e">
        <f>IF(AND('Riesgos Corrup'!#REF!="Muy Alta",'Riesgos Corrup'!#REF!="Mayor"),CONCATENATE("R46C",'Riesgos Corrup'!#REF!),"")</f>
        <v>#REF!</v>
      </c>
      <c r="T50" s="39" t="e">
        <f>IF(AND('Riesgos Corrup'!#REF!="Muy Alta",'Riesgos Corrup'!#REF!="Mayor"),CONCATENATE("R45C",'Riesgos Corrup'!#REF!),"")</f>
        <v>#REF!</v>
      </c>
      <c r="U50" s="84" t="e">
        <f>IF(AND('Riesgos Corrup'!#REF!="Muy Alta",'Riesgos Corrup'!#REF!="Mayor"),CONCATENATE("R45C",'Riesgos Corrup'!#REF!),"")</f>
        <v>#REF!</v>
      </c>
      <c r="V50" s="96" t="e">
        <f>IF(AND('Riesgos Corrup'!#REF!="Muy Alta",'Riesgos Corrup'!#REF!="Catastrófico"),CONCATENATE("R46C",'Riesgos Corrup'!#REF!),"")</f>
        <v>#REF!</v>
      </c>
      <c r="W50" s="97" t="e">
        <f>IF(AND('Riesgos Corrup'!#REF!="Muy Alta",'Riesgos Corrup'!#REF!="Catastrófico"),CONCATENATE("R45C",'Riesgos Corrup'!#REF!),"")</f>
        <v>#REF!</v>
      </c>
      <c r="X50" s="98" t="e">
        <f>IF(AND('Riesgos Corrup'!#REF!="Muy Alta",'Riesgos Corrup'!#REF!="Catastrófico"),CONCATENATE("R45C",'Riesgos Corrup'!#REF!),"")</f>
        <v>#REF!</v>
      </c>
      <c r="Y50" s="40"/>
      <c r="Z50" s="251"/>
      <c r="AA50" s="252"/>
      <c r="AB50" s="252"/>
      <c r="AC50" s="252"/>
      <c r="AD50" s="252"/>
      <c r="AE50" s="253"/>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row>
    <row r="51" spans="1:61" ht="15" customHeight="1" x14ac:dyDescent="0.25">
      <c r="A51" s="40"/>
      <c r="B51" s="260"/>
      <c r="C51" s="261"/>
      <c r="D51" s="262"/>
      <c r="E51" s="235"/>
      <c r="F51" s="230"/>
      <c r="G51" s="230"/>
      <c r="H51" s="230"/>
      <c r="I51" s="230"/>
      <c r="J51" s="83" t="e">
        <f>IF(AND('Riesgos Corrup'!#REF!="Muy Alta",'Riesgos Corrup'!#REF!="Leve"),CONCATENATE("R47C",'Riesgos Corrup'!#REF!),"")</f>
        <v>#REF!</v>
      </c>
      <c r="K51" s="39" t="e">
        <f>IF(AND('Riesgos Corrup'!#REF!="Muy Alta",'Riesgos Corrup'!#REF!="Leve"),CONCATENATE("R46C",'Riesgos Corrup'!#REF!),"")</f>
        <v>#REF!</v>
      </c>
      <c r="L51" s="84" t="e">
        <f>IF(AND('Riesgos Corrup'!#REF!="Muy Alta",'Riesgos Corrup'!#REF!="Leve"),CONCATENATE("R46C",'Riesgos Corrup'!#REF!),"")</f>
        <v>#REF!</v>
      </c>
      <c r="M51" s="83" t="e">
        <f>IF(AND('Riesgos Corrup'!#REF!="Muy Alta",'Riesgos Corrup'!#REF!="Menor"),CONCATENATE("R47C",'Riesgos Corrup'!#REF!),"")</f>
        <v>#REF!</v>
      </c>
      <c r="N51" s="39" t="e">
        <f>IF(AND('Riesgos Corrup'!#REF!="Muy Alta",'Riesgos Corrup'!#REF!="Menor"),CONCATENATE("R46C",'Riesgos Corrup'!#REF!),"")</f>
        <v>#REF!</v>
      </c>
      <c r="O51" s="84" t="e">
        <f>IF(AND('Riesgos Corrup'!#REF!="Muy Alta",'Riesgos Corrup'!#REF!="Menor"),CONCATENATE("R46C",'Riesgos Corrup'!#REF!),"")</f>
        <v>#REF!</v>
      </c>
      <c r="P51" s="83" t="e">
        <f>IF(AND('Riesgos Corrup'!#REF!="Muy Alta",'Riesgos Corrup'!#REF!="Moderado"),CONCATENATE("R47C",'Riesgos Corrup'!#REF!),"")</f>
        <v>#REF!</v>
      </c>
      <c r="Q51" s="39" t="e">
        <f>IF(AND('Riesgos Corrup'!#REF!="Muy Alta",'Riesgos Corrup'!#REF!="Moderado"),CONCATENATE("R46C",'Riesgos Corrup'!#REF!),"")</f>
        <v>#REF!</v>
      </c>
      <c r="R51" s="84" t="e">
        <f>IF(AND('Riesgos Corrup'!#REF!="Muy Alta",'Riesgos Corrup'!#REF!="Moderado"),CONCATENATE("R46C",'Riesgos Corrup'!#REF!),"")</f>
        <v>#REF!</v>
      </c>
      <c r="S51" s="83" t="e">
        <f>IF(AND('Riesgos Corrup'!#REF!="Muy Alta",'Riesgos Corrup'!#REF!="Mayor"),CONCATENATE("R47C",'Riesgos Corrup'!#REF!),"")</f>
        <v>#REF!</v>
      </c>
      <c r="T51" s="39" t="e">
        <f>IF(AND('Riesgos Corrup'!#REF!="Muy Alta",'Riesgos Corrup'!#REF!="Mayor"),CONCATENATE("R46C",'Riesgos Corrup'!#REF!),"")</f>
        <v>#REF!</v>
      </c>
      <c r="U51" s="84" t="e">
        <f>IF(AND('Riesgos Corrup'!#REF!="Muy Alta",'Riesgos Corrup'!#REF!="Mayor"),CONCATENATE("R46C",'Riesgos Corrup'!#REF!),"")</f>
        <v>#REF!</v>
      </c>
      <c r="V51" s="96" t="e">
        <f>IF(AND('Riesgos Corrup'!#REF!="Muy Alta",'Riesgos Corrup'!#REF!="Catastrófico"),CONCATENATE("R47C",'Riesgos Corrup'!#REF!),"")</f>
        <v>#REF!</v>
      </c>
      <c r="W51" s="97" t="e">
        <f>IF(AND('Riesgos Corrup'!#REF!="Muy Alta",'Riesgos Corrup'!#REF!="Catastrófico"),CONCATENATE("R46C",'Riesgos Corrup'!#REF!),"")</f>
        <v>#REF!</v>
      </c>
      <c r="X51" s="98" t="e">
        <f>IF(AND('Riesgos Corrup'!#REF!="Muy Alta",'Riesgos Corrup'!#REF!="Catastrófico"),CONCATENATE("R46C",'Riesgos Corrup'!#REF!),"")</f>
        <v>#REF!</v>
      </c>
      <c r="Y51" s="40"/>
      <c r="Z51" s="251"/>
      <c r="AA51" s="252"/>
      <c r="AB51" s="252"/>
      <c r="AC51" s="252"/>
      <c r="AD51" s="252"/>
      <c r="AE51" s="253"/>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row>
    <row r="52" spans="1:61" ht="15" customHeight="1" x14ac:dyDescent="0.25">
      <c r="A52" s="40"/>
      <c r="B52" s="260"/>
      <c r="C52" s="261"/>
      <c r="D52" s="262"/>
      <c r="E52" s="235"/>
      <c r="F52" s="230"/>
      <c r="G52" s="230"/>
      <c r="H52" s="230"/>
      <c r="I52" s="230"/>
      <c r="J52" s="83" t="e">
        <f>IF(AND('Riesgos Corrup'!#REF!="Muy Alta",'Riesgos Corrup'!#REF!="Leve"),CONCATENATE("R48C",'Riesgos Corrup'!#REF!),"")</f>
        <v>#REF!</v>
      </c>
      <c r="K52" s="39" t="e">
        <f>IF(AND('Riesgos Corrup'!#REF!="Muy Alta",'Riesgos Corrup'!#REF!="Leve"),CONCATENATE("R47C",'Riesgos Corrup'!#REF!),"")</f>
        <v>#REF!</v>
      </c>
      <c r="L52" s="84" t="e">
        <f>IF(AND('Riesgos Corrup'!#REF!="Muy Alta",'Riesgos Corrup'!#REF!="Leve"),CONCATENATE("R47C",'Riesgos Corrup'!#REF!),"")</f>
        <v>#REF!</v>
      </c>
      <c r="M52" s="83" t="e">
        <f>IF(AND('Riesgos Corrup'!#REF!="Muy Alta",'Riesgos Corrup'!#REF!="Menor"),CONCATENATE("R48C",'Riesgos Corrup'!#REF!),"")</f>
        <v>#REF!</v>
      </c>
      <c r="N52" s="39" t="e">
        <f>IF(AND('Riesgos Corrup'!#REF!="Muy Alta",'Riesgos Corrup'!#REF!="Menor"),CONCATENATE("R47C",'Riesgos Corrup'!#REF!),"")</f>
        <v>#REF!</v>
      </c>
      <c r="O52" s="84" t="e">
        <f>IF(AND('Riesgos Corrup'!#REF!="Muy Alta",'Riesgos Corrup'!#REF!="Menor"),CONCATENATE("R47C",'Riesgos Corrup'!#REF!),"")</f>
        <v>#REF!</v>
      </c>
      <c r="P52" s="83" t="e">
        <f>IF(AND('Riesgos Corrup'!#REF!="Muy Alta",'Riesgos Corrup'!#REF!="Moderado"),CONCATENATE("R48C",'Riesgos Corrup'!#REF!),"")</f>
        <v>#REF!</v>
      </c>
      <c r="Q52" s="39" t="e">
        <f>IF(AND('Riesgos Corrup'!#REF!="Muy Alta",'Riesgos Corrup'!#REF!="Moderado"),CONCATENATE("R47C",'Riesgos Corrup'!#REF!),"")</f>
        <v>#REF!</v>
      </c>
      <c r="R52" s="84" t="e">
        <f>IF(AND('Riesgos Corrup'!#REF!="Muy Alta",'Riesgos Corrup'!#REF!="Moderado"),CONCATENATE("R47C",'Riesgos Corrup'!#REF!),"")</f>
        <v>#REF!</v>
      </c>
      <c r="S52" s="83" t="e">
        <f>IF(AND('Riesgos Corrup'!#REF!="Muy Alta",'Riesgos Corrup'!#REF!="Mayor"),CONCATENATE("R48C",'Riesgos Corrup'!#REF!),"")</f>
        <v>#REF!</v>
      </c>
      <c r="T52" s="39" t="e">
        <f>IF(AND('Riesgos Corrup'!#REF!="Muy Alta",'Riesgos Corrup'!#REF!="Mayor"),CONCATENATE("R47C",'Riesgos Corrup'!#REF!),"")</f>
        <v>#REF!</v>
      </c>
      <c r="U52" s="84" t="e">
        <f>IF(AND('Riesgos Corrup'!#REF!="Muy Alta",'Riesgos Corrup'!#REF!="Mayor"),CONCATENATE("R47C",'Riesgos Corrup'!#REF!),"")</f>
        <v>#REF!</v>
      </c>
      <c r="V52" s="96" t="e">
        <f>IF(AND('Riesgos Corrup'!#REF!="Muy Alta",'Riesgos Corrup'!#REF!="Catastrófico"),CONCATENATE("R48C",'Riesgos Corrup'!#REF!),"")</f>
        <v>#REF!</v>
      </c>
      <c r="W52" s="97" t="e">
        <f>IF(AND('Riesgos Corrup'!#REF!="Muy Alta",'Riesgos Corrup'!#REF!="Catastrófico"),CONCATENATE("R47C",'Riesgos Corrup'!#REF!),"")</f>
        <v>#REF!</v>
      </c>
      <c r="X52" s="98" t="e">
        <f>IF(AND('Riesgos Corrup'!#REF!="Muy Alta",'Riesgos Corrup'!#REF!="Catastrófico"),CONCATENATE("R47C",'Riesgos Corrup'!#REF!),"")</f>
        <v>#REF!</v>
      </c>
      <c r="Y52" s="40"/>
      <c r="Z52" s="251"/>
      <c r="AA52" s="252"/>
      <c r="AB52" s="252"/>
      <c r="AC52" s="252"/>
      <c r="AD52" s="252"/>
      <c r="AE52" s="253"/>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row>
    <row r="53" spans="1:61" ht="15" customHeight="1" x14ac:dyDescent="0.25">
      <c r="A53" s="40"/>
      <c r="B53" s="260"/>
      <c r="C53" s="261"/>
      <c r="D53" s="262"/>
      <c r="E53" s="235"/>
      <c r="F53" s="230"/>
      <c r="G53" s="230"/>
      <c r="H53" s="230"/>
      <c r="I53" s="230"/>
      <c r="J53" s="83" t="str">
        <f>IF(AND('Riesgos Corrup'!$AB$51="Muy Alta",'Riesgos Corrup'!$AD$51="Leve"),CONCATENATE("R49C",'Riesgos Corrup'!$R$51),"")</f>
        <v/>
      </c>
      <c r="K53" s="39" t="str">
        <f>IF(AND('Riesgos Corrup'!$AB$52="Muy Alta",'Riesgos Corrup'!$AD$52="Leve"),CONCATENATE("R48C",'Riesgos Corrup'!$R$52),"")</f>
        <v/>
      </c>
      <c r="L53" s="84" t="str">
        <f>IF(AND('Riesgos Corrup'!$AB$53="Muy Alta",'Riesgos Corrup'!$AD$53="Leve"),CONCATENATE("R48C",'Riesgos Corrup'!$R$53),"")</f>
        <v/>
      </c>
      <c r="M53" s="83" t="str">
        <f>IF(AND('Riesgos Corrup'!$AB$51="Muy Alta",'Riesgos Corrup'!$AD$51="Menor"),CONCATENATE("R49C",'Riesgos Corrup'!$R$51),"")</f>
        <v/>
      </c>
      <c r="N53" s="39" t="str">
        <f>IF(AND('Riesgos Corrup'!$AB$52="Muy Alta",'Riesgos Corrup'!$AD$52="Menor"),CONCATENATE("R48C",'Riesgos Corrup'!$R$52),"")</f>
        <v/>
      </c>
      <c r="O53" s="84" t="str">
        <f>IF(AND('Riesgos Corrup'!$AB$53="Muy Alta",'Riesgos Corrup'!$AD$53="Menor"),CONCATENATE("R48C",'Riesgos Corrup'!$R$53),"")</f>
        <v/>
      </c>
      <c r="P53" s="83" t="str">
        <f>IF(AND('Riesgos Corrup'!$AB$51="Muy Alta",'Riesgos Corrup'!$AD$51="Moderado"),CONCATENATE("R49C",'Riesgos Corrup'!$R$51),"")</f>
        <v/>
      </c>
      <c r="Q53" s="39" t="str">
        <f>IF(AND('Riesgos Corrup'!$AB$52="Muy Alta",'Riesgos Corrup'!$AD$52="Moderado"),CONCATENATE("R48C",'Riesgos Corrup'!$R$52),"")</f>
        <v/>
      </c>
      <c r="R53" s="84" t="str">
        <f>IF(AND('Riesgos Corrup'!$AB$53="Muy Alta",'Riesgos Corrup'!$AD$53="Moderado"),CONCATENATE("R48C",'Riesgos Corrup'!$R$53),"")</f>
        <v/>
      </c>
      <c r="S53" s="83" t="str">
        <f>IF(AND('Riesgos Corrup'!$AB$51="Muy Alta",'Riesgos Corrup'!$AD$51="Mayor"),CONCATENATE("R49C",'Riesgos Corrup'!$R$51),"")</f>
        <v/>
      </c>
      <c r="T53" s="39" t="str">
        <f>IF(AND('Riesgos Corrup'!$AB$52="Muy Alta",'Riesgos Corrup'!$AD$52="Mayor"),CONCATENATE("R48C",'Riesgos Corrup'!$R$52),"")</f>
        <v/>
      </c>
      <c r="U53" s="84" t="str">
        <f>IF(AND('Riesgos Corrup'!$AB$53="Muy Alta",'Riesgos Corrup'!$AD$53="Mayor"),CONCATENATE("R48C",'Riesgos Corrup'!$R$53),"")</f>
        <v/>
      </c>
      <c r="V53" s="96" t="str">
        <f>IF(AND('Riesgos Corrup'!$AB$51="Muy Alta",'Riesgos Corrup'!$AD$51="Catastrófico"),CONCATENATE("R49C",'Riesgos Corrup'!$R$51),"")</f>
        <v/>
      </c>
      <c r="W53" s="97" t="str">
        <f>IF(AND('Riesgos Corrup'!$AB$52="Muy Alta",'Riesgos Corrup'!$AD$52="Catastrófico"),CONCATENATE("R48C",'Riesgos Corrup'!$R$52),"")</f>
        <v/>
      </c>
      <c r="X53" s="98" t="str">
        <f>IF(AND('Riesgos Corrup'!$AB$53="Muy Alta",'Riesgos Corrup'!$AD$53="Catastrófico"),CONCATENATE("R48C",'Riesgos Corrup'!$R$53),"")</f>
        <v/>
      </c>
      <c r="Y53" s="40"/>
      <c r="Z53" s="251"/>
      <c r="AA53" s="252"/>
      <c r="AB53" s="252"/>
      <c r="AC53" s="252"/>
      <c r="AD53" s="252"/>
      <c r="AE53" s="253"/>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row>
    <row r="54" spans="1:61" ht="15" customHeight="1" x14ac:dyDescent="0.25">
      <c r="A54" s="40"/>
      <c r="B54" s="260"/>
      <c r="C54" s="261"/>
      <c r="D54" s="262"/>
      <c r="E54" s="235"/>
      <c r="F54" s="230"/>
      <c r="G54" s="230"/>
      <c r="H54" s="230"/>
      <c r="I54" s="230"/>
      <c r="J54" s="83" t="e">
        <f>IF(AND('Riesgos Corrup'!#REF!="Muy Alta",'Riesgos Corrup'!#REF!="Leve"),CONCATENATE("R49C",'Riesgos Corrup'!#REF!),"")</f>
        <v>#REF!</v>
      </c>
      <c r="K54" s="39" t="str">
        <f>IF(AND('Riesgos Corrup'!$AB$54="Muy Alta",'Riesgos Corrup'!$AD$54="Leve"),CONCATENATE("R49C",'Riesgos Corrup'!$R$54),"")</f>
        <v/>
      </c>
      <c r="L54" s="84" t="str">
        <f>IF(AND('Riesgos Corrup'!$AB$55="Muy Alta",'Riesgos Corrup'!$AD$55="Leve"),CONCATENATE("R49C",'Riesgos Corrup'!$R$55),"")</f>
        <v/>
      </c>
      <c r="M54" s="83" t="e">
        <f>IF(AND('Riesgos Corrup'!#REF!="Muy Alta",'Riesgos Corrup'!#REF!="Menor"),CONCATENATE("R49C",'Riesgos Corrup'!#REF!),"")</f>
        <v>#REF!</v>
      </c>
      <c r="N54" s="39" t="str">
        <f>IF(AND('Riesgos Corrup'!$AB$54="Muy Alta",'Riesgos Corrup'!$AD$54="Menor"),CONCATENATE("R49C",'Riesgos Corrup'!$R$54),"")</f>
        <v/>
      </c>
      <c r="O54" s="84" t="str">
        <f>IF(AND('Riesgos Corrup'!$AB$55="Muy Alta",'Riesgos Corrup'!$AD$55="Menor"),CONCATENATE("R49C",'Riesgos Corrup'!$R$55),"")</f>
        <v/>
      </c>
      <c r="P54" s="83" t="e">
        <f>IF(AND('Riesgos Corrup'!#REF!="Muy Alta",'Riesgos Corrup'!#REF!="Moderado"),CONCATENATE("R49C",'Riesgos Corrup'!#REF!),"")</f>
        <v>#REF!</v>
      </c>
      <c r="Q54" s="39" t="str">
        <f>IF(AND('Riesgos Corrup'!$AB$54="Muy Alta",'Riesgos Corrup'!$AD$54="Moderado"),CONCATENATE("R49C",'Riesgos Corrup'!$R$54),"")</f>
        <v/>
      </c>
      <c r="R54" s="84" t="str">
        <f>IF(AND('Riesgos Corrup'!$AB$55="Muy Alta",'Riesgos Corrup'!$AD$55="Moderado"),CONCATENATE("R49C",'Riesgos Corrup'!$R$55),"")</f>
        <v/>
      </c>
      <c r="S54" s="83" t="e">
        <f>IF(AND('Riesgos Corrup'!#REF!="Muy Alta",'Riesgos Corrup'!#REF!="Mayor"),CONCATENATE("R49C",'Riesgos Corrup'!#REF!),"")</f>
        <v>#REF!</v>
      </c>
      <c r="T54" s="39" t="str">
        <f>IF(AND('Riesgos Corrup'!$AB$54="Muy Alta",'Riesgos Corrup'!$AD$54="Mayor"),CONCATENATE("R49C",'Riesgos Corrup'!$R$54),"")</f>
        <v/>
      </c>
      <c r="U54" s="84" t="str">
        <f>IF(AND('Riesgos Corrup'!$AB$55="Muy Alta",'Riesgos Corrup'!$AD$55="Mayor"),CONCATENATE("R49C",'Riesgos Corrup'!$R$55),"")</f>
        <v/>
      </c>
      <c r="V54" s="96" t="e">
        <f>IF(AND('Riesgos Corrup'!#REF!="Muy Alta",'Riesgos Corrup'!#REF!="Catastrófico"),CONCATENATE("R49C",'Riesgos Corrup'!#REF!),"")</f>
        <v>#REF!</v>
      </c>
      <c r="W54" s="97" t="str">
        <f>IF(AND('Riesgos Corrup'!$AB$54="Muy Alta",'Riesgos Corrup'!$AD$54="Catastrófico"),CONCATENATE("R49C",'Riesgos Corrup'!$R$54),"")</f>
        <v/>
      </c>
      <c r="X54" s="98" t="str">
        <f>IF(AND('Riesgos Corrup'!$AB$55="Muy Alta",'Riesgos Corrup'!$AD$55="Catastrófico"),CONCATENATE("R49C",'Riesgos Corrup'!$R$55),"")</f>
        <v/>
      </c>
      <c r="Y54" s="40"/>
      <c r="Z54" s="251"/>
      <c r="AA54" s="252"/>
      <c r="AB54" s="252"/>
      <c r="AC54" s="252"/>
      <c r="AD54" s="252"/>
      <c r="AE54" s="253"/>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row>
    <row r="55" spans="1:61" ht="15" customHeight="1" thickBot="1" x14ac:dyDescent="0.3">
      <c r="A55" s="40"/>
      <c r="B55" s="260"/>
      <c r="C55" s="261"/>
      <c r="D55" s="262"/>
      <c r="E55" s="235"/>
      <c r="F55" s="230"/>
      <c r="G55" s="230"/>
      <c r="H55" s="230"/>
      <c r="I55" s="230"/>
      <c r="J55" s="83" t="str">
        <f>IF(AND('Riesgos Corrup'!$AB$56="Muy Alta",'Riesgos Corrup'!$AD$56="Leve"),CONCATENATE("R50C",'Riesgos Corrup'!$R$56),"")</f>
        <v/>
      </c>
      <c r="K55" s="39" t="str">
        <f>IF(AND('Riesgos Corrup'!$AB$57="Muy Alta",'Riesgos Corrup'!$AD$57="Leve"),CONCATENATE("R50C",'Riesgos Corrup'!$R$57),"")</f>
        <v/>
      </c>
      <c r="L55" s="84" t="str">
        <f>IF(AND('Riesgos Corrup'!$AB$58="Muy Alta",'Riesgos Corrup'!$AD$58="Leve"),CONCATENATE("R50C",'Riesgos Corrup'!$R$58),"")</f>
        <v/>
      </c>
      <c r="M55" s="83" t="str">
        <f>IF(AND('Riesgos Corrup'!$AB$56="Muy Alta",'Riesgos Corrup'!$AD$56="Menor"),CONCATENATE("R50C",'Riesgos Corrup'!$R$56),"")</f>
        <v/>
      </c>
      <c r="N55" s="39" t="str">
        <f>IF(AND('Riesgos Corrup'!$AB$57="Muy Alta",'Riesgos Corrup'!$AD$57="Menor"),CONCATENATE("R50C",'Riesgos Corrup'!$R$57),"")</f>
        <v/>
      </c>
      <c r="O55" s="84" t="str">
        <f>IF(AND('Riesgos Corrup'!$AB$58="Muy Alta",'Riesgos Corrup'!$AD$58="Menor"),CONCATENATE("R50C",'Riesgos Corrup'!$R$58),"")</f>
        <v/>
      </c>
      <c r="P55" s="83" t="str">
        <f>IF(AND('Riesgos Corrup'!$AB$56="Muy Alta",'Riesgos Corrup'!$AD$56="Moderado"),CONCATENATE("R50C",'Riesgos Corrup'!$R$56),"")</f>
        <v/>
      </c>
      <c r="Q55" s="39" t="str">
        <f>IF(AND('Riesgos Corrup'!$AB$57="Muy Alta",'Riesgos Corrup'!$AD$57="Moderado"),CONCATENATE("R50C",'Riesgos Corrup'!$R$57),"")</f>
        <v/>
      </c>
      <c r="R55" s="84" t="str">
        <f>IF(AND('Riesgos Corrup'!$AB$58="Muy Alta",'Riesgos Corrup'!$AD$58="Moderado"),CONCATENATE("R50C",'Riesgos Corrup'!$R$58),"")</f>
        <v/>
      </c>
      <c r="S55" s="83" t="str">
        <f>IF(AND('Riesgos Corrup'!$AB$56="Muy Alta",'Riesgos Corrup'!$AD$56="Mayor"),CONCATENATE("R50C",'Riesgos Corrup'!$R$56),"")</f>
        <v/>
      </c>
      <c r="T55" s="39" t="str">
        <f>IF(AND('Riesgos Corrup'!$AB$57="Muy Alta",'Riesgos Corrup'!$AD$57="Mayor"),CONCATENATE("R50C",'Riesgos Corrup'!$R$57),"")</f>
        <v/>
      </c>
      <c r="U55" s="84" t="str">
        <f>IF(AND('Riesgos Corrup'!$AB$58="Muy Alta",'Riesgos Corrup'!$AD$58="Mayor"),CONCATENATE("R50C",'Riesgos Corrup'!$R$58),"")</f>
        <v/>
      </c>
      <c r="V55" s="117" t="str">
        <f>IF(AND('Riesgos Corrup'!$AB$56="Muy Alta",'Riesgos Corrup'!$AD$56="Catastrófico"),CONCATENATE("R50C",'Riesgos Corrup'!$R$56),"")</f>
        <v/>
      </c>
      <c r="W55" s="118" t="str">
        <f>IF(AND('Riesgos Corrup'!$AB$57="Muy Alta",'Riesgos Corrup'!$AD$57="Catastrófico"),CONCATENATE("R50C",'Riesgos Corrup'!$R$57),"")</f>
        <v/>
      </c>
      <c r="X55" s="119" t="str">
        <f>IF(AND('Riesgos Corrup'!$AB$58="Muy Alta",'Riesgos Corrup'!$AD$58="Catastrófico"),CONCATENATE("R50C",'Riesgos Corrup'!$R$58),"")</f>
        <v/>
      </c>
      <c r="Y55" s="40"/>
      <c r="Z55" s="251"/>
      <c r="AA55" s="252"/>
      <c r="AB55" s="252"/>
      <c r="AC55" s="252"/>
      <c r="AD55" s="252"/>
      <c r="AE55" s="253"/>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row>
    <row r="56" spans="1:61" ht="15" customHeight="1" x14ac:dyDescent="0.25">
      <c r="A56" s="40"/>
      <c r="B56" s="260"/>
      <c r="C56" s="261"/>
      <c r="D56" s="262"/>
      <c r="E56" s="246" t="s">
        <v>106</v>
      </c>
      <c r="F56" s="247"/>
      <c r="G56" s="247"/>
      <c r="H56" s="247"/>
      <c r="I56" s="247"/>
      <c r="J56" s="99" t="str">
        <f ca="1">IF(AND('Riesgos Corrup'!$AB$7="Alta",'Riesgos Corrup'!$AD$7="Moderado"),CONCATENATE("R1C",'Riesgos Corrup'!$R$7),"")</f>
        <v/>
      </c>
      <c r="K56" s="100" t="str">
        <f>IF(AND('Riesgos Corrup'!$AB$8="Alta",'Riesgos Corrup'!$AD$8="Moderado"),CONCATENATE("R1C",'Riesgos Corrup'!$R$8),"")</f>
        <v/>
      </c>
      <c r="L56" s="101" t="str">
        <f>IF(AND('Riesgos Corrup'!$AB$9="Alta",'Riesgos Corrup'!$AD$9="Moderado"),CONCATENATE("R1C",'Riesgos Corrup'!$R$9),"")</f>
        <v/>
      </c>
      <c r="M56" s="99" t="str">
        <f ca="1">IF(AND('Riesgos Corrup'!$AB$7="Alta",'Riesgos Corrup'!$AD$7="Moderado"),CONCATENATE("R1C",'Riesgos Corrup'!$R$7),"")</f>
        <v/>
      </c>
      <c r="N56" s="100" t="str">
        <f>IF(AND('Riesgos Corrup'!$AB$8="Alta",'Riesgos Corrup'!$AD$8="Moderado"),CONCATENATE("R1C",'Riesgos Corrup'!$R$8),"")</f>
        <v/>
      </c>
      <c r="O56" s="101" t="str">
        <f>IF(AND('Riesgos Corrup'!$AB$9="Alta",'Riesgos Corrup'!$AD$9="Moderado"),CONCATENATE("R1C",'Riesgos Corrup'!$R$9),"")</f>
        <v/>
      </c>
      <c r="P56" s="80" t="str">
        <f ca="1">IF(AND('Riesgos Corrup'!$AB$7="Alta",'Riesgos Corrup'!$AD$7="Moderado"),CONCATENATE("R1C",'Riesgos Corrup'!$R$7),"")</f>
        <v/>
      </c>
      <c r="Q56" s="81" t="str">
        <f>IF(AND('Riesgos Corrup'!$AB$8="Alta",'Riesgos Corrup'!$AD$8="Moderado"),CONCATENATE("R1C",'Riesgos Corrup'!$R$8),"")</f>
        <v/>
      </c>
      <c r="R56" s="82" t="str">
        <f>IF(AND('Riesgos Corrup'!$AB$9="Alta",'Riesgos Corrup'!$AD$9="Moderado"),CONCATENATE("R1C",'Riesgos Corrup'!$R$9),"")</f>
        <v/>
      </c>
      <c r="S56" s="80" t="str">
        <f ca="1">IF(AND('Riesgos Corrup'!$AB$7="Alta",'Riesgos Corrup'!$AD$7="Mayor"),CONCATENATE("R1C",'Riesgos Corrup'!$R$7),"")</f>
        <v/>
      </c>
      <c r="T56" s="81" t="str">
        <f>IF(AND('Riesgos Corrup'!$AB$8="Alta",'Riesgos Corrup'!$AD$8="Mayor"),CONCATENATE("R1C",'Riesgos Corrup'!$R$8),"")</f>
        <v/>
      </c>
      <c r="U56" s="82" t="str">
        <f>IF(AND('Riesgos Corrup'!$AB$9="Alta",'Riesgos Corrup'!$AD$9="Mayor"),CONCATENATE("R1C",'Riesgos Corrup'!$R$9),"")</f>
        <v/>
      </c>
      <c r="V56" s="93" t="str">
        <f ca="1">IF(AND('Riesgos Corrup'!$AB$7="Alta",'Riesgos Corrup'!$AD$7="Catastrófico"),CONCATENATE("R1C",'Riesgos Corrup'!$R$7),"")</f>
        <v/>
      </c>
      <c r="W56" s="94" t="str">
        <f>IF(AND('Riesgos Corrup'!$AB$8="Alta",'Riesgos Corrup'!$AD$8="Catastrófico"),CONCATENATE("R1C",'Riesgos Corrup'!$R$8),"")</f>
        <v/>
      </c>
      <c r="X56" s="95" t="str">
        <f>IF(AND('Riesgos Corrup'!$AB$9="Alta",'Riesgos Corrup'!$AD$9="Catastrófico"),CONCATENATE("R1C",'Riesgos Corrup'!$R$9),"")</f>
        <v/>
      </c>
      <c r="Y56" s="40"/>
      <c r="Z56" s="240" t="s">
        <v>74</v>
      </c>
      <c r="AA56" s="241"/>
      <c r="AB56" s="241"/>
      <c r="AC56" s="241"/>
      <c r="AD56" s="241"/>
      <c r="AE56" s="242"/>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row>
    <row r="57" spans="1:61" ht="15" customHeight="1" x14ac:dyDescent="0.25">
      <c r="A57" s="40"/>
      <c r="B57" s="260"/>
      <c r="C57" s="261"/>
      <c r="D57" s="262"/>
      <c r="E57" s="234"/>
      <c r="F57" s="230"/>
      <c r="G57" s="230"/>
      <c r="H57" s="230"/>
      <c r="I57" s="230"/>
      <c r="J57" s="102" t="e">
        <f>IF(AND('Riesgos Corrup'!#REF!="Alta",'Riesgos Corrup'!#REF!="Moderado"),CONCATENATE("R2C",'Riesgos Corrup'!#REF!),"")</f>
        <v>#REF!</v>
      </c>
      <c r="K57" s="103" t="e">
        <f>IF(AND('Riesgos Corrup'!#REF!="Alta",'Riesgos Corrup'!#REF!="Moderado"),CONCATENATE("R2C",'Riesgos Corrup'!#REF!),"")</f>
        <v>#REF!</v>
      </c>
      <c r="L57" s="104" t="e">
        <f>IF(AND('Riesgos Corrup'!#REF!="Alta",'Riesgos Corrup'!#REF!="Moderado"),CONCATENATE("R2C",'Riesgos Corrup'!#REF!),"")</f>
        <v>#REF!</v>
      </c>
      <c r="M57" s="102" t="e">
        <f>IF(AND('Riesgos Corrup'!#REF!="Alta",'Riesgos Corrup'!#REF!="Moderado"),CONCATENATE("R2C",'Riesgos Corrup'!#REF!),"")</f>
        <v>#REF!</v>
      </c>
      <c r="N57" s="103" t="e">
        <f>IF(AND('Riesgos Corrup'!#REF!="Alta",'Riesgos Corrup'!#REF!="Moderado"),CONCATENATE("R2C",'Riesgos Corrup'!#REF!),"")</f>
        <v>#REF!</v>
      </c>
      <c r="O57" s="104" t="e">
        <f>IF(AND('Riesgos Corrup'!#REF!="Alta",'Riesgos Corrup'!#REF!="Moderado"),CONCATENATE("R2C",'Riesgos Corrup'!#REF!),"")</f>
        <v>#REF!</v>
      </c>
      <c r="P57" s="83" t="e">
        <f>IF(AND('Riesgos Corrup'!#REF!="Alta",'Riesgos Corrup'!#REF!="Moderado"),CONCATENATE("R2C",'Riesgos Corrup'!#REF!),"")</f>
        <v>#REF!</v>
      </c>
      <c r="Q57" s="39" t="e">
        <f>IF(AND('Riesgos Corrup'!#REF!="Alta",'Riesgos Corrup'!#REF!="Moderado"),CONCATENATE("R2C",'Riesgos Corrup'!#REF!),"")</f>
        <v>#REF!</v>
      </c>
      <c r="R57" s="84" t="e">
        <f>IF(AND('Riesgos Corrup'!#REF!="Alta",'Riesgos Corrup'!#REF!="Moderado"),CONCATENATE("R2C",'Riesgos Corrup'!#REF!),"")</f>
        <v>#REF!</v>
      </c>
      <c r="S57" s="83" t="e">
        <f>IF(AND('Riesgos Corrup'!#REF!="Alta",'Riesgos Corrup'!#REF!="Mayor"),CONCATENATE("R2C",'Riesgos Corrup'!#REF!),"")</f>
        <v>#REF!</v>
      </c>
      <c r="T57" s="39" t="e">
        <f>IF(AND('Riesgos Corrup'!#REF!="Alta",'Riesgos Corrup'!#REF!="Mayor"),CONCATENATE("R2C",'Riesgos Corrup'!#REF!),"")</f>
        <v>#REF!</v>
      </c>
      <c r="U57" s="84" t="e">
        <f>IF(AND('Riesgos Corrup'!#REF!="Alta",'Riesgos Corrup'!#REF!="Mayor"),CONCATENATE("R2C",'Riesgos Corrup'!#REF!),"")</f>
        <v>#REF!</v>
      </c>
      <c r="V57" s="96" t="e">
        <f>IF(AND('Riesgos Corrup'!#REF!="Alta",'Riesgos Corrup'!#REF!="Catastrófico"),CONCATENATE("R2C",'Riesgos Corrup'!#REF!),"")</f>
        <v>#REF!</v>
      </c>
      <c r="W57" s="97" t="e">
        <f>IF(AND('Riesgos Corrup'!#REF!="Alta",'Riesgos Corrup'!#REF!="Catastrófico"),CONCATENATE("R2C",'Riesgos Corrup'!#REF!),"")</f>
        <v>#REF!</v>
      </c>
      <c r="X57" s="98" t="e">
        <f>IF(AND('Riesgos Corrup'!#REF!="Alta",'Riesgos Corrup'!#REF!="Catastrófico"),CONCATENATE("R2C",'Riesgos Corrup'!#REF!),"")</f>
        <v>#REF!</v>
      </c>
      <c r="Y57" s="40"/>
      <c r="Z57" s="243"/>
      <c r="AA57" s="244"/>
      <c r="AB57" s="244"/>
      <c r="AC57" s="244"/>
      <c r="AD57" s="244"/>
      <c r="AE57" s="245"/>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row>
    <row r="58" spans="1:61" ht="15" customHeight="1" x14ac:dyDescent="0.25">
      <c r="A58" s="40"/>
      <c r="B58" s="260"/>
      <c r="C58" s="261"/>
      <c r="D58" s="262"/>
      <c r="E58" s="235"/>
      <c r="F58" s="230"/>
      <c r="G58" s="230"/>
      <c r="H58" s="230"/>
      <c r="I58" s="230"/>
      <c r="J58" s="102" t="e">
        <f>IF(AND('Riesgos Corrup'!#REF!="Alta",'Riesgos Corrup'!#REF!="Moderado"),CONCATENATE("R3C",'Riesgos Corrup'!#REF!),"")</f>
        <v>#REF!</v>
      </c>
      <c r="K58" s="103" t="e">
        <f>IF(AND('Riesgos Corrup'!#REF!="Alta",'Riesgos Corrup'!#REF!="Moderado"),CONCATENATE("R3C",'Riesgos Corrup'!#REF!),"")</f>
        <v>#REF!</v>
      </c>
      <c r="L58" s="104" t="e">
        <f>IF(AND('Riesgos Corrup'!#REF!="Alta",'Riesgos Corrup'!#REF!="Moderado"),CONCATENATE("R3C",'Riesgos Corrup'!#REF!),"")</f>
        <v>#REF!</v>
      </c>
      <c r="M58" s="102" t="e">
        <f>IF(AND('Riesgos Corrup'!#REF!="Alta",'Riesgos Corrup'!#REF!="Moderado"),CONCATENATE("R3C",'Riesgos Corrup'!#REF!),"")</f>
        <v>#REF!</v>
      </c>
      <c r="N58" s="103" t="e">
        <f>IF(AND('Riesgos Corrup'!#REF!="Alta",'Riesgos Corrup'!#REF!="Moderado"),CONCATENATE("R3C",'Riesgos Corrup'!#REF!),"")</f>
        <v>#REF!</v>
      </c>
      <c r="O58" s="104" t="e">
        <f>IF(AND('Riesgos Corrup'!#REF!="Alta",'Riesgos Corrup'!#REF!="Moderado"),CONCATENATE("R3C",'Riesgos Corrup'!#REF!),"")</f>
        <v>#REF!</v>
      </c>
      <c r="P58" s="83" t="e">
        <f>IF(AND('Riesgos Corrup'!#REF!="Alta",'Riesgos Corrup'!#REF!="Moderado"),CONCATENATE("R3C",'Riesgos Corrup'!#REF!),"")</f>
        <v>#REF!</v>
      </c>
      <c r="Q58" s="39" t="e">
        <f>IF(AND('Riesgos Corrup'!#REF!="Alta",'Riesgos Corrup'!#REF!="Moderado"),CONCATENATE("R3C",'Riesgos Corrup'!#REF!),"")</f>
        <v>#REF!</v>
      </c>
      <c r="R58" s="84" t="e">
        <f>IF(AND('Riesgos Corrup'!#REF!="Alta",'Riesgos Corrup'!#REF!="Moderado"),CONCATENATE("R3C",'Riesgos Corrup'!#REF!),"")</f>
        <v>#REF!</v>
      </c>
      <c r="S58" s="83" t="e">
        <f>IF(AND('Riesgos Corrup'!#REF!="Alta",'Riesgos Corrup'!#REF!="Mayor"),CONCATENATE("R3C",'Riesgos Corrup'!#REF!),"")</f>
        <v>#REF!</v>
      </c>
      <c r="T58" s="39" t="e">
        <f>IF(AND('Riesgos Corrup'!#REF!="Alta",'Riesgos Corrup'!#REF!="Mayor"),CONCATENATE("R3C",'Riesgos Corrup'!#REF!),"")</f>
        <v>#REF!</v>
      </c>
      <c r="U58" s="84" t="e">
        <f>IF(AND('Riesgos Corrup'!#REF!="Alta",'Riesgos Corrup'!#REF!="Mayor"),CONCATENATE("R3C",'Riesgos Corrup'!#REF!),"")</f>
        <v>#REF!</v>
      </c>
      <c r="V58" s="96" t="e">
        <f>IF(AND('Riesgos Corrup'!#REF!="Alta",'Riesgos Corrup'!#REF!="Catastrófico"),CONCATENATE("R3C",'Riesgos Corrup'!#REF!),"")</f>
        <v>#REF!</v>
      </c>
      <c r="W58" s="97" t="e">
        <f>IF(AND('Riesgos Corrup'!#REF!="Alta",'Riesgos Corrup'!#REF!="Catastrófico"),CONCATENATE("R3C",'Riesgos Corrup'!#REF!),"")</f>
        <v>#REF!</v>
      </c>
      <c r="X58" s="98" t="e">
        <f>IF(AND('Riesgos Corrup'!#REF!="Alta",'Riesgos Corrup'!#REF!="Catastrófico"),CONCATENATE("R3C",'Riesgos Corrup'!#REF!),"")</f>
        <v>#REF!</v>
      </c>
      <c r="Y58" s="40"/>
      <c r="Z58" s="243"/>
      <c r="AA58" s="244"/>
      <c r="AB58" s="244"/>
      <c r="AC58" s="244"/>
      <c r="AD58" s="244"/>
      <c r="AE58" s="245"/>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row>
    <row r="59" spans="1:61" ht="15" customHeight="1" x14ac:dyDescent="0.25">
      <c r="A59" s="40"/>
      <c r="B59" s="260"/>
      <c r="C59" s="261"/>
      <c r="D59" s="262"/>
      <c r="E59" s="235"/>
      <c r="F59" s="230"/>
      <c r="G59" s="230"/>
      <c r="H59" s="230"/>
      <c r="I59" s="230"/>
      <c r="J59" s="102" t="str">
        <f ca="1">IF(AND('Riesgos Corrup'!$AB$10="Alta",'Riesgos Corrup'!$AD$10="Moderado"),CONCATENATE("R4C",'Riesgos Corrup'!$R$10),"")</f>
        <v/>
      </c>
      <c r="K59" s="103" t="str">
        <f>IF(AND('Riesgos Corrup'!$AB$11="Alta",'Riesgos Corrup'!$AD$11="Moderado"),CONCATENATE("R4C",'Riesgos Corrup'!$R$11),"")</f>
        <v/>
      </c>
      <c r="L59" s="104" t="str">
        <f>IF(AND('Riesgos Corrup'!$AB$12="Alta",'Riesgos Corrup'!$AD$12="Moderado"),CONCATENATE("R4C",'Riesgos Corrup'!$R$12),"")</f>
        <v/>
      </c>
      <c r="M59" s="102" t="str">
        <f ca="1">IF(AND('Riesgos Corrup'!$AB$10="Alta",'Riesgos Corrup'!$AD$10="Moderado"),CONCATENATE("R4C",'Riesgos Corrup'!$R$10),"")</f>
        <v/>
      </c>
      <c r="N59" s="103" t="str">
        <f>IF(AND('Riesgos Corrup'!$AB$11="Alta",'Riesgos Corrup'!$AD$11="Moderado"),CONCATENATE("R4C",'Riesgos Corrup'!$R$11),"")</f>
        <v/>
      </c>
      <c r="O59" s="104" t="str">
        <f>IF(AND('Riesgos Corrup'!$AB$12="Alta",'Riesgos Corrup'!$AD$12="Moderado"),CONCATENATE("R4C",'Riesgos Corrup'!$R$12),"")</f>
        <v/>
      </c>
      <c r="P59" s="83" t="str">
        <f ca="1">IF(AND('Riesgos Corrup'!$AB$10="Alta",'Riesgos Corrup'!$AD$10="Moderado"),CONCATENATE("R4C",'Riesgos Corrup'!$R$10),"")</f>
        <v/>
      </c>
      <c r="Q59" s="39" t="str">
        <f>IF(AND('Riesgos Corrup'!$AB$11="Alta",'Riesgos Corrup'!$AD$11="Moderado"),CONCATENATE("R4C",'Riesgos Corrup'!$R$11),"")</f>
        <v/>
      </c>
      <c r="R59" s="84" t="str">
        <f>IF(AND('Riesgos Corrup'!$AB$12="Alta",'Riesgos Corrup'!$AD$12="Moderado"),CONCATENATE("R4C",'Riesgos Corrup'!$R$12),"")</f>
        <v/>
      </c>
      <c r="S59" s="83" t="str">
        <f ca="1">IF(AND('Riesgos Corrup'!$AB$10="Alta",'Riesgos Corrup'!$AD$10="Mayor"),CONCATENATE("R4C",'Riesgos Corrup'!$R$10),"")</f>
        <v/>
      </c>
      <c r="T59" s="39" t="str">
        <f>IF(AND('Riesgos Corrup'!$AB$11="Alta",'Riesgos Corrup'!$AD$11="Mayor"),CONCATENATE("R4C",'Riesgos Corrup'!$R$11),"")</f>
        <v/>
      </c>
      <c r="U59" s="84" t="str">
        <f>IF(AND('Riesgos Corrup'!$AB$12="Alta",'Riesgos Corrup'!$AD$12="Mayor"),CONCATENATE("R4C",'Riesgos Corrup'!$R$12),"")</f>
        <v/>
      </c>
      <c r="V59" s="96" t="str">
        <f ca="1">IF(AND('Riesgos Corrup'!$AB$10="Alta",'Riesgos Corrup'!$AD$10="Catastrófico"),CONCATENATE("R4C",'Riesgos Corrup'!$R$10),"")</f>
        <v/>
      </c>
      <c r="W59" s="97" t="str">
        <f>IF(AND('Riesgos Corrup'!$AB$11="Alta",'Riesgos Corrup'!$AD$11="Catastrófico"),CONCATENATE("R4C",'Riesgos Corrup'!$R$11),"")</f>
        <v/>
      </c>
      <c r="X59" s="98" t="str">
        <f>IF(AND('Riesgos Corrup'!$AB$12="Alta",'Riesgos Corrup'!$AD$12="Catastrófico"),CONCATENATE("R4C",'Riesgos Corrup'!$R$12),"")</f>
        <v/>
      </c>
      <c r="Y59" s="40"/>
      <c r="Z59" s="243"/>
      <c r="AA59" s="244"/>
      <c r="AB59" s="244"/>
      <c r="AC59" s="244"/>
      <c r="AD59" s="244"/>
      <c r="AE59" s="245"/>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row>
    <row r="60" spans="1:61" ht="12" customHeight="1" x14ac:dyDescent="0.25">
      <c r="A60" s="40"/>
      <c r="B60" s="260"/>
      <c r="C60" s="261"/>
      <c r="D60" s="262"/>
      <c r="E60" s="235"/>
      <c r="F60" s="230"/>
      <c r="G60" s="230"/>
      <c r="H60" s="230"/>
      <c r="I60" s="230"/>
      <c r="J60" s="102" t="e">
        <f>IF(AND('Riesgos Corrup'!#REF!="Alta",'Riesgos Corrup'!#REF!="Moderado"),CONCATENATE("R5C",'Riesgos Corrup'!#REF!),"")</f>
        <v>#REF!</v>
      </c>
      <c r="K60" s="103" t="e">
        <f>IF(AND('Riesgos Corrup'!#REF!="Alta",'Riesgos Corrup'!#REF!="Moderado"),CONCATENATE("R5C",'Riesgos Corrup'!#REF!),"")</f>
        <v>#REF!</v>
      </c>
      <c r="L60" s="104" t="e">
        <f>IF(AND('Riesgos Corrup'!#REF!="Alta",'Riesgos Corrup'!#REF!="Moderado"),CONCATENATE("R5C",'Riesgos Corrup'!#REF!),"")</f>
        <v>#REF!</v>
      </c>
      <c r="M60" s="102" t="e">
        <f>IF(AND('Riesgos Corrup'!#REF!="Alta",'Riesgos Corrup'!#REF!="Moderado"),CONCATENATE("R5C",'Riesgos Corrup'!#REF!),"")</f>
        <v>#REF!</v>
      </c>
      <c r="N60" s="103" t="e">
        <f>IF(AND('Riesgos Corrup'!#REF!="Alta",'Riesgos Corrup'!#REF!="Moderado"),CONCATENATE("R5C",'Riesgos Corrup'!#REF!),"")</f>
        <v>#REF!</v>
      </c>
      <c r="O60" s="104" t="e">
        <f>IF(AND('Riesgos Corrup'!#REF!="Alta",'Riesgos Corrup'!#REF!="Moderado"),CONCATENATE("R5C",'Riesgos Corrup'!#REF!),"")</f>
        <v>#REF!</v>
      </c>
      <c r="P60" s="83" t="e">
        <f>IF(AND('Riesgos Corrup'!#REF!="Alta",'Riesgos Corrup'!#REF!="Moderado"),CONCATENATE("R5C",'Riesgos Corrup'!#REF!),"")</f>
        <v>#REF!</v>
      </c>
      <c r="Q60" s="39" t="e">
        <f>IF(AND('Riesgos Corrup'!#REF!="Alta",'Riesgos Corrup'!#REF!="Moderado"),CONCATENATE("R5C",'Riesgos Corrup'!#REF!),"")</f>
        <v>#REF!</v>
      </c>
      <c r="R60" s="84" t="e">
        <f>IF(AND('Riesgos Corrup'!#REF!="Alta",'Riesgos Corrup'!#REF!="Moderado"),CONCATENATE("R5C",'Riesgos Corrup'!#REF!),"")</f>
        <v>#REF!</v>
      </c>
      <c r="S60" s="83" t="e">
        <f>IF(AND('Riesgos Corrup'!#REF!="Alta",'Riesgos Corrup'!#REF!="Mayor"),CONCATENATE("R5C",'Riesgos Corrup'!#REF!),"")</f>
        <v>#REF!</v>
      </c>
      <c r="T60" s="39" t="e">
        <f>IF(AND('Riesgos Corrup'!#REF!="Alta",'Riesgos Corrup'!#REF!="Mayor"),CONCATENATE("R5C",'Riesgos Corrup'!#REF!),"")</f>
        <v>#REF!</v>
      </c>
      <c r="U60" s="84" t="e">
        <f>IF(AND('Riesgos Corrup'!#REF!="Alta",'Riesgos Corrup'!#REF!="Mayor"),CONCATENATE("R5C",'Riesgos Corrup'!#REF!),"")</f>
        <v>#REF!</v>
      </c>
      <c r="V60" s="96" t="e">
        <f>IF(AND('Riesgos Corrup'!#REF!="Alta",'Riesgos Corrup'!#REF!="Catastrófico"),CONCATENATE("R5C",'Riesgos Corrup'!#REF!),"")</f>
        <v>#REF!</v>
      </c>
      <c r="W60" s="97" t="e">
        <f>IF(AND('Riesgos Corrup'!#REF!="Alta",'Riesgos Corrup'!#REF!="Catastrófico"),CONCATENATE("R5C",'Riesgos Corrup'!#REF!),"")</f>
        <v>#REF!</v>
      </c>
      <c r="X60" s="98" t="e">
        <f>IF(AND('Riesgos Corrup'!#REF!="Alta",'Riesgos Corrup'!#REF!="Catastrófico"),CONCATENATE("R5C",'Riesgos Corrup'!#REF!),"")</f>
        <v>#REF!</v>
      </c>
      <c r="Y60" s="40"/>
      <c r="Z60" s="243"/>
      <c r="AA60" s="244"/>
      <c r="AB60" s="244"/>
      <c r="AC60" s="244"/>
      <c r="AD60" s="244"/>
      <c r="AE60" s="245"/>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row>
    <row r="61" spans="1:61" ht="12" customHeight="1" x14ac:dyDescent="0.25">
      <c r="A61" s="40"/>
      <c r="B61" s="260"/>
      <c r="C61" s="261"/>
      <c r="D61" s="262"/>
      <c r="E61" s="235"/>
      <c r="F61" s="230"/>
      <c r="G61" s="230"/>
      <c r="H61" s="230"/>
      <c r="I61" s="230"/>
      <c r="J61" s="102" t="str">
        <f ca="1">IF(AND('Riesgos Corrup'!$AB$13="Alta",'Riesgos Corrup'!$AD$13="Moderado"),CONCATENATE("R6C",'Riesgos Corrup'!$R$13),"")</f>
        <v/>
      </c>
      <c r="K61" s="103" t="str">
        <f ca="1">IF(AND('Riesgos Corrup'!$AB$14="Alta",'Riesgos Corrup'!$AD$14="Moderado"),CONCATENATE("R6C",'Riesgos Corrup'!$R$14),"")</f>
        <v/>
      </c>
      <c r="L61" s="104" t="str">
        <f ca="1">IF(AND('Riesgos Corrup'!$AB$15="Alta",'Riesgos Corrup'!$AD$15="Moderado"),CONCATENATE("R6C",'Riesgos Corrup'!$R$15),"")</f>
        <v/>
      </c>
      <c r="M61" s="102" t="str">
        <f ca="1">IF(AND('Riesgos Corrup'!$AB$13="Alta",'Riesgos Corrup'!$AD$13="Moderado"),CONCATENATE("R6C",'Riesgos Corrup'!$R$13),"")</f>
        <v/>
      </c>
      <c r="N61" s="103" t="str">
        <f ca="1">IF(AND('Riesgos Corrup'!$AB$14="Alta",'Riesgos Corrup'!$AD$14="Moderado"),CONCATENATE("R6C",'Riesgos Corrup'!$R$14),"")</f>
        <v/>
      </c>
      <c r="O61" s="104" t="str">
        <f ca="1">IF(AND('Riesgos Corrup'!$AB$15="Alta",'Riesgos Corrup'!$AD$15="Moderado"),CONCATENATE("R6C",'Riesgos Corrup'!$R$15),"")</f>
        <v/>
      </c>
      <c r="P61" s="83" t="str">
        <f ca="1">IF(AND('Riesgos Corrup'!$AB$13="Alta",'Riesgos Corrup'!$AD$13="Moderado"),CONCATENATE("R6C",'Riesgos Corrup'!$R$13),"")</f>
        <v/>
      </c>
      <c r="Q61" s="39" t="str">
        <f ca="1">IF(AND('Riesgos Corrup'!$AB$14="Alta",'Riesgos Corrup'!$AD$14="Moderado"),CONCATENATE("R6C",'Riesgos Corrup'!$R$14),"")</f>
        <v/>
      </c>
      <c r="R61" s="84" t="str">
        <f ca="1">IF(AND('Riesgos Corrup'!$AB$15="Alta",'Riesgos Corrup'!$AD$15="Moderado"),CONCATENATE("R6C",'Riesgos Corrup'!$R$15),"")</f>
        <v/>
      </c>
      <c r="S61" s="83" t="str">
        <f ca="1">IF(AND('Riesgos Corrup'!$AB$13="Alta",'Riesgos Corrup'!$AD$13="Mayor"),CONCATENATE("R6C",'Riesgos Corrup'!$R$13),"")</f>
        <v/>
      </c>
      <c r="T61" s="39" t="str">
        <f ca="1">IF(AND('Riesgos Corrup'!$AB$14="Alta",'Riesgos Corrup'!$AD$14="Mayor"),CONCATENATE("R6C",'Riesgos Corrup'!$R$14),"")</f>
        <v/>
      </c>
      <c r="U61" s="84" t="str">
        <f ca="1">IF(AND('Riesgos Corrup'!$AB$15="Alta",'Riesgos Corrup'!$AD$15="Mayor"),CONCATENATE("R6C",'Riesgos Corrup'!$R$15),"")</f>
        <v/>
      </c>
      <c r="V61" s="96" t="str">
        <f ca="1">IF(AND('Riesgos Corrup'!$AB$13="Alta",'Riesgos Corrup'!$AD$13="Catastrófico"),CONCATENATE("R6C",'Riesgos Corrup'!$R$13),"")</f>
        <v/>
      </c>
      <c r="W61" s="97" t="str">
        <f ca="1">IF(AND('Riesgos Corrup'!$AB$14="Alta",'Riesgos Corrup'!$AD$14="Catastrófico"),CONCATENATE("R6C",'Riesgos Corrup'!$R$14),"")</f>
        <v/>
      </c>
      <c r="X61" s="98" t="str">
        <f ca="1">IF(AND('Riesgos Corrup'!$AB$15="Alta",'Riesgos Corrup'!$AD$15="Catastrófico"),CONCATENATE("R6C",'Riesgos Corrup'!$R$15),"")</f>
        <v/>
      </c>
      <c r="Y61" s="40"/>
      <c r="Z61" s="243"/>
      <c r="AA61" s="244"/>
      <c r="AB61" s="244"/>
      <c r="AC61" s="244"/>
      <c r="AD61" s="244"/>
      <c r="AE61" s="245"/>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row>
    <row r="62" spans="1:61" ht="12" customHeight="1" x14ac:dyDescent="0.25">
      <c r="A62" s="40"/>
      <c r="B62" s="260"/>
      <c r="C62" s="261"/>
      <c r="D62" s="262"/>
      <c r="E62" s="235"/>
      <c r="F62" s="230"/>
      <c r="G62" s="230"/>
      <c r="H62" s="230"/>
      <c r="I62" s="230"/>
      <c r="J62" s="102" t="e">
        <f>IF(AND('Riesgos Corrup'!#REF!="Alta",'Riesgos Corrup'!#REF!="Moderado"),CONCATENATE("R7C",'Riesgos Corrup'!#REF!),"")</f>
        <v>#REF!</v>
      </c>
      <c r="K62" s="103" t="e">
        <f>IF(AND('Riesgos Corrup'!#REF!="Alta",'Riesgos Corrup'!#REF!="Moderado"),CONCATENATE("R7C",'Riesgos Corrup'!#REF!),"")</f>
        <v>#REF!</v>
      </c>
      <c r="L62" s="104" t="e">
        <f>IF(AND('Riesgos Corrup'!#REF!="Alta",'Riesgos Corrup'!#REF!="Moderado"),CONCATENATE("R7C",'Riesgos Corrup'!#REF!),"")</f>
        <v>#REF!</v>
      </c>
      <c r="M62" s="102" t="e">
        <f>IF(AND('Riesgos Corrup'!#REF!="Alta",'Riesgos Corrup'!#REF!="Moderado"),CONCATENATE("R7C",'Riesgos Corrup'!#REF!),"")</f>
        <v>#REF!</v>
      </c>
      <c r="N62" s="103" t="e">
        <f>IF(AND('Riesgos Corrup'!#REF!="Alta",'Riesgos Corrup'!#REF!="Moderado"),CONCATENATE("R7C",'Riesgos Corrup'!#REF!),"")</f>
        <v>#REF!</v>
      </c>
      <c r="O62" s="104" t="e">
        <f>IF(AND('Riesgos Corrup'!#REF!="Alta",'Riesgos Corrup'!#REF!="Moderado"),CONCATENATE("R7C",'Riesgos Corrup'!#REF!),"")</f>
        <v>#REF!</v>
      </c>
      <c r="P62" s="83" t="e">
        <f>IF(AND('Riesgos Corrup'!#REF!="Alta",'Riesgos Corrup'!#REF!="Moderado"),CONCATENATE("R7C",'Riesgos Corrup'!#REF!),"")</f>
        <v>#REF!</v>
      </c>
      <c r="Q62" s="39" t="e">
        <f>IF(AND('Riesgos Corrup'!#REF!="Alta",'Riesgos Corrup'!#REF!="Moderado"),CONCATENATE("R7C",'Riesgos Corrup'!#REF!),"")</f>
        <v>#REF!</v>
      </c>
      <c r="R62" s="84" t="e">
        <f>IF(AND('Riesgos Corrup'!#REF!="Alta",'Riesgos Corrup'!#REF!="Moderado"),CONCATENATE("R7C",'Riesgos Corrup'!#REF!),"")</f>
        <v>#REF!</v>
      </c>
      <c r="S62" s="83" t="e">
        <f>IF(AND('Riesgos Corrup'!#REF!="Alta",'Riesgos Corrup'!#REF!="Mayor"),CONCATENATE("R7C",'Riesgos Corrup'!#REF!),"")</f>
        <v>#REF!</v>
      </c>
      <c r="T62" s="39" t="e">
        <f>IF(AND('Riesgos Corrup'!#REF!="Alta",'Riesgos Corrup'!#REF!="Mayor"),CONCATENATE("R7C",'Riesgos Corrup'!#REF!),"")</f>
        <v>#REF!</v>
      </c>
      <c r="U62" s="84" t="e">
        <f>IF(AND('Riesgos Corrup'!#REF!="Alta",'Riesgos Corrup'!#REF!="Mayor"),CONCATENATE("R7C",'Riesgos Corrup'!#REF!),"")</f>
        <v>#REF!</v>
      </c>
      <c r="V62" s="96" t="e">
        <f>IF(AND('Riesgos Corrup'!#REF!="Alta",'Riesgos Corrup'!#REF!="Catastrófico"),CONCATENATE("R7C",'Riesgos Corrup'!#REF!),"")</f>
        <v>#REF!</v>
      </c>
      <c r="W62" s="97" t="e">
        <f>IF(AND('Riesgos Corrup'!#REF!="Alta",'Riesgos Corrup'!#REF!="Catastrófico"),CONCATENATE("R7C",'Riesgos Corrup'!#REF!),"")</f>
        <v>#REF!</v>
      </c>
      <c r="X62" s="98" t="e">
        <f>IF(AND('Riesgos Corrup'!#REF!="Alta",'Riesgos Corrup'!#REF!="Catastrófico"),CONCATENATE("R7C",'Riesgos Corrup'!#REF!),"")</f>
        <v>#REF!</v>
      </c>
      <c r="Y62" s="40"/>
      <c r="Z62" s="243"/>
      <c r="AA62" s="244"/>
      <c r="AB62" s="244"/>
      <c r="AC62" s="244"/>
      <c r="AD62" s="244"/>
      <c r="AE62" s="245"/>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row>
    <row r="63" spans="1:61" ht="12" customHeight="1" x14ac:dyDescent="0.25">
      <c r="A63" s="40"/>
      <c r="B63" s="260"/>
      <c r="C63" s="261"/>
      <c r="D63" s="262"/>
      <c r="E63" s="235"/>
      <c r="F63" s="230"/>
      <c r="G63" s="230"/>
      <c r="H63" s="230"/>
      <c r="I63" s="230"/>
      <c r="J63" s="102" t="e">
        <f>IF(AND('Riesgos Corrup'!#REF!="Alta",'Riesgos Corrup'!#REF!="Moderado"),CONCATENATE("R8C",'Riesgos Corrup'!#REF!),"")</f>
        <v>#REF!</v>
      </c>
      <c r="K63" s="103" t="e">
        <f>IF(AND('Riesgos Corrup'!#REF!="Alta",'Riesgos Corrup'!#REF!="Moderado"),CONCATENATE("R8C",'Riesgos Corrup'!#REF!),"")</f>
        <v>#REF!</v>
      </c>
      <c r="L63" s="104" t="e">
        <f>IF(AND('Riesgos Corrup'!#REF!="Alta",'Riesgos Corrup'!#REF!="Moderado"),CONCATENATE("R8C",'Riesgos Corrup'!#REF!),"")</f>
        <v>#REF!</v>
      </c>
      <c r="M63" s="102" t="e">
        <f>IF(AND('Riesgos Corrup'!#REF!="Alta",'Riesgos Corrup'!#REF!="Moderado"),CONCATENATE("R8C",'Riesgos Corrup'!#REF!),"")</f>
        <v>#REF!</v>
      </c>
      <c r="N63" s="103" t="e">
        <f>IF(AND('Riesgos Corrup'!#REF!="Alta",'Riesgos Corrup'!#REF!="Moderado"),CONCATENATE("R8C",'Riesgos Corrup'!#REF!),"")</f>
        <v>#REF!</v>
      </c>
      <c r="O63" s="104" t="e">
        <f>IF(AND('Riesgos Corrup'!#REF!="Alta",'Riesgos Corrup'!#REF!="Moderado"),CONCATENATE("R8C",'Riesgos Corrup'!#REF!),"")</f>
        <v>#REF!</v>
      </c>
      <c r="P63" s="83" t="e">
        <f>IF(AND('Riesgos Corrup'!#REF!="Alta",'Riesgos Corrup'!#REF!="Moderado"),CONCATENATE("R8C",'Riesgos Corrup'!#REF!),"")</f>
        <v>#REF!</v>
      </c>
      <c r="Q63" s="39" t="e">
        <f>IF(AND('Riesgos Corrup'!#REF!="Alta",'Riesgos Corrup'!#REF!="Moderado"),CONCATENATE("R8C",'Riesgos Corrup'!#REF!),"")</f>
        <v>#REF!</v>
      </c>
      <c r="R63" s="84" t="e">
        <f>IF(AND('Riesgos Corrup'!#REF!="Alta",'Riesgos Corrup'!#REF!="Moderado"),CONCATENATE("R8C",'Riesgos Corrup'!#REF!),"")</f>
        <v>#REF!</v>
      </c>
      <c r="S63" s="83" t="e">
        <f>IF(AND('Riesgos Corrup'!#REF!="Alta",'Riesgos Corrup'!#REF!="Mayor"),CONCATENATE("R8C",'Riesgos Corrup'!#REF!),"")</f>
        <v>#REF!</v>
      </c>
      <c r="T63" s="39" t="e">
        <f>IF(AND('Riesgos Corrup'!#REF!="Alta",'Riesgos Corrup'!#REF!="Mayor"),CONCATENATE("R8C",'Riesgos Corrup'!#REF!),"")</f>
        <v>#REF!</v>
      </c>
      <c r="U63" s="84" t="e">
        <f>IF(AND('Riesgos Corrup'!#REF!="Alta",'Riesgos Corrup'!#REF!="Mayor"),CONCATENATE("R8C",'Riesgos Corrup'!#REF!),"")</f>
        <v>#REF!</v>
      </c>
      <c r="V63" s="96" t="e">
        <f>IF(AND('Riesgos Corrup'!#REF!="Alta",'Riesgos Corrup'!#REF!="Catastrófico"),CONCATENATE("R8C",'Riesgos Corrup'!#REF!),"")</f>
        <v>#REF!</v>
      </c>
      <c r="W63" s="97" t="e">
        <f>IF(AND('Riesgos Corrup'!#REF!="Alta",'Riesgos Corrup'!#REF!="Catastrófico"),CONCATENATE("R8C",'Riesgos Corrup'!#REF!),"")</f>
        <v>#REF!</v>
      </c>
      <c r="X63" s="98" t="e">
        <f>IF(AND('Riesgos Corrup'!#REF!="Alta",'Riesgos Corrup'!#REF!="Catastrófico"),CONCATENATE("R8C",'Riesgos Corrup'!#REF!),"")</f>
        <v>#REF!</v>
      </c>
      <c r="Y63" s="40"/>
      <c r="Z63" s="243"/>
      <c r="AA63" s="244"/>
      <c r="AB63" s="244"/>
      <c r="AC63" s="244"/>
      <c r="AD63" s="244"/>
      <c r="AE63" s="245"/>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row>
    <row r="64" spans="1:61" ht="12" customHeight="1" x14ac:dyDescent="0.25">
      <c r="A64" s="40"/>
      <c r="B64" s="260"/>
      <c r="C64" s="261"/>
      <c r="D64" s="262"/>
      <c r="E64" s="235"/>
      <c r="F64" s="230"/>
      <c r="G64" s="230"/>
      <c r="H64" s="230"/>
      <c r="I64" s="230"/>
      <c r="J64" s="102" t="e">
        <f>IF(AND('Riesgos Corrup'!#REF!="Alta",'Riesgos Corrup'!#REF!="Moderado"),CONCATENATE("R9C",'Riesgos Corrup'!#REF!),"")</f>
        <v>#REF!</v>
      </c>
      <c r="K64" s="103" t="str">
        <f>IF(AND('Riesgos Corrup'!$AB$16="Alta",'Riesgos Corrup'!$AD$16="Moderado"),CONCATENATE("R9C",'Riesgos Corrup'!$R$16),"")</f>
        <v/>
      </c>
      <c r="L64" s="104" t="str">
        <f>IF(AND('Riesgos Corrup'!$AB$17="Alta",'Riesgos Corrup'!$AD$17="Moderado"),CONCATENATE("R9C",'Riesgos Corrup'!$R$17),"")</f>
        <v/>
      </c>
      <c r="M64" s="102" t="e">
        <f>IF(AND('Riesgos Corrup'!#REF!="Alta",'Riesgos Corrup'!#REF!="Moderado"),CONCATENATE("R9C",'Riesgos Corrup'!#REF!),"")</f>
        <v>#REF!</v>
      </c>
      <c r="N64" s="103" t="str">
        <f>IF(AND('Riesgos Corrup'!$AB$16="Alta",'Riesgos Corrup'!$AD$16="Moderado"),CONCATENATE("R9C",'Riesgos Corrup'!$R$16),"")</f>
        <v/>
      </c>
      <c r="O64" s="104" t="str">
        <f>IF(AND('Riesgos Corrup'!$AB$17="Alta",'Riesgos Corrup'!$AD$17="Moderado"),CONCATENATE("R9C",'Riesgos Corrup'!$R$17),"")</f>
        <v/>
      </c>
      <c r="P64" s="83" t="e">
        <f>IF(AND('Riesgos Corrup'!#REF!="Alta",'Riesgos Corrup'!#REF!="Moderado"),CONCATENATE("R9C",'Riesgos Corrup'!#REF!),"")</f>
        <v>#REF!</v>
      </c>
      <c r="Q64" s="39" t="str">
        <f>IF(AND('Riesgos Corrup'!$AB$16="Alta",'Riesgos Corrup'!$AD$16="Moderado"),CONCATENATE("R9C",'Riesgos Corrup'!$R$16),"")</f>
        <v/>
      </c>
      <c r="R64" s="84" t="str">
        <f>IF(AND('Riesgos Corrup'!$AB$17="Alta",'Riesgos Corrup'!$AD$17="Moderado"),CONCATENATE("R9C",'Riesgos Corrup'!$R$17),"")</f>
        <v/>
      </c>
      <c r="S64" s="83" t="e">
        <f>IF(AND('Riesgos Corrup'!#REF!="Alta",'Riesgos Corrup'!#REF!="Mayor"),CONCATENATE("R9C",'Riesgos Corrup'!#REF!),"")</f>
        <v>#REF!</v>
      </c>
      <c r="T64" s="39" t="str">
        <f>IF(AND('Riesgos Corrup'!$AB$16="Alta",'Riesgos Corrup'!$AD$16="Mayor"),CONCATENATE("R9C",'Riesgos Corrup'!$R$16),"")</f>
        <v/>
      </c>
      <c r="U64" s="84" t="str">
        <f>IF(AND('Riesgos Corrup'!$AB$17="Alta",'Riesgos Corrup'!$AD$17="Mayor"),CONCATENATE("R9C",'Riesgos Corrup'!$R$17),"")</f>
        <v/>
      </c>
      <c r="V64" s="96" t="e">
        <f>IF(AND('Riesgos Corrup'!#REF!="Alta",'Riesgos Corrup'!#REF!="Catastrófico"),CONCATENATE("R9C",'Riesgos Corrup'!#REF!),"")</f>
        <v>#REF!</v>
      </c>
      <c r="W64" s="97" t="str">
        <f>IF(AND('Riesgos Corrup'!$AB$16="Alta",'Riesgos Corrup'!$AD$16="Catastrófico"),CONCATENATE("R9C",'Riesgos Corrup'!$R$16),"")</f>
        <v/>
      </c>
      <c r="X64" s="98" t="str">
        <f>IF(AND('Riesgos Corrup'!$AB$17="Alta",'Riesgos Corrup'!$AD$17="Catastrófico"),CONCATENATE("R9C",'Riesgos Corrup'!$R$17),"")</f>
        <v/>
      </c>
      <c r="Y64" s="40"/>
      <c r="Z64" s="243"/>
      <c r="AA64" s="244"/>
      <c r="AB64" s="244"/>
      <c r="AC64" s="244"/>
      <c r="AD64" s="244"/>
      <c r="AE64" s="245"/>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row>
    <row r="65" spans="1:61" ht="12" customHeight="1" x14ac:dyDescent="0.25">
      <c r="A65" s="40"/>
      <c r="B65" s="260"/>
      <c r="C65" s="261"/>
      <c r="D65" s="262"/>
      <c r="E65" s="235"/>
      <c r="F65" s="230"/>
      <c r="G65" s="230"/>
      <c r="H65" s="230"/>
      <c r="I65" s="230"/>
      <c r="J65" s="102" t="str">
        <f ca="1">IF(AND('Riesgos Corrup'!$AB$18="Alta",'Riesgos Corrup'!$AD$18="Moderado"),CONCATENATE("R10C",'Riesgos Corrup'!$R$18),"")</f>
        <v/>
      </c>
      <c r="K65" s="103" t="str">
        <f>IF(AND('Riesgos Corrup'!$AB$19="Alta",'Riesgos Corrup'!$AD$19="Moderado"),CONCATENATE("R10C",'Riesgos Corrup'!$R$19),"")</f>
        <v/>
      </c>
      <c r="L65" s="104" t="str">
        <f>IF(AND('Riesgos Corrup'!$AB$20="Alta",'Riesgos Corrup'!$AD$20="Moderado"),CONCATENATE("R10C",'Riesgos Corrup'!$R$20),"")</f>
        <v/>
      </c>
      <c r="M65" s="102" t="str">
        <f ca="1">IF(AND('Riesgos Corrup'!$AB$18="Alta",'Riesgos Corrup'!$AD$18="Moderado"),CONCATENATE("R10C",'Riesgos Corrup'!$R$18),"")</f>
        <v/>
      </c>
      <c r="N65" s="103" t="str">
        <f>IF(AND('Riesgos Corrup'!$AB$19="Alta",'Riesgos Corrup'!$AD$19="Moderado"),CONCATENATE("R10C",'Riesgos Corrup'!$R$19),"")</f>
        <v/>
      </c>
      <c r="O65" s="104" t="str">
        <f>IF(AND('Riesgos Corrup'!$AB$20="Alta",'Riesgos Corrup'!$AD$20="Moderado"),CONCATENATE("R10C",'Riesgos Corrup'!$R$20),"")</f>
        <v/>
      </c>
      <c r="P65" s="83" t="str">
        <f ca="1">IF(AND('Riesgos Corrup'!$AB$18="Alta",'Riesgos Corrup'!$AD$18="Moderado"),CONCATENATE("R10C",'Riesgos Corrup'!$R$18),"")</f>
        <v/>
      </c>
      <c r="Q65" s="39" t="str">
        <f>IF(AND('Riesgos Corrup'!$AB$19="Alta",'Riesgos Corrup'!$AD$19="Moderado"),CONCATENATE("R10C",'Riesgos Corrup'!$R$19),"")</f>
        <v/>
      </c>
      <c r="R65" s="84" t="str">
        <f>IF(AND('Riesgos Corrup'!$AB$20="Alta",'Riesgos Corrup'!$AD$20="Moderado"),CONCATENATE("R10C",'Riesgos Corrup'!$R$20),"")</f>
        <v/>
      </c>
      <c r="S65" s="83" t="str">
        <f ca="1">IF(AND('Riesgos Corrup'!$AB$18="Alta",'Riesgos Corrup'!$AD$18="Mayor"),CONCATENATE("R10C",'Riesgos Corrup'!$R$18),"")</f>
        <v/>
      </c>
      <c r="T65" s="39" t="str">
        <f>IF(AND('Riesgos Corrup'!$AB$19="Alta",'Riesgos Corrup'!$AD$19="Mayor"),CONCATENATE("R10C",'Riesgos Corrup'!$R$19),"")</f>
        <v/>
      </c>
      <c r="U65" s="84" t="str">
        <f>IF(AND('Riesgos Corrup'!$AB$20="Alta",'Riesgos Corrup'!$AD$20="Mayor"),CONCATENATE("R10C",'Riesgos Corrup'!$R$20),"")</f>
        <v/>
      </c>
      <c r="V65" s="96" t="str">
        <f ca="1">IF(AND('Riesgos Corrup'!$AB$18="Alta",'Riesgos Corrup'!$AD$18="Catastrófico"),CONCATENATE("R10C",'Riesgos Corrup'!$R$18),"")</f>
        <v/>
      </c>
      <c r="W65" s="97" t="str">
        <f>IF(AND('Riesgos Corrup'!$AB$19="Alta",'Riesgos Corrup'!$AD$19="Catastrófico"),CONCATENATE("R10C",'Riesgos Corrup'!$R$19),"")</f>
        <v/>
      </c>
      <c r="X65" s="98" t="str">
        <f>IF(AND('Riesgos Corrup'!$AB$20="Alta",'Riesgos Corrup'!$AD$20="Catastrófico"),CONCATENATE("R10C",'Riesgos Corrup'!$R$20),"")</f>
        <v/>
      </c>
      <c r="Y65" s="40"/>
      <c r="Z65" s="243"/>
      <c r="AA65" s="244"/>
      <c r="AB65" s="244"/>
      <c r="AC65" s="244"/>
      <c r="AD65" s="244"/>
      <c r="AE65" s="245"/>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row>
    <row r="66" spans="1:61" ht="12" customHeight="1" x14ac:dyDescent="0.25">
      <c r="A66" s="40"/>
      <c r="B66" s="260"/>
      <c r="C66" s="261"/>
      <c r="D66" s="262"/>
      <c r="E66" s="235"/>
      <c r="F66" s="230"/>
      <c r="G66" s="230"/>
      <c r="H66" s="230"/>
      <c r="I66" s="230"/>
      <c r="J66" s="102" t="e">
        <f>IF(AND('Riesgos Corrup'!#REF!="Alta",'Riesgos Corrup'!#REF!="Moderado"),CONCATENATE("R11C",'Riesgos Corrup'!#REF!),"")</f>
        <v>#REF!</v>
      </c>
      <c r="K66" s="103" t="e">
        <f>IF(AND('Riesgos Corrup'!#REF!="Alta",'Riesgos Corrup'!#REF!="Moderado"),CONCATENATE("R11C",'Riesgos Corrup'!#REF!),"")</f>
        <v>#REF!</v>
      </c>
      <c r="L66" s="104" t="e">
        <f>IF(AND('Riesgos Corrup'!#REF!="Alta",'Riesgos Corrup'!#REF!="Moderado"),CONCATENATE("R11C",'Riesgos Corrup'!#REF!),"")</f>
        <v>#REF!</v>
      </c>
      <c r="M66" s="102" t="e">
        <f>IF(AND('Riesgos Corrup'!#REF!="Alta",'Riesgos Corrup'!#REF!="Moderado"),CONCATENATE("R11C",'Riesgos Corrup'!#REF!),"")</f>
        <v>#REF!</v>
      </c>
      <c r="N66" s="103" t="e">
        <f>IF(AND('Riesgos Corrup'!#REF!="Alta",'Riesgos Corrup'!#REF!="Moderado"),CONCATENATE("R11C",'Riesgos Corrup'!#REF!),"")</f>
        <v>#REF!</v>
      </c>
      <c r="O66" s="104" t="e">
        <f>IF(AND('Riesgos Corrup'!#REF!="Alta",'Riesgos Corrup'!#REF!="Moderado"),CONCATENATE("R11C",'Riesgos Corrup'!#REF!),"")</f>
        <v>#REF!</v>
      </c>
      <c r="P66" s="83" t="e">
        <f>IF(AND('Riesgos Corrup'!#REF!="Alta",'Riesgos Corrup'!#REF!="Moderado"),CONCATENATE("R11C",'Riesgos Corrup'!#REF!),"")</f>
        <v>#REF!</v>
      </c>
      <c r="Q66" s="39" t="e">
        <f>IF(AND('Riesgos Corrup'!#REF!="Alta",'Riesgos Corrup'!#REF!="Moderado"),CONCATENATE("R11C",'Riesgos Corrup'!#REF!),"")</f>
        <v>#REF!</v>
      </c>
      <c r="R66" s="84" t="e">
        <f>IF(AND('Riesgos Corrup'!#REF!="Alta",'Riesgos Corrup'!#REF!="Moderado"),CONCATENATE("R11C",'Riesgos Corrup'!#REF!),"")</f>
        <v>#REF!</v>
      </c>
      <c r="S66" s="83" t="e">
        <f>IF(AND('Riesgos Corrup'!#REF!="Alta",'Riesgos Corrup'!#REF!="Mayor"),CONCATENATE("R11C",'Riesgos Corrup'!#REF!),"")</f>
        <v>#REF!</v>
      </c>
      <c r="T66" s="39" t="e">
        <f>IF(AND('Riesgos Corrup'!#REF!="Alta",'Riesgos Corrup'!#REF!="Mayor"),CONCATENATE("R11C",'Riesgos Corrup'!#REF!),"")</f>
        <v>#REF!</v>
      </c>
      <c r="U66" s="84" t="e">
        <f>IF(AND('Riesgos Corrup'!#REF!="Alta",'Riesgos Corrup'!#REF!="Mayor"),CONCATENATE("R11C",'Riesgos Corrup'!#REF!),"")</f>
        <v>#REF!</v>
      </c>
      <c r="V66" s="96" t="e">
        <f>IF(AND('Riesgos Corrup'!#REF!="Alta",'Riesgos Corrup'!#REF!="Catastrófico"),CONCATENATE("R11C",'Riesgos Corrup'!#REF!),"")</f>
        <v>#REF!</v>
      </c>
      <c r="W66" s="97" t="e">
        <f>IF(AND('Riesgos Corrup'!#REF!="Alta",'Riesgos Corrup'!#REF!="Catastrófico"),CONCATENATE("R11C",'Riesgos Corrup'!#REF!),"")</f>
        <v>#REF!</v>
      </c>
      <c r="X66" s="98" t="e">
        <f>IF(AND('Riesgos Corrup'!#REF!="Alta",'Riesgos Corrup'!#REF!="Catastrófico"),CONCATENATE("R11C",'Riesgos Corrup'!#REF!),"")</f>
        <v>#REF!</v>
      </c>
      <c r="Y66" s="40"/>
      <c r="Z66" s="243"/>
      <c r="AA66" s="244"/>
      <c r="AB66" s="244"/>
      <c r="AC66" s="244"/>
      <c r="AD66" s="244"/>
      <c r="AE66" s="245"/>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row>
    <row r="67" spans="1:61" ht="12" customHeight="1" x14ac:dyDescent="0.25">
      <c r="A67" s="40"/>
      <c r="B67" s="260"/>
      <c r="C67" s="261"/>
      <c r="D67" s="262"/>
      <c r="E67" s="235"/>
      <c r="F67" s="230"/>
      <c r="G67" s="230"/>
      <c r="H67" s="230"/>
      <c r="I67" s="230"/>
      <c r="J67" s="102" t="e">
        <f>IF(AND('Riesgos Corrup'!#REF!="Alta",'Riesgos Corrup'!#REF!="Moderado"),CONCATENATE("R12C",'Riesgos Corrup'!#REF!),"")</f>
        <v>#REF!</v>
      </c>
      <c r="K67" s="103" t="e">
        <f>IF(AND('Riesgos Corrup'!#REF!="Alta",'Riesgos Corrup'!#REF!="Moderado"),CONCATENATE("R12C",'Riesgos Corrup'!#REF!),"")</f>
        <v>#REF!</v>
      </c>
      <c r="L67" s="104" t="e">
        <f>IF(AND('Riesgos Corrup'!#REF!="Alta",'Riesgos Corrup'!#REF!="Moderado"),CONCATENATE("R12C",'Riesgos Corrup'!#REF!),"")</f>
        <v>#REF!</v>
      </c>
      <c r="M67" s="102" t="e">
        <f>IF(AND('Riesgos Corrup'!#REF!="Alta",'Riesgos Corrup'!#REF!="Moderado"),CONCATENATE("R12C",'Riesgos Corrup'!#REF!),"")</f>
        <v>#REF!</v>
      </c>
      <c r="N67" s="103" t="e">
        <f>IF(AND('Riesgos Corrup'!#REF!="Alta",'Riesgos Corrup'!#REF!="Moderado"),CONCATENATE("R12C",'Riesgos Corrup'!#REF!),"")</f>
        <v>#REF!</v>
      </c>
      <c r="O67" s="104" t="e">
        <f>IF(AND('Riesgos Corrup'!#REF!="Alta",'Riesgos Corrup'!#REF!="Moderado"),CONCATENATE("R12C",'Riesgos Corrup'!#REF!),"")</f>
        <v>#REF!</v>
      </c>
      <c r="P67" s="83" t="e">
        <f>IF(AND('Riesgos Corrup'!#REF!="Alta",'Riesgos Corrup'!#REF!="Moderado"),CONCATENATE("R12C",'Riesgos Corrup'!#REF!),"")</f>
        <v>#REF!</v>
      </c>
      <c r="Q67" s="39" t="e">
        <f>IF(AND('Riesgos Corrup'!#REF!="Alta",'Riesgos Corrup'!#REF!="Moderado"),CONCATENATE("R12C",'Riesgos Corrup'!#REF!),"")</f>
        <v>#REF!</v>
      </c>
      <c r="R67" s="84" t="e">
        <f>IF(AND('Riesgos Corrup'!#REF!="Alta",'Riesgos Corrup'!#REF!="Moderado"),CONCATENATE("R12C",'Riesgos Corrup'!#REF!),"")</f>
        <v>#REF!</v>
      </c>
      <c r="S67" s="83" t="e">
        <f>IF(AND('Riesgos Corrup'!#REF!="Alta",'Riesgos Corrup'!#REF!="Mayor"),CONCATENATE("R12C",'Riesgos Corrup'!#REF!),"")</f>
        <v>#REF!</v>
      </c>
      <c r="T67" s="39" t="e">
        <f>IF(AND('Riesgos Corrup'!#REF!="Alta",'Riesgos Corrup'!#REF!="Mayor"),CONCATENATE("R12C",'Riesgos Corrup'!#REF!),"")</f>
        <v>#REF!</v>
      </c>
      <c r="U67" s="84" t="e">
        <f>IF(AND('Riesgos Corrup'!#REF!="Alta",'Riesgos Corrup'!#REF!="Mayor"),CONCATENATE("R12C",'Riesgos Corrup'!#REF!),"")</f>
        <v>#REF!</v>
      </c>
      <c r="V67" s="96" t="e">
        <f>IF(AND('Riesgos Corrup'!#REF!="Alta",'Riesgos Corrup'!#REF!="Catastrófico"),CONCATENATE("R12C",'Riesgos Corrup'!#REF!),"")</f>
        <v>#REF!</v>
      </c>
      <c r="W67" s="97" t="e">
        <f>IF(AND('Riesgos Corrup'!#REF!="Alta",'Riesgos Corrup'!#REF!="Catastrófico"),CONCATENATE("R12C",'Riesgos Corrup'!#REF!),"")</f>
        <v>#REF!</v>
      </c>
      <c r="X67" s="98" t="e">
        <f>IF(AND('Riesgos Corrup'!#REF!="Alta",'Riesgos Corrup'!#REF!="Catastrófico"),CONCATENATE("R12C",'Riesgos Corrup'!#REF!),"")</f>
        <v>#REF!</v>
      </c>
      <c r="Y67" s="40"/>
      <c r="Z67" s="243"/>
      <c r="AA67" s="244"/>
      <c r="AB67" s="244"/>
      <c r="AC67" s="244"/>
      <c r="AD67" s="244"/>
      <c r="AE67" s="245"/>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row>
    <row r="68" spans="1:61" ht="12" customHeight="1" x14ac:dyDescent="0.25">
      <c r="A68" s="40"/>
      <c r="B68" s="260"/>
      <c r="C68" s="261"/>
      <c r="D68" s="262"/>
      <c r="E68" s="235"/>
      <c r="F68" s="230"/>
      <c r="G68" s="230"/>
      <c r="H68" s="230"/>
      <c r="I68" s="230"/>
      <c r="J68" s="102" t="e">
        <f>IF(AND('Riesgos Corrup'!#REF!="Alta",'Riesgos Corrup'!#REF!="Moderado"),CONCATENATE("R13C",'Riesgos Corrup'!#REF!),"")</f>
        <v>#REF!</v>
      </c>
      <c r="K68" s="103" t="e">
        <f>IF(AND('Riesgos Corrup'!#REF!="Alta",'Riesgos Corrup'!#REF!="Moderado"),CONCATENATE("R13C",'Riesgos Corrup'!#REF!),"")</f>
        <v>#REF!</v>
      </c>
      <c r="L68" s="104" t="e">
        <f>IF(AND('Riesgos Corrup'!#REF!="Alta",'Riesgos Corrup'!#REF!="Moderado"),CONCATENATE("R13C",'Riesgos Corrup'!#REF!),"")</f>
        <v>#REF!</v>
      </c>
      <c r="M68" s="102" t="e">
        <f>IF(AND('Riesgos Corrup'!#REF!="Alta",'Riesgos Corrup'!#REF!="Moderado"),CONCATENATE("R13C",'Riesgos Corrup'!#REF!),"")</f>
        <v>#REF!</v>
      </c>
      <c r="N68" s="103" t="e">
        <f>IF(AND('Riesgos Corrup'!#REF!="Alta",'Riesgos Corrup'!#REF!="Moderado"),CONCATENATE("R13C",'Riesgos Corrup'!#REF!),"")</f>
        <v>#REF!</v>
      </c>
      <c r="O68" s="104" t="e">
        <f>IF(AND('Riesgos Corrup'!#REF!="Alta",'Riesgos Corrup'!#REF!="Moderado"),CONCATENATE("R13C",'Riesgos Corrup'!#REF!),"")</f>
        <v>#REF!</v>
      </c>
      <c r="P68" s="83" t="e">
        <f>IF(AND('Riesgos Corrup'!#REF!="Alta",'Riesgos Corrup'!#REF!="Moderado"),CONCATENATE("R13C",'Riesgos Corrup'!#REF!),"")</f>
        <v>#REF!</v>
      </c>
      <c r="Q68" s="39" t="e">
        <f>IF(AND('Riesgos Corrup'!#REF!="Alta",'Riesgos Corrup'!#REF!="Moderado"),CONCATENATE("R13C",'Riesgos Corrup'!#REF!),"")</f>
        <v>#REF!</v>
      </c>
      <c r="R68" s="84" t="e">
        <f>IF(AND('Riesgos Corrup'!#REF!="Alta",'Riesgos Corrup'!#REF!="Moderado"),CONCATENATE("R13C",'Riesgos Corrup'!#REF!),"")</f>
        <v>#REF!</v>
      </c>
      <c r="S68" s="83" t="e">
        <f>IF(AND('Riesgos Corrup'!#REF!="Alta",'Riesgos Corrup'!#REF!="Mayor"),CONCATENATE("R13C",'Riesgos Corrup'!#REF!),"")</f>
        <v>#REF!</v>
      </c>
      <c r="T68" s="39" t="e">
        <f>IF(AND('Riesgos Corrup'!#REF!="Alta",'Riesgos Corrup'!#REF!="Mayor"),CONCATENATE("R13C",'Riesgos Corrup'!#REF!),"")</f>
        <v>#REF!</v>
      </c>
      <c r="U68" s="84" t="e">
        <f>IF(AND('Riesgos Corrup'!#REF!="Alta",'Riesgos Corrup'!#REF!="Mayor"),CONCATENATE("R13C",'Riesgos Corrup'!#REF!),"")</f>
        <v>#REF!</v>
      </c>
      <c r="V68" s="96" t="e">
        <f>IF(AND('Riesgos Corrup'!#REF!="Alta",'Riesgos Corrup'!#REF!="Catastrófico"),CONCATENATE("R13C",'Riesgos Corrup'!#REF!),"")</f>
        <v>#REF!</v>
      </c>
      <c r="W68" s="97" t="e">
        <f>IF(AND('Riesgos Corrup'!#REF!="Alta",'Riesgos Corrup'!#REF!="Catastrófico"),CONCATENATE("R13C",'Riesgos Corrup'!#REF!),"")</f>
        <v>#REF!</v>
      </c>
      <c r="X68" s="98" t="e">
        <f>IF(AND('Riesgos Corrup'!#REF!="Alta",'Riesgos Corrup'!#REF!="Catastrófico"),CONCATENATE("R13C",'Riesgos Corrup'!#REF!),"")</f>
        <v>#REF!</v>
      </c>
      <c r="Y68" s="40"/>
      <c r="Z68" s="243"/>
      <c r="AA68" s="244"/>
      <c r="AB68" s="244"/>
      <c r="AC68" s="244"/>
      <c r="AD68" s="244"/>
      <c r="AE68" s="245"/>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row>
    <row r="69" spans="1:61" ht="12" customHeight="1" x14ac:dyDescent="0.25">
      <c r="A69" s="40"/>
      <c r="B69" s="260"/>
      <c r="C69" s="261"/>
      <c r="D69" s="262"/>
      <c r="E69" s="235"/>
      <c r="F69" s="230"/>
      <c r="G69" s="230"/>
      <c r="H69" s="230"/>
      <c r="I69" s="230"/>
      <c r="J69" s="102" t="str">
        <f ca="1">IF(AND('Riesgos Corrup'!$AB$21="Alta",'Riesgos Corrup'!$AD$21="Moderado"),CONCATENATE("R14C",'Riesgos Corrup'!$R$21),"")</f>
        <v/>
      </c>
      <c r="K69" s="103" t="str">
        <f>IF(AND('Riesgos Corrup'!$AB$22="Alta",'Riesgos Corrup'!$AD$22="Moderado"),CONCATENATE("R14C",'Riesgos Corrup'!$R$22),"")</f>
        <v/>
      </c>
      <c r="L69" s="104" t="str">
        <f>IF(AND('Riesgos Corrup'!$AB$23="Alta",'Riesgos Corrup'!$AD$23="Moderado"),CONCATENATE("R14C",'Riesgos Corrup'!$R$23),"")</f>
        <v/>
      </c>
      <c r="M69" s="102" t="str">
        <f ca="1">IF(AND('Riesgos Corrup'!$AB$21="Alta",'Riesgos Corrup'!$AD$21="Moderado"),CONCATENATE("R14C",'Riesgos Corrup'!$R$21),"")</f>
        <v/>
      </c>
      <c r="N69" s="103" t="str">
        <f>IF(AND('Riesgos Corrup'!$AB$22="Alta",'Riesgos Corrup'!$AD$22="Moderado"),CONCATENATE("R14C",'Riesgos Corrup'!$R$22),"")</f>
        <v/>
      </c>
      <c r="O69" s="104" t="str">
        <f>IF(AND('Riesgos Corrup'!$AB$23="Alta",'Riesgos Corrup'!$AD$23="Moderado"),CONCATENATE("R14C",'Riesgos Corrup'!$R$23),"")</f>
        <v/>
      </c>
      <c r="P69" s="83" t="str">
        <f ca="1">IF(AND('Riesgos Corrup'!$AB$21="Alta",'Riesgos Corrup'!$AD$21="Moderado"),CONCATENATE("R14C",'Riesgos Corrup'!$R$21),"")</f>
        <v/>
      </c>
      <c r="Q69" s="39" t="str">
        <f>IF(AND('Riesgos Corrup'!$AB$22="Alta",'Riesgos Corrup'!$AD$22="Moderado"),CONCATENATE("R14C",'Riesgos Corrup'!$R$22),"")</f>
        <v/>
      </c>
      <c r="R69" s="84" t="str">
        <f>IF(AND('Riesgos Corrup'!$AB$23="Alta",'Riesgos Corrup'!$AD$23="Moderado"),CONCATENATE("R14C",'Riesgos Corrup'!$R$23),"")</f>
        <v/>
      </c>
      <c r="S69" s="83" t="str">
        <f ca="1">IF(AND('Riesgos Corrup'!$AB$21="Alta",'Riesgos Corrup'!$AD$21="Mayor"),CONCATENATE("R14C",'Riesgos Corrup'!$R$21),"")</f>
        <v/>
      </c>
      <c r="T69" s="39" t="str">
        <f>IF(AND('Riesgos Corrup'!$AB$22="Alta",'Riesgos Corrup'!$AD$22="Mayor"),CONCATENATE("R14C",'Riesgos Corrup'!$R$22),"")</f>
        <v/>
      </c>
      <c r="U69" s="84" t="str">
        <f>IF(AND('Riesgos Corrup'!$AB$23="Alta",'Riesgos Corrup'!$AD$23="Mayor"),CONCATENATE("R14C",'Riesgos Corrup'!$R$23),"")</f>
        <v/>
      </c>
      <c r="V69" s="96" t="str">
        <f ca="1">IF(AND('Riesgos Corrup'!$AB$21="Alta",'Riesgos Corrup'!$AD$21="Catastrófico"),CONCATENATE("R14C",'Riesgos Corrup'!$R$21),"")</f>
        <v/>
      </c>
      <c r="W69" s="97" t="str">
        <f>IF(AND('Riesgos Corrup'!$AB$22="Alta",'Riesgos Corrup'!$AD$22="Catastrófico"),CONCATENATE("R14C",'Riesgos Corrup'!$R$22),"")</f>
        <v/>
      </c>
      <c r="X69" s="98" t="str">
        <f>IF(AND('Riesgos Corrup'!$AB$23="Alta",'Riesgos Corrup'!$AD$23="Catastrófico"),CONCATENATE("R14C",'Riesgos Corrup'!$R$23),"")</f>
        <v/>
      </c>
      <c r="Y69" s="40"/>
      <c r="Z69" s="243"/>
      <c r="AA69" s="244"/>
      <c r="AB69" s="244"/>
      <c r="AC69" s="244"/>
      <c r="AD69" s="244"/>
      <c r="AE69" s="245"/>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row>
    <row r="70" spans="1:61" ht="15" customHeight="1" x14ac:dyDescent="0.25">
      <c r="A70" s="40"/>
      <c r="B70" s="260"/>
      <c r="C70" s="261"/>
      <c r="D70" s="262"/>
      <c r="E70" s="235"/>
      <c r="F70" s="230"/>
      <c r="G70" s="230"/>
      <c r="H70" s="230"/>
      <c r="I70" s="230"/>
      <c r="J70" s="102" t="e">
        <f>IF(AND('Riesgos Corrup'!#REF!="Alta",'Riesgos Corrup'!#REF!="Moderado"),CONCATENATE("R15C",'Riesgos Corrup'!#REF!),"")</f>
        <v>#REF!</v>
      </c>
      <c r="K70" s="103" t="e">
        <f>IF(AND('Riesgos Corrup'!#REF!="Alta",'Riesgos Corrup'!#REF!="Moderado"),CONCATENATE("R15C",'Riesgos Corrup'!#REF!),"")</f>
        <v>#REF!</v>
      </c>
      <c r="L70" s="104" t="e">
        <f>IF(AND('Riesgos Corrup'!#REF!="Alta",'Riesgos Corrup'!#REF!="Moderado"),CONCATENATE("R15C",'Riesgos Corrup'!#REF!),"")</f>
        <v>#REF!</v>
      </c>
      <c r="M70" s="102" t="e">
        <f>IF(AND('Riesgos Corrup'!#REF!="Alta",'Riesgos Corrup'!#REF!="Moderado"),CONCATENATE("R15C",'Riesgos Corrup'!#REF!),"")</f>
        <v>#REF!</v>
      </c>
      <c r="N70" s="103" t="e">
        <f>IF(AND('Riesgos Corrup'!#REF!="Alta",'Riesgos Corrup'!#REF!="Moderado"),CONCATENATE("R15C",'Riesgos Corrup'!#REF!),"")</f>
        <v>#REF!</v>
      </c>
      <c r="O70" s="104" t="e">
        <f>IF(AND('Riesgos Corrup'!#REF!="Alta",'Riesgos Corrup'!#REF!="Moderado"),CONCATENATE("R15C",'Riesgos Corrup'!#REF!),"")</f>
        <v>#REF!</v>
      </c>
      <c r="P70" s="83" t="e">
        <f>IF(AND('Riesgos Corrup'!#REF!="Alta",'Riesgos Corrup'!#REF!="Moderado"),CONCATENATE("R15C",'Riesgos Corrup'!#REF!),"")</f>
        <v>#REF!</v>
      </c>
      <c r="Q70" s="39" t="e">
        <f>IF(AND('Riesgos Corrup'!#REF!="Alta",'Riesgos Corrup'!#REF!="Moderado"),CONCATENATE("R15C",'Riesgos Corrup'!#REF!),"")</f>
        <v>#REF!</v>
      </c>
      <c r="R70" s="84" t="e">
        <f>IF(AND('Riesgos Corrup'!#REF!="Alta",'Riesgos Corrup'!#REF!="Moderado"),CONCATENATE("R15C",'Riesgos Corrup'!#REF!),"")</f>
        <v>#REF!</v>
      </c>
      <c r="S70" s="83" t="e">
        <f>IF(AND('Riesgos Corrup'!#REF!="Alta",'Riesgos Corrup'!#REF!="Mayor"),CONCATENATE("R15C",'Riesgos Corrup'!#REF!),"")</f>
        <v>#REF!</v>
      </c>
      <c r="T70" s="39" t="e">
        <f>IF(AND('Riesgos Corrup'!#REF!="Alta",'Riesgos Corrup'!#REF!="Mayor"),CONCATENATE("R15C",'Riesgos Corrup'!#REF!),"")</f>
        <v>#REF!</v>
      </c>
      <c r="U70" s="84" t="e">
        <f>IF(AND('Riesgos Corrup'!#REF!="Alta",'Riesgos Corrup'!#REF!="Mayor"),CONCATENATE("R15C",'Riesgos Corrup'!#REF!),"")</f>
        <v>#REF!</v>
      </c>
      <c r="V70" s="96" t="e">
        <f>IF(AND('Riesgos Corrup'!#REF!="Alta",'Riesgos Corrup'!#REF!="Catastrófico"),CONCATENATE("R15C",'Riesgos Corrup'!#REF!),"")</f>
        <v>#REF!</v>
      </c>
      <c r="W70" s="97" t="e">
        <f>IF(AND('Riesgos Corrup'!#REF!="Alta",'Riesgos Corrup'!#REF!="Catastrófico"),CONCATENATE("R15C",'Riesgos Corrup'!#REF!),"")</f>
        <v>#REF!</v>
      </c>
      <c r="X70" s="98" t="e">
        <f>IF(AND('Riesgos Corrup'!#REF!="Alta",'Riesgos Corrup'!#REF!="Catastrófico"),CONCATENATE("R15C",'Riesgos Corrup'!#REF!),"")</f>
        <v>#REF!</v>
      </c>
      <c r="Y70" s="40"/>
      <c r="Z70" s="243"/>
      <c r="AA70" s="244"/>
      <c r="AB70" s="244"/>
      <c r="AC70" s="244"/>
      <c r="AD70" s="244"/>
      <c r="AE70" s="245"/>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row>
    <row r="71" spans="1:61" ht="15" customHeight="1" x14ac:dyDescent="0.25">
      <c r="A71" s="40"/>
      <c r="B71" s="260"/>
      <c r="C71" s="261"/>
      <c r="D71" s="262"/>
      <c r="E71" s="235"/>
      <c r="F71" s="230"/>
      <c r="G71" s="230"/>
      <c r="H71" s="230"/>
      <c r="I71" s="230"/>
      <c r="J71" s="102" t="e">
        <f>IF(AND('Riesgos Corrup'!#REF!="Alta",'Riesgos Corrup'!#REF!="Moderado"),CONCATENATE("R16C",'Riesgos Corrup'!#REF!),"")</f>
        <v>#REF!</v>
      </c>
      <c r="K71" s="103" t="e">
        <f>IF(AND('Riesgos Corrup'!#REF!="Alta",'Riesgos Corrup'!#REF!="Moderado"),CONCATENATE("R16C",'Riesgos Corrup'!#REF!),"")</f>
        <v>#REF!</v>
      </c>
      <c r="L71" s="104" t="e">
        <f>IF(AND('Riesgos Corrup'!#REF!="Alta",'Riesgos Corrup'!#REF!="Moderado"),CONCATENATE("R16C",'Riesgos Corrup'!#REF!),"")</f>
        <v>#REF!</v>
      </c>
      <c r="M71" s="102" t="e">
        <f>IF(AND('Riesgos Corrup'!#REF!="Alta",'Riesgos Corrup'!#REF!="Moderado"),CONCATENATE("R16C",'Riesgos Corrup'!#REF!),"")</f>
        <v>#REF!</v>
      </c>
      <c r="N71" s="103" t="e">
        <f>IF(AND('Riesgos Corrup'!#REF!="Alta",'Riesgos Corrup'!#REF!="Moderado"),CONCATENATE("R16C",'Riesgos Corrup'!#REF!),"")</f>
        <v>#REF!</v>
      </c>
      <c r="O71" s="104" t="e">
        <f>IF(AND('Riesgos Corrup'!#REF!="Alta",'Riesgos Corrup'!#REF!="Moderado"),CONCATENATE("R16C",'Riesgos Corrup'!#REF!),"")</f>
        <v>#REF!</v>
      </c>
      <c r="P71" s="83" t="e">
        <f>IF(AND('Riesgos Corrup'!#REF!="Alta",'Riesgos Corrup'!#REF!="Moderado"),CONCATENATE("R16C",'Riesgos Corrup'!#REF!),"")</f>
        <v>#REF!</v>
      </c>
      <c r="Q71" s="39" t="e">
        <f>IF(AND('Riesgos Corrup'!#REF!="Alta",'Riesgos Corrup'!#REF!="Moderado"),CONCATENATE("R16C",'Riesgos Corrup'!#REF!),"")</f>
        <v>#REF!</v>
      </c>
      <c r="R71" s="84" t="e">
        <f>IF(AND('Riesgos Corrup'!#REF!="Alta",'Riesgos Corrup'!#REF!="Moderado"),CONCATENATE("R16C",'Riesgos Corrup'!#REF!),"")</f>
        <v>#REF!</v>
      </c>
      <c r="S71" s="83" t="e">
        <f>IF(AND('Riesgos Corrup'!#REF!="Alta",'Riesgos Corrup'!#REF!="Mayor"),CONCATENATE("R16C",'Riesgos Corrup'!#REF!),"")</f>
        <v>#REF!</v>
      </c>
      <c r="T71" s="39" t="e">
        <f>IF(AND('Riesgos Corrup'!#REF!="Alta",'Riesgos Corrup'!#REF!="Mayor"),CONCATENATE("R16C",'Riesgos Corrup'!#REF!),"")</f>
        <v>#REF!</v>
      </c>
      <c r="U71" s="84" t="e">
        <f>IF(AND('Riesgos Corrup'!#REF!="Alta",'Riesgos Corrup'!#REF!="Mayor"),CONCATENATE("R16C",'Riesgos Corrup'!#REF!),"")</f>
        <v>#REF!</v>
      </c>
      <c r="V71" s="96" t="e">
        <f>IF(AND('Riesgos Corrup'!#REF!="Alta",'Riesgos Corrup'!#REF!="Catastrófico"),CONCATENATE("R16C",'Riesgos Corrup'!#REF!),"")</f>
        <v>#REF!</v>
      </c>
      <c r="W71" s="97" t="e">
        <f>IF(AND('Riesgos Corrup'!#REF!="Alta",'Riesgos Corrup'!#REF!="Catastrófico"),CONCATENATE("R16C",'Riesgos Corrup'!#REF!),"")</f>
        <v>#REF!</v>
      </c>
      <c r="X71" s="98" t="e">
        <f>IF(AND('Riesgos Corrup'!#REF!="Alta",'Riesgos Corrup'!#REF!="Catastrófico"),CONCATENATE("R16C",'Riesgos Corrup'!#REF!),"")</f>
        <v>#REF!</v>
      </c>
      <c r="Y71" s="40"/>
      <c r="Z71" s="243"/>
      <c r="AA71" s="244"/>
      <c r="AB71" s="244"/>
      <c r="AC71" s="244"/>
      <c r="AD71" s="244"/>
      <c r="AE71" s="245"/>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row>
    <row r="72" spans="1:61" ht="15" customHeight="1" x14ac:dyDescent="0.25">
      <c r="A72" s="40"/>
      <c r="B72" s="260"/>
      <c r="C72" s="261"/>
      <c r="D72" s="262"/>
      <c r="E72" s="235"/>
      <c r="F72" s="230"/>
      <c r="G72" s="230"/>
      <c r="H72" s="230"/>
      <c r="I72" s="230"/>
      <c r="J72" s="102" t="e">
        <f>IF(AND('Riesgos Corrup'!#REF!="Alta",'Riesgos Corrup'!#REF!="Moderado"),CONCATENATE("R17",'Riesgos Corrup'!#REF!),"")</f>
        <v>#REF!</v>
      </c>
      <c r="K72" s="103" t="e">
        <f>IF(AND('Riesgos Corrup'!#REF!="Alta",'Riesgos Corrup'!#REF!="Moderado"),CONCATENATE("R17C",'Riesgos Corrup'!#REF!),"")</f>
        <v>#REF!</v>
      </c>
      <c r="L72" s="104" t="e">
        <f>IF(AND('Riesgos Corrup'!#REF!="Alta",'Riesgos Corrup'!#REF!="Moderado"),CONCATENATE("R17C",'Riesgos Corrup'!#REF!),"")</f>
        <v>#REF!</v>
      </c>
      <c r="M72" s="102" t="e">
        <f>IF(AND('Riesgos Corrup'!#REF!="Alta",'Riesgos Corrup'!#REF!="Moderado"),CONCATENATE("R17",'Riesgos Corrup'!#REF!),"")</f>
        <v>#REF!</v>
      </c>
      <c r="N72" s="103" t="e">
        <f>IF(AND('Riesgos Corrup'!#REF!="Alta",'Riesgos Corrup'!#REF!="Moderado"),CONCATENATE("R17C",'Riesgos Corrup'!#REF!),"")</f>
        <v>#REF!</v>
      </c>
      <c r="O72" s="104" t="e">
        <f>IF(AND('Riesgos Corrup'!#REF!="Alta",'Riesgos Corrup'!#REF!="Moderado"),CONCATENATE("R17C",'Riesgos Corrup'!#REF!),"")</f>
        <v>#REF!</v>
      </c>
      <c r="P72" s="83" t="e">
        <f>IF(AND('Riesgos Corrup'!#REF!="Alta",'Riesgos Corrup'!#REF!="Moderado"),CONCATENATE("R17",'Riesgos Corrup'!#REF!),"")</f>
        <v>#REF!</v>
      </c>
      <c r="Q72" s="39" t="e">
        <f>IF(AND('Riesgos Corrup'!#REF!="Alta",'Riesgos Corrup'!#REF!="Moderado"),CONCATENATE("R17C",'Riesgos Corrup'!#REF!),"")</f>
        <v>#REF!</v>
      </c>
      <c r="R72" s="84" t="e">
        <f>IF(AND('Riesgos Corrup'!#REF!="Alta",'Riesgos Corrup'!#REF!="Moderado"),CONCATENATE("R17C",'Riesgos Corrup'!#REF!),"")</f>
        <v>#REF!</v>
      </c>
      <c r="S72" s="83" t="e">
        <f>IF(AND('Riesgos Corrup'!#REF!="Alta",'Riesgos Corrup'!#REF!="Mayor"),CONCATENATE("R17",'Riesgos Corrup'!#REF!),"")</f>
        <v>#REF!</v>
      </c>
      <c r="T72" s="39" t="e">
        <f>IF(AND('Riesgos Corrup'!#REF!="Alta",'Riesgos Corrup'!#REF!="Mayor"),CONCATENATE("R17C",'Riesgos Corrup'!#REF!),"")</f>
        <v>#REF!</v>
      </c>
      <c r="U72" s="84" t="e">
        <f>IF(AND('Riesgos Corrup'!#REF!="Alta",'Riesgos Corrup'!#REF!="Mayor"),CONCATENATE("R17C",'Riesgos Corrup'!#REF!),"")</f>
        <v>#REF!</v>
      </c>
      <c r="V72" s="96" t="e">
        <f>IF(AND('Riesgos Corrup'!#REF!="Alta",'Riesgos Corrup'!#REF!="Catastrófico"),CONCATENATE("R17",'Riesgos Corrup'!#REF!),"")</f>
        <v>#REF!</v>
      </c>
      <c r="W72" s="97" t="e">
        <f>IF(AND('Riesgos Corrup'!#REF!="Alta",'Riesgos Corrup'!#REF!="Catastrófico"),CONCATENATE("R17C",'Riesgos Corrup'!#REF!),"")</f>
        <v>#REF!</v>
      </c>
      <c r="X72" s="98" t="e">
        <f>IF(AND('Riesgos Corrup'!#REF!="Alta",'Riesgos Corrup'!#REF!="Catastrófico"),CONCATENATE("R17C",'Riesgos Corrup'!#REF!),"")</f>
        <v>#REF!</v>
      </c>
      <c r="Y72" s="40"/>
      <c r="Z72" s="243"/>
      <c r="AA72" s="244"/>
      <c r="AB72" s="244"/>
      <c r="AC72" s="244"/>
      <c r="AD72" s="244"/>
      <c r="AE72" s="245"/>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row>
    <row r="73" spans="1:61" ht="15" customHeight="1" x14ac:dyDescent="0.25">
      <c r="A73" s="40"/>
      <c r="B73" s="260"/>
      <c r="C73" s="261"/>
      <c r="D73" s="262"/>
      <c r="E73" s="235"/>
      <c r="F73" s="230"/>
      <c r="G73" s="230"/>
      <c r="H73" s="230"/>
      <c r="I73" s="230"/>
      <c r="J73" s="102" t="str">
        <f ca="1">IF(AND('Riesgos Corrup'!$AB$24="Alta",'Riesgos Corrup'!$AD$24="Moderado"),CONCATENATE("R18C",'Riesgos Corrup'!$R$24),"")</f>
        <v/>
      </c>
      <c r="K73" s="103" t="str">
        <f>IF(AND('Riesgos Corrup'!$AB$25="Alta",'Riesgos Corrup'!$AD$25="Moderado"),CONCATENATE("R18C",'Riesgos Corrup'!$R$25),"")</f>
        <v/>
      </c>
      <c r="L73" s="104" t="str">
        <f>IF(AND('Riesgos Corrup'!$AB$26="Alta",'Riesgos Corrup'!$AD$26="Moderado"),CONCATENATE("R18C",'Riesgos Corrup'!$R$26),"")</f>
        <v/>
      </c>
      <c r="M73" s="102" t="str">
        <f ca="1">IF(AND('Riesgos Corrup'!$AB$24="Alta",'Riesgos Corrup'!$AD$24="Moderado"),CONCATENATE("R18C",'Riesgos Corrup'!$R$24),"")</f>
        <v/>
      </c>
      <c r="N73" s="103" t="str">
        <f>IF(AND('Riesgos Corrup'!$AB$25="Alta",'Riesgos Corrup'!$AD$25="Moderado"),CONCATENATE("R18C",'Riesgos Corrup'!$R$25),"")</f>
        <v/>
      </c>
      <c r="O73" s="104" t="str">
        <f>IF(AND('Riesgos Corrup'!$AB$26="Alta",'Riesgos Corrup'!$AD$26="Moderado"),CONCATENATE("R18C",'Riesgos Corrup'!$R$26),"")</f>
        <v/>
      </c>
      <c r="P73" s="83" t="str">
        <f ca="1">IF(AND('Riesgos Corrup'!$AB$24="Alta",'Riesgos Corrup'!$AD$24="Moderado"),CONCATENATE("R18C",'Riesgos Corrup'!$R$24),"")</f>
        <v/>
      </c>
      <c r="Q73" s="39" t="str">
        <f>IF(AND('Riesgos Corrup'!$AB$25="Alta",'Riesgos Corrup'!$AD$25="Moderado"),CONCATENATE("R18C",'Riesgos Corrup'!$R$25),"")</f>
        <v/>
      </c>
      <c r="R73" s="84" t="str">
        <f>IF(AND('Riesgos Corrup'!$AB$26="Alta",'Riesgos Corrup'!$AD$26="Moderado"),CONCATENATE("R18C",'Riesgos Corrup'!$R$26),"")</f>
        <v/>
      </c>
      <c r="S73" s="83" t="str">
        <f ca="1">IF(AND('Riesgos Corrup'!$AB$24="Alta",'Riesgos Corrup'!$AD$24="Mayor"),CONCATENATE("R18C",'Riesgos Corrup'!$R$24),"")</f>
        <v/>
      </c>
      <c r="T73" s="39" t="str">
        <f>IF(AND('Riesgos Corrup'!$AB$25="Alta",'Riesgos Corrup'!$AD$25="Mayor"),CONCATENATE("R18C",'Riesgos Corrup'!$R$25),"")</f>
        <v/>
      </c>
      <c r="U73" s="84" t="str">
        <f>IF(AND('Riesgos Corrup'!$AB$26="Alta",'Riesgos Corrup'!$AD$26="Mayor"),CONCATENATE("R18C",'Riesgos Corrup'!$R$26),"")</f>
        <v/>
      </c>
      <c r="V73" s="96" t="str">
        <f ca="1">IF(AND('Riesgos Corrup'!$AB$24="Alta",'Riesgos Corrup'!$AD$24="Catastrófico"),CONCATENATE("R18C",'Riesgos Corrup'!$R$24),"")</f>
        <v/>
      </c>
      <c r="W73" s="97" t="str">
        <f>IF(AND('Riesgos Corrup'!$AB$25="Alta",'Riesgos Corrup'!$AD$25="Catastrófico"),CONCATENATE("R18C",'Riesgos Corrup'!$R$25),"")</f>
        <v/>
      </c>
      <c r="X73" s="98" t="str">
        <f>IF(AND('Riesgos Corrup'!$AB$26="Alta",'Riesgos Corrup'!$AD$26="Catastrófico"),CONCATENATE("R18C",'Riesgos Corrup'!$R$26),"")</f>
        <v/>
      </c>
      <c r="Y73" s="40"/>
      <c r="Z73" s="243"/>
      <c r="AA73" s="244"/>
      <c r="AB73" s="244"/>
      <c r="AC73" s="244"/>
      <c r="AD73" s="244"/>
      <c r="AE73" s="245"/>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row>
    <row r="74" spans="1:61" ht="15" customHeight="1" x14ac:dyDescent="0.25">
      <c r="A74" s="40"/>
      <c r="B74" s="260"/>
      <c r="C74" s="261"/>
      <c r="D74" s="262"/>
      <c r="E74" s="235"/>
      <c r="F74" s="230"/>
      <c r="G74" s="230"/>
      <c r="H74" s="230"/>
      <c r="I74" s="230"/>
      <c r="J74" s="102" t="e">
        <f>IF(AND('Riesgos Corrup'!#REF!="Alta",'Riesgos Corrup'!#REF!="Moderado"),CONCATENATE("R19C",'Riesgos Corrup'!#REF!),"")</f>
        <v>#REF!</v>
      </c>
      <c r="K74" s="103" t="e">
        <f>IF(AND('Riesgos Corrup'!#REF!="Alta",'Riesgos Corrup'!#REF!="Moderado"),CONCATENATE("R19C",'Riesgos Corrup'!#REF!),"")</f>
        <v>#REF!</v>
      </c>
      <c r="L74" s="104" t="e">
        <f>IF(AND('Riesgos Corrup'!#REF!="Alta",'Riesgos Corrup'!#REF!="Moderado"),CONCATENATE("R19C",'Riesgos Corrup'!#REF!),"")</f>
        <v>#REF!</v>
      </c>
      <c r="M74" s="102" t="e">
        <f>IF(AND('Riesgos Corrup'!#REF!="Alta",'Riesgos Corrup'!#REF!="Moderado"),CONCATENATE("R19C",'Riesgos Corrup'!#REF!),"")</f>
        <v>#REF!</v>
      </c>
      <c r="N74" s="103" t="e">
        <f>IF(AND('Riesgos Corrup'!#REF!="Alta",'Riesgos Corrup'!#REF!="Moderado"),CONCATENATE("R19C",'Riesgos Corrup'!#REF!),"")</f>
        <v>#REF!</v>
      </c>
      <c r="O74" s="104" t="e">
        <f>IF(AND('Riesgos Corrup'!#REF!="Alta",'Riesgos Corrup'!#REF!="Moderado"),CONCATENATE("R19C",'Riesgos Corrup'!#REF!),"")</f>
        <v>#REF!</v>
      </c>
      <c r="P74" s="83" t="e">
        <f>IF(AND('Riesgos Corrup'!#REF!="Alta",'Riesgos Corrup'!#REF!="Moderado"),CONCATENATE("R19C",'Riesgos Corrup'!#REF!),"")</f>
        <v>#REF!</v>
      </c>
      <c r="Q74" s="39" t="e">
        <f>IF(AND('Riesgos Corrup'!#REF!="Alta",'Riesgos Corrup'!#REF!="Moderado"),CONCATENATE("R19C",'Riesgos Corrup'!#REF!),"")</f>
        <v>#REF!</v>
      </c>
      <c r="R74" s="84" t="e">
        <f>IF(AND('Riesgos Corrup'!#REF!="Alta",'Riesgos Corrup'!#REF!="Moderado"),CONCATENATE("R19C",'Riesgos Corrup'!#REF!),"")</f>
        <v>#REF!</v>
      </c>
      <c r="S74" s="83" t="e">
        <f>IF(AND('Riesgos Corrup'!#REF!="Alta",'Riesgos Corrup'!#REF!="Mayor"),CONCATENATE("R19C",'Riesgos Corrup'!#REF!),"")</f>
        <v>#REF!</v>
      </c>
      <c r="T74" s="39" t="e">
        <f>IF(AND('Riesgos Corrup'!#REF!="Alta",'Riesgos Corrup'!#REF!="Mayor"),CONCATENATE("R19C",'Riesgos Corrup'!#REF!),"")</f>
        <v>#REF!</v>
      </c>
      <c r="U74" s="84" t="e">
        <f>IF(AND('Riesgos Corrup'!#REF!="Alta",'Riesgos Corrup'!#REF!="Mayor"),CONCATENATE("R19C",'Riesgos Corrup'!#REF!),"")</f>
        <v>#REF!</v>
      </c>
      <c r="V74" s="96" t="e">
        <f>IF(AND('Riesgos Corrup'!#REF!="Alta",'Riesgos Corrup'!#REF!="Catastrófico"),CONCATENATE("R19C",'Riesgos Corrup'!#REF!),"")</f>
        <v>#REF!</v>
      </c>
      <c r="W74" s="97" t="e">
        <f>IF(AND('Riesgos Corrup'!#REF!="Alta",'Riesgos Corrup'!#REF!="Catastrófico"),CONCATENATE("R19C",'Riesgos Corrup'!#REF!),"")</f>
        <v>#REF!</v>
      </c>
      <c r="X74" s="98" t="e">
        <f>IF(AND('Riesgos Corrup'!#REF!="Alta",'Riesgos Corrup'!#REF!="Catastrófico"),CONCATENATE("R19C",'Riesgos Corrup'!#REF!),"")</f>
        <v>#REF!</v>
      </c>
      <c r="Y74" s="40"/>
      <c r="Z74" s="243"/>
      <c r="AA74" s="244"/>
      <c r="AB74" s="244"/>
      <c r="AC74" s="244"/>
      <c r="AD74" s="244"/>
      <c r="AE74" s="245"/>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row>
    <row r="75" spans="1:61" ht="15" customHeight="1" x14ac:dyDescent="0.25">
      <c r="A75" s="40"/>
      <c r="B75" s="260"/>
      <c r="C75" s="261"/>
      <c r="D75" s="262"/>
      <c r="E75" s="235"/>
      <c r="F75" s="230"/>
      <c r="G75" s="230"/>
      <c r="H75" s="230"/>
      <c r="I75" s="230"/>
      <c r="J75" s="102" t="e">
        <f>IF(AND('Riesgos Corrup'!#REF!="Alta",'Riesgos Corrup'!#REF!="Moderado"),CONCATENATE("R20C",'Riesgos Corrup'!#REF!),"")</f>
        <v>#REF!</v>
      </c>
      <c r="K75" s="103" t="e">
        <f>IF(AND('Riesgos Corrup'!#REF!="Alta",'Riesgos Corrup'!#REF!="Moderado"),CONCATENATE("R20C",'Riesgos Corrup'!#REF!),"")</f>
        <v>#REF!</v>
      </c>
      <c r="L75" s="104" t="e">
        <f>IF(AND('Riesgos Corrup'!#REF!="Alta",'Riesgos Corrup'!#REF!="Moderado"),CONCATENATE("R20C",'Riesgos Corrup'!#REF!),"")</f>
        <v>#REF!</v>
      </c>
      <c r="M75" s="102" t="e">
        <f>IF(AND('Riesgos Corrup'!#REF!="Alta",'Riesgos Corrup'!#REF!="Moderado"),CONCATENATE("R20C",'Riesgos Corrup'!#REF!),"")</f>
        <v>#REF!</v>
      </c>
      <c r="N75" s="103" t="e">
        <f>IF(AND('Riesgos Corrup'!#REF!="Alta",'Riesgos Corrup'!#REF!="Moderado"),CONCATENATE("R20C",'Riesgos Corrup'!#REF!),"")</f>
        <v>#REF!</v>
      </c>
      <c r="O75" s="104" t="e">
        <f>IF(AND('Riesgos Corrup'!#REF!="Alta",'Riesgos Corrup'!#REF!="Moderado"),CONCATENATE("R20C",'Riesgos Corrup'!#REF!),"")</f>
        <v>#REF!</v>
      </c>
      <c r="P75" s="83" t="e">
        <f>IF(AND('Riesgos Corrup'!#REF!="Alta",'Riesgos Corrup'!#REF!="Moderado"),CONCATENATE("R20C",'Riesgos Corrup'!#REF!),"")</f>
        <v>#REF!</v>
      </c>
      <c r="Q75" s="39" t="e">
        <f>IF(AND('Riesgos Corrup'!#REF!="Alta",'Riesgos Corrup'!#REF!="Moderado"),CONCATENATE("R20C",'Riesgos Corrup'!#REF!),"")</f>
        <v>#REF!</v>
      </c>
      <c r="R75" s="84" t="e">
        <f>IF(AND('Riesgos Corrup'!#REF!="Alta",'Riesgos Corrup'!#REF!="Moderado"),CONCATENATE("R20C",'Riesgos Corrup'!#REF!),"")</f>
        <v>#REF!</v>
      </c>
      <c r="S75" s="83" t="e">
        <f>IF(AND('Riesgos Corrup'!#REF!="Alta",'Riesgos Corrup'!#REF!="Mayor"),CONCATENATE("R20C",'Riesgos Corrup'!#REF!),"")</f>
        <v>#REF!</v>
      </c>
      <c r="T75" s="39" t="e">
        <f>IF(AND('Riesgos Corrup'!#REF!="Alta",'Riesgos Corrup'!#REF!="Mayor"),CONCATENATE("R20C",'Riesgos Corrup'!#REF!),"")</f>
        <v>#REF!</v>
      </c>
      <c r="U75" s="84" t="e">
        <f>IF(AND('Riesgos Corrup'!#REF!="Alta",'Riesgos Corrup'!#REF!="Mayor"),CONCATENATE("R20C",'Riesgos Corrup'!#REF!),"")</f>
        <v>#REF!</v>
      </c>
      <c r="V75" s="96" t="e">
        <f>IF(AND('Riesgos Corrup'!#REF!="Alta",'Riesgos Corrup'!#REF!="Catastrófico"),CONCATENATE("R20C",'Riesgos Corrup'!#REF!),"")</f>
        <v>#REF!</v>
      </c>
      <c r="W75" s="97" t="e">
        <f>IF(AND('Riesgos Corrup'!#REF!="Alta",'Riesgos Corrup'!#REF!="Catastrófico"),CONCATENATE("R20C",'Riesgos Corrup'!#REF!),"")</f>
        <v>#REF!</v>
      </c>
      <c r="X75" s="98" t="e">
        <f>IF(AND('Riesgos Corrup'!#REF!="Alta",'Riesgos Corrup'!#REF!="Catastrófico"),CONCATENATE("R20C",'Riesgos Corrup'!#REF!),"")</f>
        <v>#REF!</v>
      </c>
      <c r="Y75" s="40"/>
      <c r="Z75" s="243"/>
      <c r="AA75" s="244"/>
      <c r="AB75" s="244"/>
      <c r="AC75" s="244"/>
      <c r="AD75" s="244"/>
      <c r="AE75" s="245"/>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row>
    <row r="76" spans="1:61" ht="15" customHeight="1" x14ac:dyDescent="0.25">
      <c r="A76" s="40"/>
      <c r="B76" s="260"/>
      <c r="C76" s="261"/>
      <c r="D76" s="262"/>
      <c r="E76" s="235"/>
      <c r="F76" s="230"/>
      <c r="G76" s="230"/>
      <c r="H76" s="230"/>
      <c r="I76" s="230"/>
      <c r="J76" s="102" t="str">
        <f ca="1">IF(AND('Riesgos Corrup'!$AB$27="Alta",'Riesgos Corrup'!$AD$27="Moderado"),CONCATENATE("R21C",'Riesgos Corrup'!$R$27),"")</f>
        <v/>
      </c>
      <c r="K76" s="103" t="str">
        <f>IF(AND('Riesgos Corrup'!$AB$28="Alta",'Riesgos Corrup'!$AD$28="Moderado"),CONCATENATE("R21C",'Riesgos Corrup'!$R$28),"")</f>
        <v/>
      </c>
      <c r="L76" s="104" t="str">
        <f>IF(AND('Riesgos Corrup'!$AB$29="Alta",'Riesgos Corrup'!$AD$29="Moderado"),CONCATENATE("R21C",'Riesgos Corrup'!$R$29),"")</f>
        <v/>
      </c>
      <c r="M76" s="102" t="str">
        <f ca="1">IF(AND('Riesgos Corrup'!$AB$27="Alta",'Riesgos Corrup'!$AD$27="Moderado"),CONCATENATE("R21C",'Riesgos Corrup'!$R$27),"")</f>
        <v/>
      </c>
      <c r="N76" s="103" t="str">
        <f>IF(AND('Riesgos Corrup'!$AB$28="Alta",'Riesgos Corrup'!$AD$28="Moderado"),CONCATENATE("R21C",'Riesgos Corrup'!$R$28),"")</f>
        <v/>
      </c>
      <c r="O76" s="104" t="str">
        <f>IF(AND('Riesgos Corrup'!$AB$29="Alta",'Riesgos Corrup'!$AD$29="Moderado"),CONCATENATE("R21C",'Riesgos Corrup'!$R$29),"")</f>
        <v/>
      </c>
      <c r="P76" s="83" t="str">
        <f ca="1">IF(AND('Riesgos Corrup'!$AB$27="Alta",'Riesgos Corrup'!$AD$27="Moderado"),CONCATENATE("R21C",'Riesgos Corrup'!$R$27),"")</f>
        <v/>
      </c>
      <c r="Q76" s="39" t="str">
        <f>IF(AND('Riesgos Corrup'!$AB$28="Alta",'Riesgos Corrup'!$AD$28="Moderado"),CONCATENATE("R21C",'Riesgos Corrup'!$R$28),"")</f>
        <v/>
      </c>
      <c r="R76" s="84" t="str">
        <f>IF(AND('Riesgos Corrup'!$AB$29="Alta",'Riesgos Corrup'!$AD$29="Moderado"),CONCATENATE("R21C",'Riesgos Corrup'!$R$29),"")</f>
        <v/>
      </c>
      <c r="S76" s="83" t="str">
        <f ca="1">IF(AND('Riesgos Corrup'!$AB$27="Alta",'Riesgos Corrup'!$AD$27="Mayor"),CONCATENATE("R21C",'Riesgos Corrup'!$R$27),"")</f>
        <v/>
      </c>
      <c r="T76" s="39" t="str">
        <f>IF(AND('Riesgos Corrup'!$AB$28="Alta",'Riesgos Corrup'!$AD$28="Mayor"),CONCATENATE("R21C",'Riesgos Corrup'!$R$28),"")</f>
        <v/>
      </c>
      <c r="U76" s="84" t="str">
        <f>IF(AND('Riesgos Corrup'!$AB$29="Alta",'Riesgos Corrup'!$AD$29="Mayor"),CONCATENATE("R21C",'Riesgos Corrup'!$R$29),"")</f>
        <v/>
      </c>
      <c r="V76" s="96" t="str">
        <f ca="1">IF(AND('Riesgos Corrup'!$AB$27="Alta",'Riesgos Corrup'!$AD$27="Catastrófico"),CONCATENATE("R21C",'Riesgos Corrup'!$R$27),"")</f>
        <v/>
      </c>
      <c r="W76" s="97" t="str">
        <f>IF(AND('Riesgos Corrup'!$AB$28="Alta",'Riesgos Corrup'!$AD$28="Catastrófico"),CONCATENATE("R21C",'Riesgos Corrup'!$R$28),"")</f>
        <v/>
      </c>
      <c r="X76" s="98" t="str">
        <f>IF(AND('Riesgos Corrup'!$AB$29="Alta",'Riesgos Corrup'!$AD$29="Catastrófico"),CONCATENATE("R21C",'Riesgos Corrup'!$R$29),"")</f>
        <v/>
      </c>
      <c r="Y76" s="40"/>
      <c r="Z76" s="243"/>
      <c r="AA76" s="244"/>
      <c r="AB76" s="244"/>
      <c r="AC76" s="244"/>
      <c r="AD76" s="244"/>
      <c r="AE76" s="245"/>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row>
    <row r="77" spans="1:61" ht="15" customHeight="1" x14ac:dyDescent="0.25">
      <c r="A77" s="40"/>
      <c r="B77" s="260"/>
      <c r="C77" s="261"/>
      <c r="D77" s="262"/>
      <c r="E77" s="235"/>
      <c r="F77" s="230"/>
      <c r="G77" s="230"/>
      <c r="H77" s="230"/>
      <c r="I77" s="230"/>
      <c r="J77" s="102" t="str">
        <f ca="1">IF(AND('Riesgos Corrup'!$AB$30="Alta",'Riesgos Corrup'!$AD$30="Moderado"),CONCATENATE("R22C",'Riesgos Corrup'!$R$30),"")</f>
        <v/>
      </c>
      <c r="K77" s="103" t="str">
        <f>IF(AND('Riesgos Corrup'!$AB$31="Alta",'Riesgos Corrup'!$AD$31="Moderado"),CONCATENATE("R22C",'Riesgos Corrup'!$R$31),"")</f>
        <v/>
      </c>
      <c r="L77" s="104" t="str">
        <f>IF(AND('Riesgos Corrup'!$AB$32="Alta",'Riesgos Corrup'!$AD$32="Moderado"),CONCATENATE("R22C",'Riesgos Corrup'!$R$32),"")</f>
        <v/>
      </c>
      <c r="M77" s="102" t="str">
        <f ca="1">IF(AND('Riesgos Corrup'!$AB$30="Alta",'Riesgos Corrup'!$AD$30="Moderado"),CONCATENATE("R22C",'Riesgos Corrup'!$R$30),"")</f>
        <v/>
      </c>
      <c r="N77" s="103" t="str">
        <f>IF(AND('Riesgos Corrup'!$AB$31="Alta",'Riesgos Corrup'!$AD$31="Moderado"),CONCATENATE("R22C",'Riesgos Corrup'!$R$31),"")</f>
        <v/>
      </c>
      <c r="O77" s="104" t="str">
        <f>IF(AND('Riesgos Corrup'!$AB$32="Alta",'Riesgos Corrup'!$AD$32="Moderado"),CONCATENATE("R22C",'Riesgos Corrup'!$R$32),"")</f>
        <v/>
      </c>
      <c r="P77" s="83" t="str">
        <f ca="1">IF(AND('Riesgos Corrup'!$AB$30="Alta",'Riesgos Corrup'!$AD$30="Moderado"),CONCATENATE("R22C",'Riesgos Corrup'!$R$30),"")</f>
        <v/>
      </c>
      <c r="Q77" s="39" t="str">
        <f>IF(AND('Riesgos Corrup'!$AB$31="Alta",'Riesgos Corrup'!$AD$31="Moderado"),CONCATENATE("R22C",'Riesgos Corrup'!$R$31),"")</f>
        <v/>
      </c>
      <c r="R77" s="84" t="str">
        <f>IF(AND('Riesgos Corrup'!$AB$32="Alta",'Riesgos Corrup'!$AD$32="Moderado"),CONCATENATE("R22C",'Riesgos Corrup'!$R$32),"")</f>
        <v/>
      </c>
      <c r="S77" s="83" t="str">
        <f ca="1">IF(AND('Riesgos Corrup'!$AB$30="Alta",'Riesgos Corrup'!$AD$30="Mayor"),CONCATENATE("R22C",'Riesgos Corrup'!$R$30),"")</f>
        <v/>
      </c>
      <c r="T77" s="39" t="str">
        <f>IF(AND('Riesgos Corrup'!$AB$31="Alta",'Riesgos Corrup'!$AD$31="Mayor"),CONCATENATE("R22C",'Riesgos Corrup'!$R$31),"")</f>
        <v/>
      </c>
      <c r="U77" s="84" t="str">
        <f>IF(AND('Riesgos Corrup'!$AB$32="Alta",'Riesgos Corrup'!$AD$32="Mayor"),CONCATENATE("R22C",'Riesgos Corrup'!$R$32),"")</f>
        <v/>
      </c>
      <c r="V77" s="96" t="str">
        <f ca="1">IF(AND('Riesgos Corrup'!$AB$30="Alta",'Riesgos Corrup'!$AD$30="Catastrófico"),CONCATENATE("R22C",'Riesgos Corrup'!$R$30),"")</f>
        <v/>
      </c>
      <c r="W77" s="97" t="str">
        <f>IF(AND('Riesgos Corrup'!$AB$31="Alta",'Riesgos Corrup'!$AD$31="Catastrófico"),CONCATENATE("R22C",'Riesgos Corrup'!$R$31),"")</f>
        <v/>
      </c>
      <c r="X77" s="98" t="str">
        <f>IF(AND('Riesgos Corrup'!$AB$32="Alta",'Riesgos Corrup'!$AD$32="Catastrófico"),CONCATENATE("R22C",'Riesgos Corrup'!$R$32),"")</f>
        <v/>
      </c>
      <c r="Y77" s="40"/>
      <c r="Z77" s="243"/>
      <c r="AA77" s="244"/>
      <c r="AB77" s="244"/>
      <c r="AC77" s="244"/>
      <c r="AD77" s="244"/>
      <c r="AE77" s="245"/>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row>
    <row r="78" spans="1:61" ht="15" customHeight="1" x14ac:dyDescent="0.25">
      <c r="A78" s="40"/>
      <c r="B78" s="260"/>
      <c r="C78" s="261"/>
      <c r="D78" s="262"/>
      <c r="E78" s="235"/>
      <c r="F78" s="230"/>
      <c r="G78" s="230"/>
      <c r="H78" s="230"/>
      <c r="I78" s="230"/>
      <c r="J78" s="102" t="e">
        <f>IF(AND('Riesgos Corrup'!#REF!="Alta",'Riesgos Corrup'!#REF!="Moderado"),CONCATENATE("R23C",'Riesgos Corrup'!#REF!),"")</f>
        <v>#REF!</v>
      </c>
      <c r="K78" s="103" t="e">
        <f>IF(AND('Riesgos Corrup'!#REF!="Alta",'Riesgos Corrup'!#REF!="Moderado"),CONCATENATE("R23C",'Riesgos Corrup'!#REF!),"")</f>
        <v>#REF!</v>
      </c>
      <c r="L78" s="104" t="e">
        <f>IF(AND('Riesgos Corrup'!#REF!="Alta",'Riesgos Corrup'!#REF!="Moderado"),CONCATENATE("R23C",'Riesgos Corrup'!#REF!),"")</f>
        <v>#REF!</v>
      </c>
      <c r="M78" s="102" t="e">
        <f>IF(AND('Riesgos Corrup'!#REF!="Alta",'Riesgos Corrup'!#REF!="Moderado"),CONCATENATE("R23C",'Riesgos Corrup'!#REF!),"")</f>
        <v>#REF!</v>
      </c>
      <c r="N78" s="103" t="e">
        <f>IF(AND('Riesgos Corrup'!#REF!="Alta",'Riesgos Corrup'!#REF!="Moderado"),CONCATENATE("R23C",'Riesgos Corrup'!#REF!),"")</f>
        <v>#REF!</v>
      </c>
      <c r="O78" s="104" t="e">
        <f>IF(AND('Riesgos Corrup'!#REF!="Alta",'Riesgos Corrup'!#REF!="Moderado"),CONCATENATE("R23C",'Riesgos Corrup'!#REF!),"")</f>
        <v>#REF!</v>
      </c>
      <c r="P78" s="83" t="e">
        <f>IF(AND('Riesgos Corrup'!#REF!="Alta",'Riesgos Corrup'!#REF!="Moderado"),CONCATENATE("R23C",'Riesgos Corrup'!#REF!),"")</f>
        <v>#REF!</v>
      </c>
      <c r="Q78" s="39" t="e">
        <f>IF(AND('Riesgos Corrup'!#REF!="Alta",'Riesgos Corrup'!#REF!="Moderado"),CONCATENATE("R23C",'Riesgos Corrup'!#REF!),"")</f>
        <v>#REF!</v>
      </c>
      <c r="R78" s="84" t="e">
        <f>IF(AND('Riesgos Corrup'!#REF!="Alta",'Riesgos Corrup'!#REF!="Moderado"),CONCATENATE("R23C",'Riesgos Corrup'!#REF!),"")</f>
        <v>#REF!</v>
      </c>
      <c r="S78" s="83" t="e">
        <f>IF(AND('Riesgos Corrup'!#REF!="Alta",'Riesgos Corrup'!#REF!="Mayor"),CONCATENATE("R23C",'Riesgos Corrup'!#REF!),"")</f>
        <v>#REF!</v>
      </c>
      <c r="T78" s="39" t="e">
        <f>IF(AND('Riesgos Corrup'!#REF!="Alta",'Riesgos Corrup'!#REF!="Mayor"),CONCATENATE("R23C",'Riesgos Corrup'!#REF!),"")</f>
        <v>#REF!</v>
      </c>
      <c r="U78" s="84" t="e">
        <f>IF(AND('Riesgos Corrup'!#REF!="Alta",'Riesgos Corrup'!#REF!="Mayor"),CONCATENATE("R23C",'Riesgos Corrup'!#REF!),"")</f>
        <v>#REF!</v>
      </c>
      <c r="V78" s="96" t="e">
        <f>IF(AND('Riesgos Corrup'!#REF!="Alta",'Riesgos Corrup'!#REF!="Catastrófico"),CONCATENATE("R23C",'Riesgos Corrup'!#REF!),"")</f>
        <v>#REF!</v>
      </c>
      <c r="W78" s="97" t="e">
        <f>IF(AND('Riesgos Corrup'!#REF!="Alta",'Riesgos Corrup'!#REF!="Catastrófico"),CONCATENATE("R23C",'Riesgos Corrup'!#REF!),"")</f>
        <v>#REF!</v>
      </c>
      <c r="X78" s="98" t="e">
        <f>IF(AND('Riesgos Corrup'!#REF!="Alta",'Riesgos Corrup'!#REF!="Catastrófico"),CONCATENATE("R23C",'Riesgos Corrup'!#REF!),"")</f>
        <v>#REF!</v>
      </c>
      <c r="Y78" s="40"/>
      <c r="Z78" s="243"/>
      <c r="AA78" s="244"/>
      <c r="AB78" s="244"/>
      <c r="AC78" s="244"/>
      <c r="AD78" s="244"/>
      <c r="AE78" s="245"/>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row>
    <row r="79" spans="1:61" ht="15" customHeight="1" x14ac:dyDescent="0.25">
      <c r="A79" s="40"/>
      <c r="B79" s="260"/>
      <c r="C79" s="261"/>
      <c r="D79" s="262"/>
      <c r="E79" s="235"/>
      <c r="F79" s="230"/>
      <c r="G79" s="230"/>
      <c r="H79" s="230"/>
      <c r="I79" s="230"/>
      <c r="J79" s="102" t="e">
        <f>IF(AND('Riesgos Corrup'!#REF!="Alta",'Riesgos Corrup'!#REF!="Moderado"),CONCATENATE("R24C",'Riesgos Corrup'!#REF!),"")</f>
        <v>#REF!</v>
      </c>
      <c r="K79" s="103" t="e">
        <f>IF(AND('Riesgos Corrup'!#REF!="Alta",'Riesgos Corrup'!#REF!="Moderado"),CONCATENATE("R24C",'Riesgos Corrup'!#REF!),"")</f>
        <v>#REF!</v>
      </c>
      <c r="L79" s="104" t="e">
        <f>IF(AND('Riesgos Corrup'!#REF!="Alta",'Riesgos Corrup'!#REF!="Moderado"),CONCATENATE("R24C",'Riesgos Corrup'!#REF!),"")</f>
        <v>#REF!</v>
      </c>
      <c r="M79" s="102" t="e">
        <f>IF(AND('Riesgos Corrup'!#REF!="Alta",'Riesgos Corrup'!#REF!="Moderado"),CONCATENATE("R24C",'Riesgos Corrup'!#REF!),"")</f>
        <v>#REF!</v>
      </c>
      <c r="N79" s="103" t="e">
        <f>IF(AND('Riesgos Corrup'!#REF!="Alta",'Riesgos Corrup'!#REF!="Moderado"),CONCATENATE("R24C",'Riesgos Corrup'!#REF!),"")</f>
        <v>#REF!</v>
      </c>
      <c r="O79" s="104" t="e">
        <f>IF(AND('Riesgos Corrup'!#REF!="Alta",'Riesgos Corrup'!#REF!="Moderado"),CONCATENATE("R24C",'Riesgos Corrup'!#REF!),"")</f>
        <v>#REF!</v>
      </c>
      <c r="P79" s="83" t="e">
        <f>IF(AND('Riesgos Corrup'!#REF!="Alta",'Riesgos Corrup'!#REF!="Moderado"),CONCATENATE("R24C",'Riesgos Corrup'!#REF!),"")</f>
        <v>#REF!</v>
      </c>
      <c r="Q79" s="39" t="e">
        <f>IF(AND('Riesgos Corrup'!#REF!="Alta",'Riesgos Corrup'!#REF!="Moderado"),CONCATENATE("R24C",'Riesgos Corrup'!#REF!),"")</f>
        <v>#REF!</v>
      </c>
      <c r="R79" s="84" t="e">
        <f>IF(AND('Riesgos Corrup'!#REF!="Alta",'Riesgos Corrup'!#REF!="Moderado"),CONCATENATE("R24C",'Riesgos Corrup'!#REF!),"")</f>
        <v>#REF!</v>
      </c>
      <c r="S79" s="83" t="e">
        <f>IF(AND('Riesgos Corrup'!#REF!="Alta",'Riesgos Corrup'!#REF!="Mayor"),CONCATENATE("R24C",'Riesgos Corrup'!#REF!),"")</f>
        <v>#REF!</v>
      </c>
      <c r="T79" s="39" t="e">
        <f>IF(AND('Riesgos Corrup'!#REF!="Alta",'Riesgos Corrup'!#REF!="Mayor"),CONCATENATE("R24C",'Riesgos Corrup'!#REF!),"")</f>
        <v>#REF!</v>
      </c>
      <c r="U79" s="84" t="e">
        <f>IF(AND('Riesgos Corrup'!#REF!="Alta",'Riesgos Corrup'!#REF!="Mayor"),CONCATENATE("R24C",'Riesgos Corrup'!#REF!),"")</f>
        <v>#REF!</v>
      </c>
      <c r="V79" s="96" t="e">
        <f>IF(AND('Riesgos Corrup'!#REF!="Alta",'Riesgos Corrup'!#REF!="Catastrófico"),CONCATENATE("R24C",'Riesgos Corrup'!#REF!),"")</f>
        <v>#REF!</v>
      </c>
      <c r="W79" s="97" t="e">
        <f>IF(AND('Riesgos Corrup'!#REF!="Alta",'Riesgos Corrup'!#REF!="Catastrófico"),CONCATENATE("R24C",'Riesgos Corrup'!#REF!),"")</f>
        <v>#REF!</v>
      </c>
      <c r="X79" s="98" t="e">
        <f>IF(AND('Riesgos Corrup'!#REF!="Alta",'Riesgos Corrup'!#REF!="Catastrófico"),CONCATENATE("R24C",'Riesgos Corrup'!#REF!),"")</f>
        <v>#REF!</v>
      </c>
      <c r="Y79" s="40"/>
      <c r="Z79" s="243"/>
      <c r="AA79" s="244"/>
      <c r="AB79" s="244"/>
      <c r="AC79" s="244"/>
      <c r="AD79" s="244"/>
      <c r="AE79" s="245"/>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row>
    <row r="80" spans="1:61" ht="15" customHeight="1" x14ac:dyDescent="0.25">
      <c r="A80" s="40"/>
      <c r="B80" s="260"/>
      <c r="C80" s="261"/>
      <c r="D80" s="262"/>
      <c r="E80" s="235"/>
      <c r="F80" s="230"/>
      <c r="G80" s="230"/>
      <c r="H80" s="230"/>
      <c r="I80" s="230"/>
      <c r="J80" s="102" t="str">
        <f ca="1">IF(AND('Riesgos Corrup'!$AB$33="Alta",'Riesgos Corrup'!$AD$33="Moderado"),CONCATENATE("R25C",'Riesgos Corrup'!$R$33),"")</f>
        <v/>
      </c>
      <c r="K80" s="103" t="str">
        <f ca="1">IF(AND('Riesgos Corrup'!$AB$34="Alta",'Riesgos Corrup'!$AD$34="Moderado"),CONCATENATE("R25C",'Riesgos Corrup'!$R$34),"")</f>
        <v/>
      </c>
      <c r="L80" s="104" t="str">
        <f ca="1">IF(AND('Riesgos Corrup'!$AB$35="Alta",'Riesgos Corrup'!$AD$35="Moderado"),CONCATENATE("R25C",'Riesgos Corrup'!$R$35),"")</f>
        <v/>
      </c>
      <c r="M80" s="102" t="str">
        <f ca="1">IF(AND('Riesgos Corrup'!$AB$33="Alta",'Riesgos Corrup'!$AD$33="Moderado"),CONCATENATE("R25C",'Riesgos Corrup'!$R$33),"")</f>
        <v/>
      </c>
      <c r="N80" s="103" t="str">
        <f ca="1">IF(AND('Riesgos Corrup'!$AB$34="Alta",'Riesgos Corrup'!$AD$34="Moderado"),CONCATENATE("R25C",'Riesgos Corrup'!$R$34),"")</f>
        <v/>
      </c>
      <c r="O80" s="104" t="str">
        <f ca="1">IF(AND('Riesgos Corrup'!$AB$35="Alta",'Riesgos Corrup'!$AD$35="Moderado"),CONCATENATE("R25C",'Riesgos Corrup'!$R$35),"")</f>
        <v/>
      </c>
      <c r="P80" s="83" t="str">
        <f ca="1">IF(AND('Riesgos Corrup'!$AB$33="Alta",'Riesgos Corrup'!$AD$33="Moderado"),CONCATENATE("R25C",'Riesgos Corrup'!$R$33),"")</f>
        <v/>
      </c>
      <c r="Q80" s="39" t="str">
        <f ca="1">IF(AND('Riesgos Corrup'!$AB$34="Alta",'Riesgos Corrup'!$AD$34="Moderado"),CONCATENATE("R25C",'Riesgos Corrup'!$R$34),"")</f>
        <v/>
      </c>
      <c r="R80" s="84" t="str">
        <f ca="1">IF(AND('Riesgos Corrup'!$AB$35="Alta",'Riesgos Corrup'!$AD$35="Moderado"),CONCATENATE("R25C",'Riesgos Corrup'!$R$35),"")</f>
        <v/>
      </c>
      <c r="S80" s="83" t="str">
        <f ca="1">IF(AND('Riesgos Corrup'!$AB$33="Alta",'Riesgos Corrup'!$AD$33="Mayor"),CONCATENATE("R25C",'Riesgos Corrup'!$R$33),"")</f>
        <v/>
      </c>
      <c r="T80" s="39" t="str">
        <f ca="1">IF(AND('Riesgos Corrup'!$AB$34="Alta",'Riesgos Corrup'!$AD$34="Mayor"),CONCATENATE("R25C",'Riesgos Corrup'!$R$34),"")</f>
        <v/>
      </c>
      <c r="U80" s="84" t="str">
        <f ca="1">IF(AND('Riesgos Corrup'!$AB$35="Alta",'Riesgos Corrup'!$AD$35="Mayor"),CONCATENATE("R25C",'Riesgos Corrup'!$R$35),"")</f>
        <v/>
      </c>
      <c r="V80" s="96" t="str">
        <f ca="1">IF(AND('Riesgos Corrup'!$AB$33="Alta",'Riesgos Corrup'!$AD$33="Catastrófico"),CONCATENATE("R25C",'Riesgos Corrup'!$R$33),"")</f>
        <v/>
      </c>
      <c r="W80" s="97" t="str">
        <f ca="1">IF(AND('Riesgos Corrup'!$AB$34="Alta",'Riesgos Corrup'!$AD$34="Catastrófico"),CONCATENATE("R25C",'Riesgos Corrup'!$R$34),"")</f>
        <v/>
      </c>
      <c r="X80" s="98" t="str">
        <f ca="1">IF(AND('Riesgos Corrup'!$AB$35="Alta",'Riesgos Corrup'!$AD$35="Catastrófico"),CONCATENATE("R25C",'Riesgos Corrup'!$R$35),"")</f>
        <v/>
      </c>
      <c r="Y80" s="40"/>
      <c r="Z80" s="243"/>
      <c r="AA80" s="244"/>
      <c r="AB80" s="244"/>
      <c r="AC80" s="244"/>
      <c r="AD80" s="244"/>
      <c r="AE80" s="245"/>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row>
    <row r="81" spans="1:61" ht="15" customHeight="1" x14ac:dyDescent="0.25">
      <c r="A81" s="40"/>
      <c r="B81" s="260"/>
      <c r="C81" s="261"/>
      <c r="D81" s="262"/>
      <c r="E81" s="235"/>
      <c r="F81" s="230"/>
      <c r="G81" s="230"/>
      <c r="H81" s="230"/>
      <c r="I81" s="230"/>
      <c r="J81" s="102" t="e">
        <f>IF(AND('Riesgos Corrup'!#REF!="Alta",'Riesgos Corrup'!#REF!="Moderado"),CONCATENATE("R26C",'Riesgos Corrup'!#REF!),"")</f>
        <v>#REF!</v>
      </c>
      <c r="K81" s="103" t="e">
        <f>IF(AND('Riesgos Corrup'!#REF!="Alta",'Riesgos Corrup'!#REF!="Moderado"),CONCATENATE("R26C",'Riesgos Corrup'!#REF!),"")</f>
        <v>#REF!</v>
      </c>
      <c r="L81" s="104" t="e">
        <f>IF(AND('Riesgos Corrup'!#REF!="Alta",'Riesgos Corrup'!#REF!="Moderado"),CONCATENATE("R26C",'Riesgos Corrup'!#REF!),"")</f>
        <v>#REF!</v>
      </c>
      <c r="M81" s="102" t="e">
        <f>IF(AND('Riesgos Corrup'!#REF!="Alta",'Riesgos Corrup'!#REF!="Moderado"),CONCATENATE("R26C",'Riesgos Corrup'!#REF!),"")</f>
        <v>#REF!</v>
      </c>
      <c r="N81" s="103" t="e">
        <f>IF(AND('Riesgos Corrup'!#REF!="Alta",'Riesgos Corrup'!#REF!="Moderado"),CONCATENATE("R26C",'Riesgos Corrup'!#REF!),"")</f>
        <v>#REF!</v>
      </c>
      <c r="O81" s="104" t="e">
        <f>IF(AND('Riesgos Corrup'!#REF!="Alta",'Riesgos Corrup'!#REF!="Moderado"),CONCATENATE("R26C",'Riesgos Corrup'!#REF!),"")</f>
        <v>#REF!</v>
      </c>
      <c r="P81" s="83" t="e">
        <f>IF(AND('Riesgos Corrup'!#REF!="Alta",'Riesgos Corrup'!#REF!="Moderado"),CONCATENATE("R26C",'Riesgos Corrup'!#REF!),"")</f>
        <v>#REF!</v>
      </c>
      <c r="Q81" s="39" t="e">
        <f>IF(AND('Riesgos Corrup'!#REF!="Alta",'Riesgos Corrup'!#REF!="Moderado"),CONCATENATE("R26C",'Riesgos Corrup'!#REF!),"")</f>
        <v>#REF!</v>
      </c>
      <c r="R81" s="84" t="e">
        <f>IF(AND('Riesgos Corrup'!#REF!="Alta",'Riesgos Corrup'!#REF!="Moderado"),CONCATENATE("R26C",'Riesgos Corrup'!#REF!),"")</f>
        <v>#REF!</v>
      </c>
      <c r="S81" s="83" t="e">
        <f>IF(AND('Riesgos Corrup'!#REF!="Alta",'Riesgos Corrup'!#REF!="Mayor"),CONCATENATE("R26C",'Riesgos Corrup'!#REF!),"")</f>
        <v>#REF!</v>
      </c>
      <c r="T81" s="39" t="e">
        <f>IF(AND('Riesgos Corrup'!#REF!="Alta",'Riesgos Corrup'!#REF!="Mayor"),CONCATENATE("R26C",'Riesgos Corrup'!#REF!),"")</f>
        <v>#REF!</v>
      </c>
      <c r="U81" s="84" t="e">
        <f>IF(AND('Riesgos Corrup'!#REF!="Alta",'Riesgos Corrup'!#REF!="Mayor"),CONCATENATE("R26C",'Riesgos Corrup'!#REF!),"")</f>
        <v>#REF!</v>
      </c>
      <c r="V81" s="96" t="e">
        <f>IF(AND('Riesgos Corrup'!#REF!="Alta",'Riesgos Corrup'!#REF!="Catastrófico"),CONCATENATE("R26C",'Riesgos Corrup'!#REF!),"")</f>
        <v>#REF!</v>
      </c>
      <c r="W81" s="97" t="e">
        <f>IF(AND('Riesgos Corrup'!#REF!="Alta",'Riesgos Corrup'!#REF!="Catastrófico"),CONCATENATE("R26C",'Riesgos Corrup'!#REF!),"")</f>
        <v>#REF!</v>
      </c>
      <c r="X81" s="98" t="e">
        <f>IF(AND('Riesgos Corrup'!#REF!="Alta",'Riesgos Corrup'!#REF!="Catastrófico"),CONCATENATE("R26C",'Riesgos Corrup'!#REF!),"")</f>
        <v>#REF!</v>
      </c>
      <c r="Y81" s="40"/>
      <c r="Z81" s="243"/>
      <c r="AA81" s="244"/>
      <c r="AB81" s="244"/>
      <c r="AC81" s="244"/>
      <c r="AD81" s="244"/>
      <c r="AE81" s="245"/>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row>
    <row r="82" spans="1:61" ht="15" customHeight="1" x14ac:dyDescent="0.25">
      <c r="A82" s="40"/>
      <c r="B82" s="260"/>
      <c r="C82" s="261"/>
      <c r="D82" s="262"/>
      <c r="E82" s="235"/>
      <c r="F82" s="230"/>
      <c r="G82" s="230"/>
      <c r="H82" s="230"/>
      <c r="I82" s="230"/>
      <c r="J82" s="102" t="str">
        <f ca="1">IF(AND('Riesgos Corrup'!$AB$36="Alta",'Riesgos Corrup'!$AD$36="Moderado"),CONCATENATE("R27C",'Riesgos Corrup'!$R$36),"")</f>
        <v/>
      </c>
      <c r="K82" s="103" t="str">
        <f>IF(AND('Riesgos Corrup'!$AB$37="Alta",'Riesgos Corrup'!$AD$37="Moderado"),CONCATENATE("R27C",'Riesgos Corrup'!$R$37),"")</f>
        <v/>
      </c>
      <c r="L82" s="104" t="str">
        <f>IF(AND('Riesgos Corrup'!$AB$38="Alta",'Riesgos Corrup'!$AD$38="Moderado"),CONCATENATE("R27C",'Riesgos Corrup'!$R$38),"")</f>
        <v/>
      </c>
      <c r="M82" s="102" t="str">
        <f ca="1">IF(AND('Riesgos Corrup'!$AB$36="Alta",'Riesgos Corrup'!$AD$36="Moderado"),CONCATENATE("R27C",'Riesgos Corrup'!$R$36),"")</f>
        <v/>
      </c>
      <c r="N82" s="103" t="str">
        <f>IF(AND('Riesgos Corrup'!$AB$37="Alta",'Riesgos Corrup'!$AD$37="Moderado"),CONCATENATE("R27C",'Riesgos Corrup'!$R$37),"")</f>
        <v/>
      </c>
      <c r="O82" s="104" t="str">
        <f>IF(AND('Riesgos Corrup'!$AB$38="Alta",'Riesgos Corrup'!$AD$38="Moderado"),CONCATENATE("R27C",'Riesgos Corrup'!$R$38),"")</f>
        <v/>
      </c>
      <c r="P82" s="83" t="str">
        <f ca="1">IF(AND('Riesgos Corrup'!$AB$36="Alta",'Riesgos Corrup'!$AD$36="Moderado"),CONCATENATE("R27C",'Riesgos Corrup'!$R$36),"")</f>
        <v/>
      </c>
      <c r="Q82" s="39" t="str">
        <f>IF(AND('Riesgos Corrup'!$AB$37="Alta",'Riesgos Corrup'!$AD$37="Moderado"),CONCATENATE("R27C",'Riesgos Corrup'!$R$37),"")</f>
        <v/>
      </c>
      <c r="R82" s="84" t="str">
        <f>IF(AND('Riesgos Corrup'!$AB$38="Alta",'Riesgos Corrup'!$AD$38="Moderado"),CONCATENATE("R27C",'Riesgos Corrup'!$R$38),"")</f>
        <v/>
      </c>
      <c r="S82" s="83" t="str">
        <f ca="1">IF(AND('Riesgos Corrup'!$AB$36="Alta",'Riesgos Corrup'!$AD$36="Mayor"),CONCATENATE("R27C",'Riesgos Corrup'!$R$36),"")</f>
        <v/>
      </c>
      <c r="T82" s="39" t="str">
        <f>IF(AND('Riesgos Corrup'!$AB$37="Alta",'Riesgos Corrup'!$AD$37="Mayor"),CONCATENATE("R27C",'Riesgos Corrup'!$R$37),"")</f>
        <v/>
      </c>
      <c r="U82" s="84" t="str">
        <f>IF(AND('Riesgos Corrup'!$AB$38="Alta",'Riesgos Corrup'!$AD$38="Mayor"),CONCATENATE("R27C",'Riesgos Corrup'!$R$38),"")</f>
        <v/>
      </c>
      <c r="V82" s="96" t="str">
        <f ca="1">IF(AND('Riesgos Corrup'!$AB$36="Alta",'Riesgos Corrup'!$AD$36="Catastrófico"),CONCATENATE("R27C",'Riesgos Corrup'!$R$36),"")</f>
        <v/>
      </c>
      <c r="W82" s="97" t="str">
        <f>IF(AND('Riesgos Corrup'!$AB$37="Alta",'Riesgos Corrup'!$AD$37="Catastrófico"),CONCATENATE("R27C",'Riesgos Corrup'!$R$37),"")</f>
        <v/>
      </c>
      <c r="X82" s="98" t="str">
        <f>IF(AND('Riesgos Corrup'!$AB$38="Alta",'Riesgos Corrup'!$AD$38="Catastrófico"),CONCATENATE("R27C",'Riesgos Corrup'!$R$38),"")</f>
        <v/>
      </c>
      <c r="Y82" s="40"/>
      <c r="Z82" s="243"/>
      <c r="AA82" s="244"/>
      <c r="AB82" s="244"/>
      <c r="AC82" s="244"/>
      <c r="AD82" s="244"/>
      <c r="AE82" s="245"/>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row>
    <row r="83" spans="1:61" ht="15" customHeight="1" x14ac:dyDescent="0.25">
      <c r="A83" s="40"/>
      <c r="B83" s="260"/>
      <c r="C83" s="261"/>
      <c r="D83" s="262"/>
      <c r="E83" s="235"/>
      <c r="F83" s="230"/>
      <c r="G83" s="230"/>
      <c r="H83" s="230"/>
      <c r="I83" s="230"/>
      <c r="J83" s="102" t="e">
        <f>IF(AND('Riesgos Corrup'!#REF!="Alta",'Riesgos Corrup'!#REF!="Moderado"),CONCATENATE("R28C",'Riesgos Corrup'!#REF!),"")</f>
        <v>#REF!</v>
      </c>
      <c r="K83" s="103" t="e">
        <f>IF(AND('Riesgos Corrup'!#REF!="Alta",'Riesgos Corrup'!#REF!="Moderado"),CONCATENATE("R28C",'Riesgos Corrup'!#REF!),"")</f>
        <v>#REF!</v>
      </c>
      <c r="L83" s="104" t="e">
        <f>IF(AND('Riesgos Corrup'!#REF!="Alta",'Riesgos Corrup'!#REF!="Moderado"),CONCATENATE("R28C",'Riesgos Corrup'!#REF!),"")</f>
        <v>#REF!</v>
      </c>
      <c r="M83" s="102" t="e">
        <f>IF(AND('Riesgos Corrup'!#REF!="Alta",'Riesgos Corrup'!#REF!="Moderado"),CONCATENATE("R28C",'Riesgos Corrup'!#REF!),"")</f>
        <v>#REF!</v>
      </c>
      <c r="N83" s="103" t="e">
        <f>IF(AND('Riesgos Corrup'!#REF!="Alta",'Riesgos Corrup'!#REF!="Moderado"),CONCATENATE("R28C",'Riesgos Corrup'!#REF!),"")</f>
        <v>#REF!</v>
      </c>
      <c r="O83" s="104" t="e">
        <f>IF(AND('Riesgos Corrup'!#REF!="Alta",'Riesgos Corrup'!#REF!="Moderado"),CONCATENATE("R28C",'Riesgos Corrup'!#REF!),"")</f>
        <v>#REF!</v>
      </c>
      <c r="P83" s="83" t="e">
        <f>IF(AND('Riesgos Corrup'!#REF!="Alta",'Riesgos Corrup'!#REF!="Moderado"),CONCATENATE("R28C",'Riesgos Corrup'!#REF!),"")</f>
        <v>#REF!</v>
      </c>
      <c r="Q83" s="39" t="e">
        <f>IF(AND('Riesgos Corrup'!#REF!="Alta",'Riesgos Corrup'!#REF!="Moderado"),CONCATENATE("R28C",'Riesgos Corrup'!#REF!),"")</f>
        <v>#REF!</v>
      </c>
      <c r="R83" s="84" t="e">
        <f>IF(AND('Riesgos Corrup'!#REF!="Alta",'Riesgos Corrup'!#REF!="Moderado"),CONCATENATE("R28C",'Riesgos Corrup'!#REF!),"")</f>
        <v>#REF!</v>
      </c>
      <c r="S83" s="83" t="e">
        <f>IF(AND('Riesgos Corrup'!#REF!="Alta",'Riesgos Corrup'!#REF!="Mayor"),CONCATENATE("R28C",'Riesgos Corrup'!#REF!),"")</f>
        <v>#REF!</v>
      </c>
      <c r="T83" s="39" t="e">
        <f>IF(AND('Riesgos Corrup'!#REF!="Alta",'Riesgos Corrup'!#REF!="Mayor"),CONCATENATE("R28C",'Riesgos Corrup'!#REF!),"")</f>
        <v>#REF!</v>
      </c>
      <c r="U83" s="84" t="e">
        <f>IF(AND('Riesgos Corrup'!#REF!="Alta",'Riesgos Corrup'!#REF!="Mayor"),CONCATENATE("R28C",'Riesgos Corrup'!#REF!),"")</f>
        <v>#REF!</v>
      </c>
      <c r="V83" s="96" t="e">
        <f>IF(AND('Riesgos Corrup'!#REF!="Alta",'Riesgos Corrup'!#REF!="Catastrófico"),CONCATENATE("R28C",'Riesgos Corrup'!#REF!),"")</f>
        <v>#REF!</v>
      </c>
      <c r="W83" s="97" t="e">
        <f>IF(AND('Riesgos Corrup'!#REF!="Alta",'Riesgos Corrup'!#REF!="Catastrófico"),CONCATENATE("R28C",'Riesgos Corrup'!#REF!),"")</f>
        <v>#REF!</v>
      </c>
      <c r="X83" s="98" t="e">
        <f>IF(AND('Riesgos Corrup'!#REF!="Alta",'Riesgos Corrup'!#REF!="Catastrófico"),CONCATENATE("R28C",'Riesgos Corrup'!#REF!),"")</f>
        <v>#REF!</v>
      </c>
      <c r="Y83" s="40"/>
      <c r="Z83" s="243"/>
      <c r="AA83" s="244"/>
      <c r="AB83" s="244"/>
      <c r="AC83" s="244"/>
      <c r="AD83" s="244"/>
      <c r="AE83" s="245"/>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row>
    <row r="84" spans="1:61" ht="15" customHeight="1" x14ac:dyDescent="0.25">
      <c r="A84" s="40"/>
      <c r="B84" s="260"/>
      <c r="C84" s="261"/>
      <c r="D84" s="262"/>
      <c r="E84" s="235"/>
      <c r="F84" s="230"/>
      <c r="G84" s="230"/>
      <c r="H84" s="230"/>
      <c r="I84" s="230"/>
      <c r="J84" s="102" t="e">
        <f>IF(AND('Riesgos Corrup'!#REF!="Alta",'Riesgos Corrup'!#REF!="Moderado"),CONCATENATE("R29C",'Riesgos Corrup'!#REF!),"")</f>
        <v>#REF!</v>
      </c>
      <c r="K84" s="103" t="e">
        <f>IF(AND('Riesgos Corrup'!#REF!="Alta",'Riesgos Corrup'!#REF!="Moderado"),CONCATENATE("R29C",'Riesgos Corrup'!#REF!),"")</f>
        <v>#REF!</v>
      </c>
      <c r="L84" s="104" t="e">
        <f>IF(AND('Riesgos Corrup'!#REF!="Alta",'Riesgos Corrup'!#REF!="Moderado"),CONCATENATE("R29C",'Riesgos Corrup'!#REF!),"")</f>
        <v>#REF!</v>
      </c>
      <c r="M84" s="102" t="e">
        <f>IF(AND('Riesgos Corrup'!#REF!="Alta",'Riesgos Corrup'!#REF!="Moderado"),CONCATENATE("R29C",'Riesgos Corrup'!#REF!),"")</f>
        <v>#REF!</v>
      </c>
      <c r="N84" s="103" t="e">
        <f>IF(AND('Riesgos Corrup'!#REF!="Alta",'Riesgos Corrup'!#REF!="Moderado"),CONCATENATE("R29C",'Riesgos Corrup'!#REF!),"")</f>
        <v>#REF!</v>
      </c>
      <c r="O84" s="104" t="e">
        <f>IF(AND('Riesgos Corrup'!#REF!="Alta",'Riesgos Corrup'!#REF!="Moderado"),CONCATENATE("R29C",'Riesgos Corrup'!#REF!),"")</f>
        <v>#REF!</v>
      </c>
      <c r="P84" s="83" t="e">
        <f>IF(AND('Riesgos Corrup'!#REF!="Alta",'Riesgos Corrup'!#REF!="Moderado"),CONCATENATE("R29C",'Riesgos Corrup'!#REF!),"")</f>
        <v>#REF!</v>
      </c>
      <c r="Q84" s="39" t="e">
        <f>IF(AND('Riesgos Corrup'!#REF!="Alta",'Riesgos Corrup'!#REF!="Moderado"),CONCATENATE("R29C",'Riesgos Corrup'!#REF!),"")</f>
        <v>#REF!</v>
      </c>
      <c r="R84" s="84" t="e">
        <f>IF(AND('Riesgos Corrup'!#REF!="Alta",'Riesgos Corrup'!#REF!="Moderado"),CONCATENATE("R29C",'Riesgos Corrup'!#REF!),"")</f>
        <v>#REF!</v>
      </c>
      <c r="S84" s="83" t="e">
        <f>IF(AND('Riesgos Corrup'!#REF!="Alta",'Riesgos Corrup'!#REF!="Mayor"),CONCATENATE("R29C",'Riesgos Corrup'!#REF!),"")</f>
        <v>#REF!</v>
      </c>
      <c r="T84" s="39" t="e">
        <f>IF(AND('Riesgos Corrup'!#REF!="Alta",'Riesgos Corrup'!#REF!="Mayor"),CONCATENATE("R29C",'Riesgos Corrup'!#REF!),"")</f>
        <v>#REF!</v>
      </c>
      <c r="U84" s="84" t="e">
        <f>IF(AND('Riesgos Corrup'!#REF!="Alta",'Riesgos Corrup'!#REF!="Mayor"),CONCATENATE("R29C",'Riesgos Corrup'!#REF!),"")</f>
        <v>#REF!</v>
      </c>
      <c r="V84" s="96" t="e">
        <f>IF(AND('Riesgos Corrup'!#REF!="Alta",'Riesgos Corrup'!#REF!="Catastrófico"),CONCATENATE("R29C",'Riesgos Corrup'!#REF!),"")</f>
        <v>#REF!</v>
      </c>
      <c r="W84" s="97" t="e">
        <f>IF(AND('Riesgos Corrup'!#REF!="Alta",'Riesgos Corrup'!#REF!="Catastrófico"),CONCATENATE("R29C",'Riesgos Corrup'!#REF!),"")</f>
        <v>#REF!</v>
      </c>
      <c r="X84" s="98" t="e">
        <f>IF(AND('Riesgos Corrup'!#REF!="Alta",'Riesgos Corrup'!#REF!="Catastrófico"),CONCATENATE("R29C",'Riesgos Corrup'!#REF!),"")</f>
        <v>#REF!</v>
      </c>
      <c r="Y84" s="40"/>
      <c r="Z84" s="243"/>
      <c r="AA84" s="244"/>
      <c r="AB84" s="244"/>
      <c r="AC84" s="244"/>
      <c r="AD84" s="244"/>
      <c r="AE84" s="245"/>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row>
    <row r="85" spans="1:61" ht="15" customHeight="1" x14ac:dyDescent="0.25">
      <c r="A85" s="40"/>
      <c r="B85" s="260"/>
      <c r="C85" s="261"/>
      <c r="D85" s="262"/>
      <c r="E85" s="235"/>
      <c r="F85" s="230"/>
      <c r="G85" s="230"/>
      <c r="H85" s="230"/>
      <c r="I85" s="230"/>
      <c r="J85" s="102" t="e">
        <f>IF(AND('Riesgos Corrup'!#REF!="Alta",'Riesgos Corrup'!#REF!="Moderado"),CONCATENATE("R30C",'Riesgos Corrup'!#REF!),"")</f>
        <v>#REF!</v>
      </c>
      <c r="K85" s="103" t="e">
        <f>IF(AND('Riesgos Corrup'!#REF!="Alta",'Riesgos Corrup'!#REF!="Moderado"),CONCATENATE("R30C",'Riesgos Corrup'!#REF!),"")</f>
        <v>#REF!</v>
      </c>
      <c r="L85" s="104" t="e">
        <f>IF(AND('Riesgos Corrup'!#REF!="Alta",'Riesgos Corrup'!#REF!="Moderado"),CONCATENATE("R30C",'Riesgos Corrup'!#REF!),"")</f>
        <v>#REF!</v>
      </c>
      <c r="M85" s="102" t="e">
        <f>IF(AND('Riesgos Corrup'!#REF!="Alta",'Riesgos Corrup'!#REF!="Moderado"),CONCATENATE("R30C",'Riesgos Corrup'!#REF!),"")</f>
        <v>#REF!</v>
      </c>
      <c r="N85" s="103" t="e">
        <f>IF(AND('Riesgos Corrup'!#REF!="Alta",'Riesgos Corrup'!#REF!="Moderado"),CONCATENATE("R30C",'Riesgos Corrup'!#REF!),"")</f>
        <v>#REF!</v>
      </c>
      <c r="O85" s="104" t="e">
        <f>IF(AND('Riesgos Corrup'!#REF!="Alta",'Riesgos Corrup'!#REF!="Moderado"),CONCATENATE("R30C",'Riesgos Corrup'!#REF!),"")</f>
        <v>#REF!</v>
      </c>
      <c r="P85" s="83" t="e">
        <f>IF(AND('Riesgos Corrup'!#REF!="Alta",'Riesgos Corrup'!#REF!="Moderado"),CONCATENATE("R30C",'Riesgos Corrup'!#REF!),"")</f>
        <v>#REF!</v>
      </c>
      <c r="Q85" s="39" t="e">
        <f>IF(AND('Riesgos Corrup'!#REF!="Alta",'Riesgos Corrup'!#REF!="Moderado"),CONCATENATE("R30C",'Riesgos Corrup'!#REF!),"")</f>
        <v>#REF!</v>
      </c>
      <c r="R85" s="84" t="e">
        <f>IF(AND('Riesgos Corrup'!#REF!="Alta",'Riesgos Corrup'!#REF!="Moderado"),CONCATENATE("R30C",'Riesgos Corrup'!#REF!),"")</f>
        <v>#REF!</v>
      </c>
      <c r="S85" s="83" t="e">
        <f>IF(AND('Riesgos Corrup'!#REF!="Alta",'Riesgos Corrup'!#REF!="Mayor"),CONCATENATE("R30C",'Riesgos Corrup'!#REF!),"")</f>
        <v>#REF!</v>
      </c>
      <c r="T85" s="39" t="e">
        <f>IF(AND('Riesgos Corrup'!#REF!="Alta",'Riesgos Corrup'!#REF!="Mayor"),CONCATENATE("R30C",'Riesgos Corrup'!#REF!),"")</f>
        <v>#REF!</v>
      </c>
      <c r="U85" s="84" t="e">
        <f>IF(AND('Riesgos Corrup'!#REF!="Alta",'Riesgos Corrup'!#REF!="Mayor"),CONCATENATE("R30C",'Riesgos Corrup'!#REF!),"")</f>
        <v>#REF!</v>
      </c>
      <c r="V85" s="96" t="e">
        <f>IF(AND('Riesgos Corrup'!#REF!="Alta",'Riesgos Corrup'!#REF!="Catastrófico"),CONCATENATE("R30C",'Riesgos Corrup'!#REF!),"")</f>
        <v>#REF!</v>
      </c>
      <c r="W85" s="97" t="e">
        <f>IF(AND('Riesgos Corrup'!#REF!="Alta",'Riesgos Corrup'!#REF!="Catastrófico"),CONCATENATE("R30C",'Riesgos Corrup'!#REF!),"")</f>
        <v>#REF!</v>
      </c>
      <c r="X85" s="98" t="e">
        <f>IF(AND('Riesgos Corrup'!#REF!="Alta",'Riesgos Corrup'!#REF!="Catastrófico"),CONCATENATE("R30C",'Riesgos Corrup'!#REF!),"")</f>
        <v>#REF!</v>
      </c>
      <c r="Y85" s="40"/>
      <c r="Z85" s="243"/>
      <c r="AA85" s="244"/>
      <c r="AB85" s="244"/>
      <c r="AC85" s="244"/>
      <c r="AD85" s="244"/>
      <c r="AE85" s="245"/>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row>
    <row r="86" spans="1:61" ht="15" customHeight="1" x14ac:dyDescent="0.25">
      <c r="A86" s="40"/>
      <c r="B86" s="260"/>
      <c r="C86" s="261"/>
      <c r="D86" s="262"/>
      <c r="E86" s="235"/>
      <c r="F86" s="230"/>
      <c r="G86" s="230"/>
      <c r="H86" s="230"/>
      <c r="I86" s="230"/>
      <c r="J86" s="102" t="e">
        <f>IF(AND('Riesgos Corrup'!#REF!="Alta",'Riesgos Corrup'!#REF!="Moderado"),CONCATENATE("R31C",'Riesgos Corrup'!#REF!),"")</f>
        <v>#REF!</v>
      </c>
      <c r="K86" s="103" t="e">
        <f>IF(AND('Riesgos Corrup'!#REF!="Alta",'Riesgos Corrup'!#REF!="Moderado"),CONCATENATE("R31C",'Riesgos Corrup'!#REF!),"")</f>
        <v>#REF!</v>
      </c>
      <c r="L86" s="103" t="e">
        <f>IF(AND('Riesgos Corrup'!#REF!="Alta",'Riesgos Corrup'!#REF!="Moderado"),CONCATENATE("R31C",'Riesgos Corrup'!#REF!),"")</f>
        <v>#REF!</v>
      </c>
      <c r="M86" s="102" t="e">
        <f>IF(AND('Riesgos Corrup'!#REF!="Alta",'Riesgos Corrup'!#REF!="Moderado"),CONCATENATE("R31C",'Riesgos Corrup'!#REF!),"")</f>
        <v>#REF!</v>
      </c>
      <c r="N86" s="103" t="e">
        <f>IF(AND('Riesgos Corrup'!#REF!="Alta",'Riesgos Corrup'!#REF!="Moderado"),CONCATENATE("R31C",'Riesgos Corrup'!#REF!),"")</f>
        <v>#REF!</v>
      </c>
      <c r="O86" s="103" t="e">
        <f>IF(AND('Riesgos Corrup'!#REF!="Alta",'Riesgos Corrup'!#REF!="Moderado"),CONCATENATE("R31C",'Riesgos Corrup'!#REF!),"")</f>
        <v>#REF!</v>
      </c>
      <c r="P86" s="83" t="e">
        <f>IF(AND('Riesgos Corrup'!#REF!="Alta",'Riesgos Corrup'!#REF!="Moderado"),CONCATENATE("R31C",'Riesgos Corrup'!#REF!),"")</f>
        <v>#REF!</v>
      </c>
      <c r="Q86" s="39" t="e">
        <f>IF(AND('Riesgos Corrup'!#REF!="Alta",'Riesgos Corrup'!#REF!="Moderado"),CONCATENATE("R31C",'Riesgos Corrup'!#REF!),"")</f>
        <v>#REF!</v>
      </c>
      <c r="R86" s="39" t="e">
        <f>IF(AND('Riesgos Corrup'!#REF!="Alta",'Riesgos Corrup'!#REF!="Moderado"),CONCATENATE("R31C",'Riesgos Corrup'!#REF!),"")</f>
        <v>#REF!</v>
      </c>
      <c r="S86" s="83" t="e">
        <f>IF(AND('Riesgos Corrup'!#REF!="Alta",'Riesgos Corrup'!#REF!="Mayor"),CONCATENATE("R31C",'Riesgos Corrup'!#REF!),"")</f>
        <v>#REF!</v>
      </c>
      <c r="T86" s="39" t="e">
        <f>IF(AND('Riesgos Corrup'!#REF!="Alta",'Riesgos Corrup'!#REF!="Mayor"),CONCATENATE("R31C",'Riesgos Corrup'!#REF!),"")</f>
        <v>#REF!</v>
      </c>
      <c r="U86" s="39" t="e">
        <f>IF(AND('Riesgos Corrup'!#REF!="Alta",'Riesgos Corrup'!#REF!="Mayor"),CONCATENATE("R31C",'Riesgos Corrup'!#REF!),"")</f>
        <v>#REF!</v>
      </c>
      <c r="V86" s="96" t="e">
        <f>IF(AND('Riesgos Corrup'!#REF!="Alta",'Riesgos Corrup'!#REF!="Catastrófico"),CONCATENATE("R31C",'Riesgos Corrup'!#REF!),"")</f>
        <v>#REF!</v>
      </c>
      <c r="W86" s="97" t="e">
        <f>IF(AND('Riesgos Corrup'!#REF!="Alta",'Riesgos Corrup'!#REF!="Catastrófico"),CONCATENATE("R31C",'Riesgos Corrup'!#REF!),"")</f>
        <v>#REF!</v>
      </c>
      <c r="X86" s="98" t="e">
        <f>IF(AND('Riesgos Corrup'!#REF!="Alta",'Riesgos Corrup'!#REF!="Catastrófico"),CONCATENATE("R31C",'Riesgos Corrup'!#REF!),"")</f>
        <v>#REF!</v>
      </c>
      <c r="Y86" s="40"/>
      <c r="Z86" s="243"/>
      <c r="AA86" s="244"/>
      <c r="AB86" s="244"/>
      <c r="AC86" s="244"/>
      <c r="AD86" s="244"/>
      <c r="AE86" s="245"/>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row>
    <row r="87" spans="1:61" ht="15" customHeight="1" x14ac:dyDescent="0.25">
      <c r="A87" s="40"/>
      <c r="B87" s="260"/>
      <c r="C87" s="261"/>
      <c r="D87" s="262"/>
      <c r="E87" s="235"/>
      <c r="F87" s="230"/>
      <c r="G87" s="230"/>
      <c r="H87" s="230"/>
      <c r="I87" s="230"/>
      <c r="J87" s="102" t="e">
        <f>IF(AND('Riesgos Corrup'!#REF!="Alta",'Riesgos Corrup'!#REF!="Moderado"),CONCATENATE("R32C",'Riesgos Corrup'!#REF!),"")</f>
        <v>#REF!</v>
      </c>
      <c r="K87" s="103" t="e">
        <f>IF(AND('Riesgos Corrup'!#REF!="Alta",'Riesgos Corrup'!#REF!="Moderado"),CONCATENATE("R32C",'Riesgos Corrup'!#REF!),"")</f>
        <v>#REF!</v>
      </c>
      <c r="L87" s="104" t="e">
        <f>IF(AND('Riesgos Corrup'!#REF!="Alta",'Riesgos Corrup'!#REF!="Moderado"),CONCATENATE("R32C",'Riesgos Corrup'!#REF!),"")</f>
        <v>#REF!</v>
      </c>
      <c r="M87" s="102" t="e">
        <f>IF(AND('Riesgos Corrup'!#REF!="Alta",'Riesgos Corrup'!#REF!="Moderado"),CONCATENATE("R32C",'Riesgos Corrup'!#REF!),"")</f>
        <v>#REF!</v>
      </c>
      <c r="N87" s="103" t="e">
        <f>IF(AND('Riesgos Corrup'!#REF!="Alta",'Riesgos Corrup'!#REF!="Moderado"),CONCATENATE("R32C",'Riesgos Corrup'!#REF!),"")</f>
        <v>#REF!</v>
      </c>
      <c r="O87" s="104" t="e">
        <f>IF(AND('Riesgos Corrup'!#REF!="Alta",'Riesgos Corrup'!#REF!="Moderado"),CONCATENATE("R32C",'Riesgos Corrup'!#REF!),"")</f>
        <v>#REF!</v>
      </c>
      <c r="P87" s="83" t="e">
        <f>IF(AND('Riesgos Corrup'!#REF!="Alta",'Riesgos Corrup'!#REF!="Moderado"),CONCATENATE("R32C",'Riesgos Corrup'!#REF!),"")</f>
        <v>#REF!</v>
      </c>
      <c r="Q87" s="39" t="e">
        <f>IF(AND('Riesgos Corrup'!#REF!="Alta",'Riesgos Corrup'!#REF!="Moderado"),CONCATENATE("R32C",'Riesgos Corrup'!#REF!),"")</f>
        <v>#REF!</v>
      </c>
      <c r="R87" s="84" t="e">
        <f>IF(AND('Riesgos Corrup'!#REF!="Alta",'Riesgos Corrup'!#REF!="Moderado"),CONCATENATE("R32C",'Riesgos Corrup'!#REF!),"")</f>
        <v>#REF!</v>
      </c>
      <c r="S87" s="83" t="e">
        <f>IF(AND('Riesgos Corrup'!#REF!="Alta",'Riesgos Corrup'!#REF!="Mayor"),CONCATENATE("R32C",'Riesgos Corrup'!#REF!),"")</f>
        <v>#REF!</v>
      </c>
      <c r="T87" s="39" t="e">
        <f>IF(AND('Riesgos Corrup'!#REF!="Alta",'Riesgos Corrup'!#REF!="Mayor"),CONCATENATE("R32C",'Riesgos Corrup'!#REF!),"")</f>
        <v>#REF!</v>
      </c>
      <c r="U87" s="84" t="e">
        <f>IF(AND('Riesgos Corrup'!#REF!="Alta",'Riesgos Corrup'!#REF!="Mayor"),CONCATENATE("R32C",'Riesgos Corrup'!#REF!),"")</f>
        <v>#REF!</v>
      </c>
      <c r="V87" s="96" t="e">
        <f>IF(AND('Riesgos Corrup'!#REF!="Alta",'Riesgos Corrup'!#REF!="Catastrófico"),CONCATENATE("R32C",'Riesgos Corrup'!#REF!),"")</f>
        <v>#REF!</v>
      </c>
      <c r="W87" s="97" t="e">
        <f>IF(AND('Riesgos Corrup'!#REF!="Alta",'Riesgos Corrup'!#REF!="Catastrófico"),CONCATENATE("R32C",'Riesgos Corrup'!#REF!),"")</f>
        <v>#REF!</v>
      </c>
      <c r="X87" s="98" t="e">
        <f>IF(AND('Riesgos Corrup'!#REF!="Alta",'Riesgos Corrup'!#REF!="Catastrófico"),CONCATENATE("R32C",'Riesgos Corrup'!#REF!),"")</f>
        <v>#REF!</v>
      </c>
      <c r="Y87" s="40"/>
      <c r="Z87" s="243"/>
      <c r="AA87" s="244"/>
      <c r="AB87" s="244"/>
      <c r="AC87" s="244"/>
      <c r="AD87" s="244"/>
      <c r="AE87" s="245"/>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row>
    <row r="88" spans="1:61" ht="15" customHeight="1" x14ac:dyDescent="0.25">
      <c r="A88" s="40"/>
      <c r="B88" s="260"/>
      <c r="C88" s="261"/>
      <c r="D88" s="262"/>
      <c r="E88" s="235"/>
      <c r="F88" s="230"/>
      <c r="G88" s="230"/>
      <c r="H88" s="230"/>
      <c r="I88" s="230"/>
      <c r="J88" s="102" t="e">
        <f>IF(AND('Riesgos Corrup'!#REF!="Alta",'Riesgos Corrup'!#REF!="Moderado"),CONCATENATE("R33C",'Riesgos Corrup'!#REF!),"")</f>
        <v>#REF!</v>
      </c>
      <c r="K88" s="103" t="e">
        <f>IF(AND('Riesgos Corrup'!#REF!="Alta",'Riesgos Corrup'!#REF!="Moderado"),CONCATENATE("R33C",'Riesgos Corrup'!#REF!),"")</f>
        <v>#REF!</v>
      </c>
      <c r="L88" s="104" t="e">
        <f>IF(AND('Riesgos Corrup'!#REF!="Alta",'Riesgos Corrup'!#REF!="Moderado"),CONCATENATE("R33C",'Riesgos Corrup'!#REF!),"")</f>
        <v>#REF!</v>
      </c>
      <c r="M88" s="102" t="e">
        <f>IF(AND('Riesgos Corrup'!#REF!="Alta",'Riesgos Corrup'!#REF!="Moderado"),CONCATENATE("R33C",'Riesgos Corrup'!#REF!),"")</f>
        <v>#REF!</v>
      </c>
      <c r="N88" s="103" t="e">
        <f>IF(AND('Riesgos Corrup'!#REF!="Alta",'Riesgos Corrup'!#REF!="Moderado"),CONCATENATE("R33C",'Riesgos Corrup'!#REF!),"")</f>
        <v>#REF!</v>
      </c>
      <c r="O88" s="104" t="e">
        <f>IF(AND('Riesgos Corrup'!#REF!="Alta",'Riesgos Corrup'!#REF!="Moderado"),CONCATENATE("R33C",'Riesgos Corrup'!#REF!),"")</f>
        <v>#REF!</v>
      </c>
      <c r="P88" s="83" t="e">
        <f>IF(AND('Riesgos Corrup'!#REF!="Alta",'Riesgos Corrup'!#REF!="Moderado"),CONCATENATE("R33C",'Riesgos Corrup'!#REF!),"")</f>
        <v>#REF!</v>
      </c>
      <c r="Q88" s="39" t="e">
        <f>IF(AND('Riesgos Corrup'!#REF!="Alta",'Riesgos Corrup'!#REF!="Moderado"),CONCATENATE("R33C",'Riesgos Corrup'!#REF!),"")</f>
        <v>#REF!</v>
      </c>
      <c r="R88" s="84" t="e">
        <f>IF(AND('Riesgos Corrup'!#REF!="Alta",'Riesgos Corrup'!#REF!="Moderado"),CONCATENATE("R33C",'Riesgos Corrup'!#REF!),"")</f>
        <v>#REF!</v>
      </c>
      <c r="S88" s="83" t="e">
        <f>IF(AND('Riesgos Corrup'!#REF!="Alta",'Riesgos Corrup'!#REF!="Mayor"),CONCATENATE("R33C",'Riesgos Corrup'!#REF!),"")</f>
        <v>#REF!</v>
      </c>
      <c r="T88" s="39" t="e">
        <f>IF(AND('Riesgos Corrup'!#REF!="Alta",'Riesgos Corrup'!#REF!="Mayor"),CONCATENATE("R33C",'Riesgos Corrup'!#REF!),"")</f>
        <v>#REF!</v>
      </c>
      <c r="U88" s="84" t="e">
        <f>IF(AND('Riesgos Corrup'!#REF!="Alta",'Riesgos Corrup'!#REF!="Mayor"),CONCATENATE("R33C",'Riesgos Corrup'!#REF!),"")</f>
        <v>#REF!</v>
      </c>
      <c r="V88" s="96" t="e">
        <f>IF(AND('Riesgos Corrup'!#REF!="Alta",'Riesgos Corrup'!#REF!="Catastrófico"),CONCATENATE("R33C",'Riesgos Corrup'!#REF!),"")</f>
        <v>#REF!</v>
      </c>
      <c r="W88" s="97" t="e">
        <f>IF(AND('Riesgos Corrup'!#REF!="Alta",'Riesgos Corrup'!#REF!="Catastrófico"),CONCATENATE("R33C",'Riesgos Corrup'!#REF!),"")</f>
        <v>#REF!</v>
      </c>
      <c r="X88" s="98" t="e">
        <f>IF(AND('Riesgos Corrup'!#REF!="Alta",'Riesgos Corrup'!#REF!="Catastrófico"),CONCATENATE("R33C",'Riesgos Corrup'!#REF!),"")</f>
        <v>#REF!</v>
      </c>
      <c r="Y88" s="40"/>
      <c r="Z88" s="243"/>
      <c r="AA88" s="244"/>
      <c r="AB88" s="244"/>
      <c r="AC88" s="244"/>
      <c r="AD88" s="244"/>
      <c r="AE88" s="245"/>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row>
    <row r="89" spans="1:61" ht="15" customHeight="1" x14ac:dyDescent="0.25">
      <c r="A89" s="40"/>
      <c r="B89" s="260"/>
      <c r="C89" s="261"/>
      <c r="D89" s="262"/>
      <c r="E89" s="235"/>
      <c r="F89" s="230"/>
      <c r="G89" s="230"/>
      <c r="H89" s="230"/>
      <c r="I89" s="230"/>
      <c r="J89" s="102" t="e">
        <f>IF(AND('Riesgos Corrup'!#REF!="Alta",'Riesgos Corrup'!#REF!="Moderado"),CONCATENATE("R34C",'Riesgos Corrup'!#REF!),"")</f>
        <v>#REF!</v>
      </c>
      <c r="K89" s="103" t="e">
        <f>IF(AND('Riesgos Corrup'!#REF!="Alta",'Riesgos Corrup'!#REF!="Moderado"),CONCATENATE("R34C",'Riesgos Corrup'!#REF!),"")</f>
        <v>#REF!</v>
      </c>
      <c r="L89" s="104" t="e">
        <f>IF(AND('Riesgos Corrup'!#REF!="Alta",'Riesgos Corrup'!#REF!="Moderado"),CONCATENATE("R34C",'Riesgos Corrup'!#REF!),"")</f>
        <v>#REF!</v>
      </c>
      <c r="M89" s="102" t="e">
        <f>IF(AND('Riesgos Corrup'!#REF!="Alta",'Riesgos Corrup'!#REF!="Moderado"),CONCATENATE("R34C",'Riesgos Corrup'!#REF!),"")</f>
        <v>#REF!</v>
      </c>
      <c r="N89" s="103" t="e">
        <f>IF(AND('Riesgos Corrup'!#REF!="Alta",'Riesgos Corrup'!#REF!="Moderado"),CONCATENATE("R34C",'Riesgos Corrup'!#REF!),"")</f>
        <v>#REF!</v>
      </c>
      <c r="O89" s="104" t="e">
        <f>IF(AND('Riesgos Corrup'!#REF!="Alta",'Riesgos Corrup'!#REF!="Moderado"),CONCATENATE("R34C",'Riesgos Corrup'!#REF!),"")</f>
        <v>#REF!</v>
      </c>
      <c r="P89" s="83" t="e">
        <f>IF(AND('Riesgos Corrup'!#REF!="Alta",'Riesgos Corrup'!#REF!="Moderado"),CONCATENATE("R34C",'Riesgos Corrup'!#REF!),"")</f>
        <v>#REF!</v>
      </c>
      <c r="Q89" s="39" t="e">
        <f>IF(AND('Riesgos Corrup'!#REF!="Alta",'Riesgos Corrup'!#REF!="Moderado"),CONCATENATE("R34C",'Riesgos Corrup'!#REF!),"")</f>
        <v>#REF!</v>
      </c>
      <c r="R89" s="84" t="e">
        <f>IF(AND('Riesgos Corrup'!#REF!="Alta",'Riesgos Corrup'!#REF!="Moderado"),CONCATENATE("R34C",'Riesgos Corrup'!#REF!),"")</f>
        <v>#REF!</v>
      </c>
      <c r="S89" s="83" t="e">
        <f>IF(AND('Riesgos Corrup'!#REF!="Alta",'Riesgos Corrup'!#REF!="Mayor"),CONCATENATE("R34C",'Riesgos Corrup'!#REF!),"")</f>
        <v>#REF!</v>
      </c>
      <c r="T89" s="39" t="e">
        <f>IF(AND('Riesgos Corrup'!#REF!="Alta",'Riesgos Corrup'!#REF!="Mayor"),CONCATENATE("R34C",'Riesgos Corrup'!#REF!),"")</f>
        <v>#REF!</v>
      </c>
      <c r="U89" s="84" t="e">
        <f>IF(AND('Riesgos Corrup'!#REF!="Alta",'Riesgos Corrup'!#REF!="Mayor"),CONCATENATE("R34C",'Riesgos Corrup'!#REF!),"")</f>
        <v>#REF!</v>
      </c>
      <c r="V89" s="96" t="e">
        <f>IF(AND('Riesgos Corrup'!#REF!="Alta",'Riesgos Corrup'!#REF!="Catastrófico"),CONCATENATE("R34C",'Riesgos Corrup'!#REF!),"")</f>
        <v>#REF!</v>
      </c>
      <c r="W89" s="97" t="e">
        <f>IF(AND('Riesgos Corrup'!#REF!="Alta",'Riesgos Corrup'!#REF!="Catastrófico"),CONCATENATE("R34C",'Riesgos Corrup'!#REF!),"")</f>
        <v>#REF!</v>
      </c>
      <c r="X89" s="98" t="e">
        <f>IF(AND('Riesgos Corrup'!#REF!="Alta",'Riesgos Corrup'!#REF!="Catastrófico"),CONCATENATE("R34C",'Riesgos Corrup'!#REF!),"")</f>
        <v>#REF!</v>
      </c>
      <c r="Y89" s="40"/>
      <c r="Z89" s="243"/>
      <c r="AA89" s="244"/>
      <c r="AB89" s="244"/>
      <c r="AC89" s="244"/>
      <c r="AD89" s="244"/>
      <c r="AE89" s="245"/>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row>
    <row r="90" spans="1:61" ht="15" customHeight="1" x14ac:dyDescent="0.25">
      <c r="A90" s="40"/>
      <c r="B90" s="260"/>
      <c r="C90" s="261"/>
      <c r="D90" s="262"/>
      <c r="E90" s="235"/>
      <c r="F90" s="230"/>
      <c r="G90" s="230"/>
      <c r="H90" s="230"/>
      <c r="I90" s="230"/>
      <c r="J90" s="102" t="e">
        <f>IF(AND('Riesgos Corrup'!#REF!="Alta",'Riesgos Corrup'!#REF!="Moderado"),CONCATENATE("R35C",'Riesgos Corrup'!#REF!),"")</f>
        <v>#REF!</v>
      </c>
      <c r="K90" s="103" t="e">
        <f>IF(AND('Riesgos Corrup'!#REF!="Alta",'Riesgos Corrup'!#REF!="Moderado"),CONCATENATE("R35C",'Riesgos Corrup'!#REF!),"")</f>
        <v>#REF!</v>
      </c>
      <c r="L90" s="104" t="e">
        <f>IF(AND('Riesgos Corrup'!#REF!="Alta",'Riesgos Corrup'!#REF!="Moderado"),CONCATENATE("R35C",'Riesgos Corrup'!#REF!),"")</f>
        <v>#REF!</v>
      </c>
      <c r="M90" s="102" t="e">
        <f>IF(AND('Riesgos Corrup'!#REF!="Alta",'Riesgos Corrup'!#REF!="Moderado"),CONCATENATE("R35C",'Riesgos Corrup'!#REF!),"")</f>
        <v>#REF!</v>
      </c>
      <c r="N90" s="103" t="e">
        <f>IF(AND('Riesgos Corrup'!#REF!="Alta",'Riesgos Corrup'!#REF!="Moderado"),CONCATENATE("R35C",'Riesgos Corrup'!#REF!),"")</f>
        <v>#REF!</v>
      </c>
      <c r="O90" s="104" t="e">
        <f>IF(AND('Riesgos Corrup'!#REF!="Alta",'Riesgos Corrup'!#REF!="Moderado"),CONCATENATE("R35C",'Riesgos Corrup'!#REF!),"")</f>
        <v>#REF!</v>
      </c>
      <c r="P90" s="83" t="e">
        <f>IF(AND('Riesgos Corrup'!#REF!="Alta",'Riesgos Corrup'!#REF!="Moderado"),CONCATENATE("R35C",'Riesgos Corrup'!#REF!),"")</f>
        <v>#REF!</v>
      </c>
      <c r="Q90" s="39" t="e">
        <f>IF(AND('Riesgos Corrup'!#REF!="Alta",'Riesgos Corrup'!#REF!="Moderado"),CONCATENATE("R35C",'Riesgos Corrup'!#REF!),"")</f>
        <v>#REF!</v>
      </c>
      <c r="R90" s="84" t="e">
        <f>IF(AND('Riesgos Corrup'!#REF!="Alta",'Riesgos Corrup'!#REF!="Moderado"),CONCATENATE("R35C",'Riesgos Corrup'!#REF!),"")</f>
        <v>#REF!</v>
      </c>
      <c r="S90" s="83" t="e">
        <f>IF(AND('Riesgos Corrup'!#REF!="Alta",'Riesgos Corrup'!#REF!="Mayor"),CONCATENATE("R35C",'Riesgos Corrup'!#REF!),"")</f>
        <v>#REF!</v>
      </c>
      <c r="T90" s="39" t="e">
        <f>IF(AND('Riesgos Corrup'!#REF!="Alta",'Riesgos Corrup'!#REF!="Mayor"),CONCATENATE("R35C",'Riesgos Corrup'!#REF!),"")</f>
        <v>#REF!</v>
      </c>
      <c r="U90" s="84" t="e">
        <f>IF(AND('Riesgos Corrup'!#REF!="Alta",'Riesgos Corrup'!#REF!="Mayor"),CONCATENATE("R35C",'Riesgos Corrup'!#REF!),"")</f>
        <v>#REF!</v>
      </c>
      <c r="V90" s="96" t="e">
        <f>IF(AND('Riesgos Corrup'!#REF!="Alta",'Riesgos Corrup'!#REF!="Catastrófico"),CONCATENATE("R35C",'Riesgos Corrup'!#REF!),"")</f>
        <v>#REF!</v>
      </c>
      <c r="W90" s="97" t="e">
        <f>IF(AND('Riesgos Corrup'!#REF!="Alta",'Riesgos Corrup'!#REF!="Catastrófico"),CONCATENATE("R35C",'Riesgos Corrup'!#REF!),"")</f>
        <v>#REF!</v>
      </c>
      <c r="X90" s="98" t="e">
        <f>IF(AND('Riesgos Corrup'!#REF!="Alta",'Riesgos Corrup'!#REF!="Catastrófico"),CONCATENATE("R35C",'Riesgos Corrup'!#REF!),"")</f>
        <v>#REF!</v>
      </c>
      <c r="Y90" s="40"/>
      <c r="Z90" s="243"/>
      <c r="AA90" s="244"/>
      <c r="AB90" s="244"/>
      <c r="AC90" s="244"/>
      <c r="AD90" s="244"/>
      <c r="AE90" s="245"/>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row>
    <row r="91" spans="1:61" ht="15" customHeight="1" x14ac:dyDescent="0.25">
      <c r="A91" s="40"/>
      <c r="B91" s="260"/>
      <c r="C91" s="261"/>
      <c r="D91" s="262"/>
      <c r="E91" s="235"/>
      <c r="F91" s="230"/>
      <c r="G91" s="230"/>
      <c r="H91" s="230"/>
      <c r="I91" s="230"/>
      <c r="J91" s="102" t="e">
        <f>IF(AND('Riesgos Corrup'!#REF!="Alta",'Riesgos Corrup'!#REF!="Moderado"),CONCATENATE("R36C",'Riesgos Corrup'!#REF!),"")</f>
        <v>#REF!</v>
      </c>
      <c r="K91" s="103" t="e">
        <f>IF(AND('Riesgos Corrup'!#REF!="Alta",'Riesgos Corrup'!#REF!="Moderado"),CONCATENATE("R36C",'Riesgos Corrup'!#REF!),"")</f>
        <v>#REF!</v>
      </c>
      <c r="L91" s="104" t="e">
        <f>IF(AND('Riesgos Corrup'!#REF!="Alta",'Riesgos Corrup'!#REF!="Moderado"),CONCATENATE("R36C",'Riesgos Corrup'!#REF!),"")</f>
        <v>#REF!</v>
      </c>
      <c r="M91" s="102" t="e">
        <f>IF(AND('Riesgos Corrup'!#REF!="Alta",'Riesgos Corrup'!#REF!="Moderado"),CONCATENATE("R36C",'Riesgos Corrup'!#REF!),"")</f>
        <v>#REF!</v>
      </c>
      <c r="N91" s="103" t="e">
        <f>IF(AND('Riesgos Corrup'!#REF!="Alta",'Riesgos Corrup'!#REF!="Moderado"),CONCATENATE("R36C",'Riesgos Corrup'!#REF!),"")</f>
        <v>#REF!</v>
      </c>
      <c r="O91" s="104" t="e">
        <f>IF(AND('Riesgos Corrup'!#REF!="Alta",'Riesgos Corrup'!#REF!="Moderado"),CONCATENATE("R36C",'Riesgos Corrup'!#REF!),"")</f>
        <v>#REF!</v>
      </c>
      <c r="P91" s="83" t="e">
        <f>IF(AND('Riesgos Corrup'!#REF!="Alta",'Riesgos Corrup'!#REF!="Moderado"),CONCATENATE("R36C",'Riesgos Corrup'!#REF!),"")</f>
        <v>#REF!</v>
      </c>
      <c r="Q91" s="39" t="e">
        <f>IF(AND('Riesgos Corrup'!#REF!="Alta",'Riesgos Corrup'!#REF!="Moderado"),CONCATENATE("R36C",'Riesgos Corrup'!#REF!),"")</f>
        <v>#REF!</v>
      </c>
      <c r="R91" s="84" t="e">
        <f>IF(AND('Riesgos Corrup'!#REF!="Alta",'Riesgos Corrup'!#REF!="Moderado"),CONCATENATE("R36C",'Riesgos Corrup'!#REF!),"")</f>
        <v>#REF!</v>
      </c>
      <c r="S91" s="83" t="e">
        <f>IF(AND('Riesgos Corrup'!#REF!="Alta",'Riesgos Corrup'!#REF!="Mayor"),CONCATENATE("R36C",'Riesgos Corrup'!#REF!),"")</f>
        <v>#REF!</v>
      </c>
      <c r="T91" s="39" t="e">
        <f>IF(AND('Riesgos Corrup'!#REF!="Alta",'Riesgos Corrup'!#REF!="Mayor"),CONCATENATE("R36C",'Riesgos Corrup'!#REF!),"")</f>
        <v>#REF!</v>
      </c>
      <c r="U91" s="84" t="e">
        <f>IF(AND('Riesgos Corrup'!#REF!="Alta",'Riesgos Corrup'!#REF!="Mayor"),CONCATENATE("R36C",'Riesgos Corrup'!#REF!),"")</f>
        <v>#REF!</v>
      </c>
      <c r="V91" s="96" t="e">
        <f>IF(AND('Riesgos Corrup'!#REF!="Alta",'Riesgos Corrup'!#REF!="Catastrófico"),CONCATENATE("R36C",'Riesgos Corrup'!#REF!),"")</f>
        <v>#REF!</v>
      </c>
      <c r="W91" s="97" t="e">
        <f>IF(AND('Riesgos Corrup'!#REF!="Alta",'Riesgos Corrup'!#REF!="Catastrófico"),CONCATENATE("R36C",'Riesgos Corrup'!#REF!),"")</f>
        <v>#REF!</v>
      </c>
      <c r="X91" s="98" t="e">
        <f>IF(AND('Riesgos Corrup'!#REF!="Alta",'Riesgos Corrup'!#REF!="Catastrófico"),CONCATENATE("R36C",'Riesgos Corrup'!#REF!),"")</f>
        <v>#REF!</v>
      </c>
      <c r="Y91" s="40"/>
      <c r="Z91" s="243"/>
      <c r="AA91" s="244"/>
      <c r="AB91" s="244"/>
      <c r="AC91" s="244"/>
      <c r="AD91" s="244"/>
      <c r="AE91" s="245"/>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row>
    <row r="92" spans="1:61" ht="15" customHeight="1" x14ac:dyDescent="0.25">
      <c r="A92" s="40"/>
      <c r="B92" s="260"/>
      <c r="C92" s="261"/>
      <c r="D92" s="262"/>
      <c r="E92" s="235"/>
      <c r="F92" s="230"/>
      <c r="G92" s="230"/>
      <c r="H92" s="230"/>
      <c r="I92" s="230"/>
      <c r="J92" s="102" t="str">
        <f ca="1">IF(AND('Riesgos Corrup'!$AB$39="Alta",'Riesgos Corrup'!$AD$39="Moderado"),CONCATENATE("R37C",'Riesgos Corrup'!$R$39),"")</f>
        <v/>
      </c>
      <c r="K92" s="103" t="str">
        <f>IF(AND('Riesgos Corrup'!$AB$40="Alta",'Riesgos Corrup'!$AD$40="Moderado"),CONCATENATE("R37C",'Riesgos Corrup'!$R$40),"")</f>
        <v/>
      </c>
      <c r="L92" s="104" t="str">
        <f>IF(AND('Riesgos Corrup'!$AB$41="Alta",'Riesgos Corrup'!$AD$41="Moderado"),CONCATENATE("R37C",'Riesgos Corrup'!$R$41),"")</f>
        <v/>
      </c>
      <c r="M92" s="102" t="str">
        <f ca="1">IF(AND('Riesgos Corrup'!$AB$39="Alta",'Riesgos Corrup'!$AD$39="Moderado"),CONCATENATE("R37C",'Riesgos Corrup'!$R$39),"")</f>
        <v/>
      </c>
      <c r="N92" s="103" t="str">
        <f>IF(AND('Riesgos Corrup'!$AB$40="Alta",'Riesgos Corrup'!$AD$40="Moderado"),CONCATENATE("R37C",'Riesgos Corrup'!$R$40),"")</f>
        <v/>
      </c>
      <c r="O92" s="104" t="str">
        <f>IF(AND('Riesgos Corrup'!$AB$41="Alta",'Riesgos Corrup'!$AD$41="Moderado"),CONCATENATE("R37C",'Riesgos Corrup'!$R$41),"")</f>
        <v/>
      </c>
      <c r="P92" s="83" t="str">
        <f ca="1">IF(AND('Riesgos Corrup'!$AB$39="Alta",'Riesgos Corrup'!$AD$39="Moderado"),CONCATENATE("R37C",'Riesgos Corrup'!$R$39),"")</f>
        <v/>
      </c>
      <c r="Q92" s="39" t="str">
        <f>IF(AND('Riesgos Corrup'!$AB$40="Alta",'Riesgos Corrup'!$AD$40="Moderado"),CONCATENATE("R37C",'Riesgos Corrup'!$R$40),"")</f>
        <v/>
      </c>
      <c r="R92" s="84" t="str">
        <f>IF(AND('Riesgos Corrup'!$AB$41="Alta",'Riesgos Corrup'!$AD$41="Moderado"),CONCATENATE("R37C",'Riesgos Corrup'!$R$41),"")</f>
        <v/>
      </c>
      <c r="S92" s="83" t="str">
        <f ca="1">IF(AND('Riesgos Corrup'!$AB$39="Alta",'Riesgos Corrup'!$AD$39="Mayor"),CONCATENATE("R37C",'Riesgos Corrup'!$R$39),"")</f>
        <v/>
      </c>
      <c r="T92" s="39" t="str">
        <f>IF(AND('Riesgos Corrup'!$AB$40="Alta",'Riesgos Corrup'!$AD$40="Mayor"),CONCATENATE("R37C",'Riesgos Corrup'!$R$40),"")</f>
        <v/>
      </c>
      <c r="U92" s="84" t="str">
        <f>IF(AND('Riesgos Corrup'!$AB$41="Alta",'Riesgos Corrup'!$AD$41="Mayor"),CONCATENATE("R37C",'Riesgos Corrup'!$R$41),"")</f>
        <v/>
      </c>
      <c r="V92" s="96" t="str">
        <f ca="1">IF(AND('Riesgos Corrup'!$AB$39="Alta",'Riesgos Corrup'!$AD$39="Catastrófico"),CONCATENATE("R37C",'Riesgos Corrup'!$R$39),"")</f>
        <v/>
      </c>
      <c r="W92" s="97" t="str">
        <f>IF(AND('Riesgos Corrup'!$AB$40="Alta",'Riesgos Corrup'!$AD$40="Catastrófico"),CONCATENATE("R37C",'Riesgos Corrup'!$R$40),"")</f>
        <v/>
      </c>
      <c r="X92" s="98" t="str">
        <f>IF(AND('Riesgos Corrup'!$AB$41="Alta",'Riesgos Corrup'!$AD$41="Catastrófico"),CONCATENATE("R37C",'Riesgos Corrup'!$R$41),"")</f>
        <v/>
      </c>
      <c r="Y92" s="40"/>
      <c r="Z92" s="243"/>
      <c r="AA92" s="244"/>
      <c r="AB92" s="244"/>
      <c r="AC92" s="244"/>
      <c r="AD92" s="244"/>
      <c r="AE92" s="245"/>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row>
    <row r="93" spans="1:61" ht="15" customHeight="1" x14ac:dyDescent="0.25">
      <c r="A93" s="40"/>
      <c r="B93" s="260"/>
      <c r="C93" s="261"/>
      <c r="D93" s="262"/>
      <c r="E93" s="235"/>
      <c r="F93" s="230"/>
      <c r="G93" s="230"/>
      <c r="H93" s="230"/>
      <c r="I93" s="230"/>
      <c r="J93" s="102" t="e">
        <f>IF(AND('Riesgos Corrup'!#REF!="Alta",'Riesgos Corrup'!#REF!="Moderado"),CONCATENATE("R39C",'Riesgos Corrup'!#REF!),"")</f>
        <v>#REF!</v>
      </c>
      <c r="K93" s="103" t="e">
        <f>IF(AND('Riesgos Corrup'!#REF!="Alta",'Riesgos Corrup'!#REF!="Moderado"),CONCATENATE("R38C",'Riesgos Corrup'!#REF!),"")</f>
        <v>#REF!</v>
      </c>
      <c r="L93" s="104" t="e">
        <f>IF(AND('Riesgos Corrup'!#REF!="Alta",'Riesgos Corrup'!#REF!="Moderado"),CONCATENATE("R38C",'Riesgos Corrup'!#REF!),"")</f>
        <v>#REF!</v>
      </c>
      <c r="M93" s="102" t="e">
        <f>IF(AND('Riesgos Corrup'!#REF!="Alta",'Riesgos Corrup'!#REF!="Moderado"),CONCATENATE("R39C",'Riesgos Corrup'!#REF!),"")</f>
        <v>#REF!</v>
      </c>
      <c r="N93" s="103" t="e">
        <f>IF(AND('Riesgos Corrup'!#REF!="Alta",'Riesgos Corrup'!#REF!="Moderado"),CONCATENATE("R38C",'Riesgos Corrup'!#REF!),"")</f>
        <v>#REF!</v>
      </c>
      <c r="O93" s="104" t="e">
        <f>IF(AND('Riesgos Corrup'!#REF!="Alta",'Riesgos Corrup'!#REF!="Moderado"),CONCATENATE("R38C",'Riesgos Corrup'!#REF!),"")</f>
        <v>#REF!</v>
      </c>
      <c r="P93" s="83" t="e">
        <f>IF(AND('Riesgos Corrup'!#REF!="Alta",'Riesgos Corrup'!#REF!="Moderado"),CONCATENATE("R39C",'Riesgos Corrup'!#REF!),"")</f>
        <v>#REF!</v>
      </c>
      <c r="Q93" s="39" t="e">
        <f>IF(AND('Riesgos Corrup'!#REF!="Alta",'Riesgos Corrup'!#REF!="Moderado"),CONCATENATE("R38C",'Riesgos Corrup'!#REF!),"")</f>
        <v>#REF!</v>
      </c>
      <c r="R93" s="84" t="e">
        <f>IF(AND('Riesgos Corrup'!#REF!="Alta",'Riesgos Corrup'!#REF!="Moderado"),CONCATENATE("R38C",'Riesgos Corrup'!#REF!),"")</f>
        <v>#REF!</v>
      </c>
      <c r="S93" s="83" t="e">
        <f>IF(AND('Riesgos Corrup'!#REF!="Alta",'Riesgos Corrup'!#REF!="Mayor"),CONCATENATE("R39C",'Riesgos Corrup'!#REF!),"")</f>
        <v>#REF!</v>
      </c>
      <c r="T93" s="39" t="e">
        <f>IF(AND('Riesgos Corrup'!#REF!="Alta",'Riesgos Corrup'!#REF!="Mayor"),CONCATENATE("R38C",'Riesgos Corrup'!#REF!),"")</f>
        <v>#REF!</v>
      </c>
      <c r="U93" s="84" t="e">
        <f>IF(AND('Riesgos Corrup'!#REF!="Alta",'Riesgos Corrup'!#REF!="Mayor"),CONCATENATE("R38C",'Riesgos Corrup'!#REF!),"")</f>
        <v>#REF!</v>
      </c>
      <c r="V93" s="96" t="e">
        <f>IF(AND('Riesgos Corrup'!#REF!="Alta",'Riesgos Corrup'!#REF!="Catastrófico"),CONCATENATE("R39C",'Riesgos Corrup'!#REF!),"")</f>
        <v>#REF!</v>
      </c>
      <c r="W93" s="97" t="e">
        <f>IF(AND('Riesgos Corrup'!#REF!="Alta",'Riesgos Corrup'!#REF!="Catastrófico"),CONCATENATE("R38C",'Riesgos Corrup'!#REF!),"")</f>
        <v>#REF!</v>
      </c>
      <c r="X93" s="98" t="e">
        <f>IF(AND('Riesgos Corrup'!#REF!="Alta",'Riesgos Corrup'!#REF!="Catastrófico"),CONCATENATE("R38C",'Riesgos Corrup'!#REF!),"")</f>
        <v>#REF!</v>
      </c>
      <c r="Y93" s="40"/>
      <c r="Z93" s="243"/>
      <c r="AA93" s="244"/>
      <c r="AB93" s="244"/>
      <c r="AC93" s="244"/>
      <c r="AD93" s="244"/>
      <c r="AE93" s="245"/>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row>
    <row r="94" spans="1:61" ht="15" customHeight="1" x14ac:dyDescent="0.25">
      <c r="A94" s="40"/>
      <c r="B94" s="260"/>
      <c r="C94" s="261"/>
      <c r="D94" s="262"/>
      <c r="E94" s="235"/>
      <c r="F94" s="230"/>
      <c r="G94" s="230"/>
      <c r="H94" s="230"/>
      <c r="I94" s="230"/>
      <c r="J94" s="102" t="e">
        <f>IF(AND('Riesgos Corrup'!#REF!="Alta",'Riesgos Corrup'!#REF!="Moderado"),CONCATENATE("R40C",'Riesgos Corrup'!#REF!),"")</f>
        <v>#REF!</v>
      </c>
      <c r="K94" s="103" t="e">
        <f>IF(AND('Riesgos Corrup'!#REF!="Alta",'Riesgos Corrup'!#REF!="Moderado"),CONCATENATE("R39C",'Riesgos Corrup'!#REF!),"")</f>
        <v>#REF!</v>
      </c>
      <c r="L94" s="104" t="e">
        <f>IF(AND('Riesgos Corrup'!#REF!="Alta",'Riesgos Corrup'!#REF!="Moderado"),CONCATENATE("R39C",'Riesgos Corrup'!#REF!),"")</f>
        <v>#REF!</v>
      </c>
      <c r="M94" s="102" t="e">
        <f>IF(AND('Riesgos Corrup'!#REF!="Alta",'Riesgos Corrup'!#REF!="Moderado"),CONCATENATE("R40C",'Riesgos Corrup'!#REF!),"")</f>
        <v>#REF!</v>
      </c>
      <c r="N94" s="103" t="e">
        <f>IF(AND('Riesgos Corrup'!#REF!="Alta",'Riesgos Corrup'!#REF!="Moderado"),CONCATENATE("R39C",'Riesgos Corrup'!#REF!),"")</f>
        <v>#REF!</v>
      </c>
      <c r="O94" s="104" t="e">
        <f>IF(AND('Riesgos Corrup'!#REF!="Alta",'Riesgos Corrup'!#REF!="Moderado"),CONCATENATE("R39C",'Riesgos Corrup'!#REF!),"")</f>
        <v>#REF!</v>
      </c>
      <c r="P94" s="83" t="e">
        <f>IF(AND('Riesgos Corrup'!#REF!="Alta",'Riesgos Corrup'!#REF!="Moderado"),CONCATENATE("R40C",'Riesgos Corrup'!#REF!),"")</f>
        <v>#REF!</v>
      </c>
      <c r="Q94" s="39" t="e">
        <f>IF(AND('Riesgos Corrup'!#REF!="Alta",'Riesgos Corrup'!#REF!="Moderado"),CONCATENATE("R39C",'Riesgos Corrup'!#REF!),"")</f>
        <v>#REF!</v>
      </c>
      <c r="R94" s="84" t="e">
        <f>IF(AND('Riesgos Corrup'!#REF!="Alta",'Riesgos Corrup'!#REF!="Moderado"),CONCATENATE("R39C",'Riesgos Corrup'!#REF!),"")</f>
        <v>#REF!</v>
      </c>
      <c r="S94" s="83" t="e">
        <f>IF(AND('Riesgos Corrup'!#REF!="Alta",'Riesgos Corrup'!#REF!="Mayor"),CONCATENATE("R40C",'Riesgos Corrup'!#REF!),"")</f>
        <v>#REF!</v>
      </c>
      <c r="T94" s="39" t="e">
        <f>IF(AND('Riesgos Corrup'!#REF!="Alta",'Riesgos Corrup'!#REF!="Mayor"),CONCATENATE("R39C",'Riesgos Corrup'!#REF!),"")</f>
        <v>#REF!</v>
      </c>
      <c r="U94" s="84" t="e">
        <f>IF(AND('Riesgos Corrup'!#REF!="Alta",'Riesgos Corrup'!#REF!="Mayor"),CONCATENATE("R39C",'Riesgos Corrup'!#REF!),"")</f>
        <v>#REF!</v>
      </c>
      <c r="V94" s="96" t="e">
        <f>IF(AND('Riesgos Corrup'!#REF!="Alta",'Riesgos Corrup'!#REF!="Catastrófico"),CONCATENATE("R40C",'Riesgos Corrup'!#REF!),"")</f>
        <v>#REF!</v>
      </c>
      <c r="W94" s="97" t="e">
        <f>IF(AND('Riesgos Corrup'!#REF!="Alta",'Riesgos Corrup'!#REF!="Catastrófico"),CONCATENATE("R39C",'Riesgos Corrup'!#REF!),"")</f>
        <v>#REF!</v>
      </c>
      <c r="X94" s="98" t="e">
        <f>IF(AND('Riesgos Corrup'!#REF!="Alta",'Riesgos Corrup'!#REF!="Catastrófico"),CONCATENATE("R39C",'Riesgos Corrup'!#REF!),"")</f>
        <v>#REF!</v>
      </c>
      <c r="Y94" s="40"/>
      <c r="Z94" s="243"/>
      <c r="AA94" s="244"/>
      <c r="AB94" s="244"/>
      <c r="AC94" s="244"/>
      <c r="AD94" s="244"/>
      <c r="AE94" s="245"/>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row>
    <row r="95" spans="1:61" ht="15" customHeight="1" x14ac:dyDescent="0.25">
      <c r="A95" s="40"/>
      <c r="B95" s="260"/>
      <c r="C95" s="261"/>
      <c r="D95" s="262"/>
      <c r="E95" s="235"/>
      <c r="F95" s="230"/>
      <c r="G95" s="230"/>
      <c r="H95" s="230"/>
      <c r="I95" s="230"/>
      <c r="J95" s="102" t="e">
        <f>IF(AND('Riesgos Corrup'!#REF!="Alta",'Riesgos Corrup'!#REF!="Moderado"),CONCATENATE("R41C",'Riesgos Corrup'!#REF!),"")</f>
        <v>#REF!</v>
      </c>
      <c r="K95" s="103" t="e">
        <f>IF(AND('Riesgos Corrup'!#REF!="Alta",'Riesgos Corrup'!#REF!="Moderado"),CONCATENATE("R40C",'Riesgos Corrup'!#REF!),"")</f>
        <v>#REF!</v>
      </c>
      <c r="L95" s="104" t="e">
        <f>IF(AND('Riesgos Corrup'!#REF!="Alta",'Riesgos Corrup'!#REF!="Moderado"),CONCATENATE("R40C",'Riesgos Corrup'!#REF!),"")</f>
        <v>#REF!</v>
      </c>
      <c r="M95" s="102" t="e">
        <f>IF(AND('Riesgos Corrup'!#REF!="Alta",'Riesgos Corrup'!#REF!="Moderado"),CONCATENATE("R41C",'Riesgos Corrup'!#REF!),"")</f>
        <v>#REF!</v>
      </c>
      <c r="N95" s="103" t="e">
        <f>IF(AND('Riesgos Corrup'!#REF!="Alta",'Riesgos Corrup'!#REF!="Moderado"),CONCATENATE("R40C",'Riesgos Corrup'!#REF!),"")</f>
        <v>#REF!</v>
      </c>
      <c r="O95" s="104" t="e">
        <f>IF(AND('Riesgos Corrup'!#REF!="Alta",'Riesgos Corrup'!#REF!="Moderado"),CONCATENATE("R40C",'Riesgos Corrup'!#REF!),"")</f>
        <v>#REF!</v>
      </c>
      <c r="P95" s="83" t="e">
        <f>IF(AND('Riesgos Corrup'!#REF!="Alta",'Riesgos Corrup'!#REF!="Moderado"),CONCATENATE("R41C",'Riesgos Corrup'!#REF!),"")</f>
        <v>#REF!</v>
      </c>
      <c r="Q95" s="39" t="e">
        <f>IF(AND('Riesgos Corrup'!#REF!="Alta",'Riesgos Corrup'!#REF!="Moderado"),CONCATENATE("R40C",'Riesgos Corrup'!#REF!),"")</f>
        <v>#REF!</v>
      </c>
      <c r="R95" s="84" t="e">
        <f>IF(AND('Riesgos Corrup'!#REF!="Alta",'Riesgos Corrup'!#REF!="Moderado"),CONCATENATE("R40C",'Riesgos Corrup'!#REF!),"")</f>
        <v>#REF!</v>
      </c>
      <c r="S95" s="83" t="e">
        <f>IF(AND('Riesgos Corrup'!#REF!="Alta",'Riesgos Corrup'!#REF!="Mayor"),CONCATENATE("R41C",'Riesgos Corrup'!#REF!),"")</f>
        <v>#REF!</v>
      </c>
      <c r="T95" s="39" t="e">
        <f>IF(AND('Riesgos Corrup'!#REF!="Alta",'Riesgos Corrup'!#REF!="Mayor"),CONCATENATE("R40C",'Riesgos Corrup'!#REF!),"")</f>
        <v>#REF!</v>
      </c>
      <c r="U95" s="84" t="e">
        <f>IF(AND('Riesgos Corrup'!#REF!="Alta",'Riesgos Corrup'!#REF!="Mayor"),CONCATENATE("R40C",'Riesgos Corrup'!#REF!),"")</f>
        <v>#REF!</v>
      </c>
      <c r="V95" s="96" t="e">
        <f>IF(AND('Riesgos Corrup'!#REF!="Alta",'Riesgos Corrup'!#REF!="Catastrófico"),CONCATENATE("R41C",'Riesgos Corrup'!#REF!),"")</f>
        <v>#REF!</v>
      </c>
      <c r="W95" s="97" t="e">
        <f>IF(AND('Riesgos Corrup'!#REF!="Alta",'Riesgos Corrup'!#REF!="Catastrófico"),CONCATENATE("R40C",'Riesgos Corrup'!#REF!),"")</f>
        <v>#REF!</v>
      </c>
      <c r="X95" s="98" t="e">
        <f>IF(AND('Riesgos Corrup'!#REF!="Alta",'Riesgos Corrup'!#REF!="Catastrófico"),CONCATENATE("R40C",'Riesgos Corrup'!#REF!),"")</f>
        <v>#REF!</v>
      </c>
      <c r="Y95" s="40"/>
      <c r="Z95" s="243"/>
      <c r="AA95" s="244"/>
      <c r="AB95" s="244"/>
      <c r="AC95" s="244"/>
      <c r="AD95" s="244"/>
      <c r="AE95" s="245"/>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row>
    <row r="96" spans="1:61" ht="15" customHeight="1" x14ac:dyDescent="0.25">
      <c r="A96" s="40"/>
      <c r="B96" s="260"/>
      <c r="C96" s="261"/>
      <c r="D96" s="262"/>
      <c r="E96" s="235"/>
      <c r="F96" s="230"/>
      <c r="G96" s="230"/>
      <c r="H96" s="230"/>
      <c r="I96" s="230"/>
      <c r="J96" s="102" t="str">
        <f>IF(AND('Riesgos Corrup'!$AB$42="Alta",'Riesgos Corrup'!$AD$42="Moderado"),CONCATENATE("R42C",'Riesgos Corrup'!$R$42),"")</f>
        <v/>
      </c>
      <c r="K96" s="103" t="str">
        <f>IF(AND('Riesgos Corrup'!$AB$43="Alta",'Riesgos Corrup'!$AD$43="Moderado"),CONCATENATE("R41C",'Riesgos Corrup'!$R$43),"")</f>
        <v/>
      </c>
      <c r="L96" s="104" t="str">
        <f>IF(AND('Riesgos Corrup'!$AB$44="Alta",'Riesgos Corrup'!$AD$44="Moderado"),CONCATENATE("R41C",'Riesgos Corrup'!$R$44),"")</f>
        <v/>
      </c>
      <c r="M96" s="102" t="str">
        <f>IF(AND('Riesgos Corrup'!$AB$42="Alta",'Riesgos Corrup'!$AD$42="Moderado"),CONCATENATE("R42C",'Riesgos Corrup'!$R$42),"")</f>
        <v/>
      </c>
      <c r="N96" s="103" t="str">
        <f>IF(AND('Riesgos Corrup'!$AB$43="Alta",'Riesgos Corrup'!$AD$43="Moderado"),CONCATENATE("R41C",'Riesgos Corrup'!$R$43),"")</f>
        <v/>
      </c>
      <c r="O96" s="104" t="str">
        <f>IF(AND('Riesgos Corrup'!$AB$44="Alta",'Riesgos Corrup'!$AD$44="Moderado"),CONCATENATE("R41C",'Riesgos Corrup'!$R$44),"")</f>
        <v/>
      </c>
      <c r="P96" s="83" t="str">
        <f>IF(AND('Riesgos Corrup'!$AB$42="Alta",'Riesgos Corrup'!$AD$42="Moderado"),CONCATENATE("R42C",'Riesgos Corrup'!$R$42),"")</f>
        <v/>
      </c>
      <c r="Q96" s="39" t="str">
        <f>IF(AND('Riesgos Corrup'!$AB$43="Alta",'Riesgos Corrup'!$AD$43="Moderado"),CONCATENATE("R41C",'Riesgos Corrup'!$R$43),"")</f>
        <v/>
      </c>
      <c r="R96" s="84" t="str">
        <f>IF(AND('Riesgos Corrup'!$AB$44="Alta",'Riesgos Corrup'!$AD$44="Moderado"),CONCATENATE("R41C",'Riesgos Corrup'!$R$44),"")</f>
        <v/>
      </c>
      <c r="S96" s="83" t="str">
        <f>IF(AND('Riesgos Corrup'!$AB$42="Alta",'Riesgos Corrup'!$AD$42="Mayor"),CONCATENATE("R42C",'Riesgos Corrup'!$R$42),"")</f>
        <v/>
      </c>
      <c r="T96" s="39" t="str">
        <f>IF(AND('Riesgos Corrup'!$AB$43="Alta",'Riesgos Corrup'!$AD$43="Mayor"),CONCATENATE("R41C",'Riesgos Corrup'!$R$43),"")</f>
        <v/>
      </c>
      <c r="U96" s="84" t="str">
        <f>IF(AND('Riesgos Corrup'!$AB$44="Alta",'Riesgos Corrup'!$AD$44="Mayor"),CONCATENATE("R41C",'Riesgos Corrup'!$R$44),"")</f>
        <v/>
      </c>
      <c r="V96" s="96" t="str">
        <f>IF(AND('Riesgos Corrup'!$AB$42="Alta",'Riesgos Corrup'!$AD$42="Catastrófico"),CONCATENATE("R42C",'Riesgos Corrup'!$R$42),"")</f>
        <v/>
      </c>
      <c r="W96" s="97" t="str">
        <f>IF(AND('Riesgos Corrup'!$AB$43="Alta",'Riesgos Corrup'!$AD$43="Catastrófico"),CONCATENATE("R41C",'Riesgos Corrup'!$R$43),"")</f>
        <v/>
      </c>
      <c r="X96" s="98" t="str">
        <f>IF(AND('Riesgos Corrup'!$AB$44="Alta",'Riesgos Corrup'!$AD$44="Catastrófico"),CONCATENATE("R41C",'Riesgos Corrup'!$R$44),"")</f>
        <v/>
      </c>
      <c r="Y96" s="40"/>
      <c r="Z96" s="243"/>
      <c r="AA96" s="244"/>
      <c r="AB96" s="244"/>
      <c r="AC96" s="244"/>
      <c r="AD96" s="244"/>
      <c r="AE96" s="245"/>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row>
    <row r="97" spans="1:61" ht="15" customHeight="1" x14ac:dyDescent="0.25">
      <c r="A97" s="40"/>
      <c r="B97" s="260"/>
      <c r="C97" s="261"/>
      <c r="D97" s="262"/>
      <c r="E97" s="235"/>
      <c r="F97" s="230"/>
      <c r="G97" s="230"/>
      <c r="H97" s="230"/>
      <c r="I97" s="230"/>
      <c r="J97" s="102" t="e">
        <f>IF(AND('Riesgos Corrup'!#REF!="Alta",'Riesgos Corrup'!#REF!="Moderado"),CONCATENATE("R43C",'Riesgos Corrup'!#REF!),"")</f>
        <v>#REF!</v>
      </c>
      <c r="K97" s="103" t="e">
        <f>IF(AND('Riesgos Corrup'!#REF!="Alta",'Riesgos Corrup'!#REF!="Moderado"),CONCATENATE("R42C",'Riesgos Corrup'!#REF!),"")</f>
        <v>#REF!</v>
      </c>
      <c r="L97" s="104" t="e">
        <f>IF(AND('Riesgos Corrup'!#REF!="Alta",'Riesgos Corrup'!#REF!="Moderado"),CONCATENATE("R42C",'Riesgos Corrup'!#REF!),"")</f>
        <v>#REF!</v>
      </c>
      <c r="M97" s="102" t="e">
        <f>IF(AND('Riesgos Corrup'!#REF!="Alta",'Riesgos Corrup'!#REF!="Moderado"),CONCATENATE("R43C",'Riesgos Corrup'!#REF!),"")</f>
        <v>#REF!</v>
      </c>
      <c r="N97" s="103" t="e">
        <f>IF(AND('Riesgos Corrup'!#REF!="Alta",'Riesgos Corrup'!#REF!="Moderado"),CONCATENATE("R42C",'Riesgos Corrup'!#REF!),"")</f>
        <v>#REF!</v>
      </c>
      <c r="O97" s="104" t="e">
        <f>IF(AND('Riesgos Corrup'!#REF!="Alta",'Riesgos Corrup'!#REF!="Moderado"),CONCATENATE("R42C",'Riesgos Corrup'!#REF!),"")</f>
        <v>#REF!</v>
      </c>
      <c r="P97" s="83" t="e">
        <f>IF(AND('Riesgos Corrup'!#REF!="Alta",'Riesgos Corrup'!#REF!="Moderado"),CONCATENATE("R43C",'Riesgos Corrup'!#REF!),"")</f>
        <v>#REF!</v>
      </c>
      <c r="Q97" s="39" t="e">
        <f>IF(AND('Riesgos Corrup'!#REF!="Alta",'Riesgos Corrup'!#REF!="Moderado"),CONCATENATE("R42C",'Riesgos Corrup'!#REF!),"")</f>
        <v>#REF!</v>
      </c>
      <c r="R97" s="84" t="e">
        <f>IF(AND('Riesgos Corrup'!#REF!="Alta",'Riesgos Corrup'!#REF!="Moderado"),CONCATENATE("R42C",'Riesgos Corrup'!#REF!),"")</f>
        <v>#REF!</v>
      </c>
      <c r="S97" s="83" t="e">
        <f>IF(AND('Riesgos Corrup'!#REF!="Alta",'Riesgos Corrup'!#REF!="Mayor"),CONCATENATE("R43C",'Riesgos Corrup'!#REF!),"")</f>
        <v>#REF!</v>
      </c>
      <c r="T97" s="39" t="e">
        <f>IF(AND('Riesgos Corrup'!#REF!="Alta",'Riesgos Corrup'!#REF!="Mayor"),CONCATENATE("R42C",'Riesgos Corrup'!#REF!),"")</f>
        <v>#REF!</v>
      </c>
      <c r="U97" s="84" t="e">
        <f>IF(AND('Riesgos Corrup'!#REF!="Alta",'Riesgos Corrup'!#REF!="Mayor"),CONCATENATE("R42C",'Riesgos Corrup'!#REF!),"")</f>
        <v>#REF!</v>
      </c>
      <c r="V97" s="96" t="e">
        <f>IF(AND('Riesgos Corrup'!#REF!="Alta",'Riesgos Corrup'!#REF!="Catastrófico"),CONCATENATE("R43C",'Riesgos Corrup'!#REF!),"")</f>
        <v>#REF!</v>
      </c>
      <c r="W97" s="97" t="e">
        <f>IF(AND('Riesgos Corrup'!#REF!="Alta",'Riesgos Corrup'!#REF!="Catastrófico"),CONCATENATE("R42C",'Riesgos Corrup'!#REF!),"")</f>
        <v>#REF!</v>
      </c>
      <c r="X97" s="98" t="e">
        <f>IF(AND('Riesgos Corrup'!#REF!="Alta",'Riesgos Corrup'!#REF!="Catastrófico"),CONCATENATE("R42C",'Riesgos Corrup'!#REF!),"")</f>
        <v>#REF!</v>
      </c>
      <c r="Y97" s="40"/>
      <c r="Z97" s="243"/>
      <c r="AA97" s="244"/>
      <c r="AB97" s="244"/>
      <c r="AC97" s="244"/>
      <c r="AD97" s="244"/>
      <c r="AE97" s="245"/>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row>
    <row r="98" spans="1:61" ht="15" customHeight="1" x14ac:dyDescent="0.25">
      <c r="A98" s="40"/>
      <c r="B98" s="260"/>
      <c r="C98" s="261"/>
      <c r="D98" s="262"/>
      <c r="E98" s="235"/>
      <c r="F98" s="230"/>
      <c r="G98" s="230"/>
      <c r="H98" s="230"/>
      <c r="I98" s="230"/>
      <c r="J98" s="102" t="str">
        <f ca="1">IF(AND('Riesgos Corrup'!$AB$45="Alta",'Riesgos Corrup'!$AD$45="Moderado"),CONCATENATE("R44C",'Riesgos Corrup'!$R$45),"")</f>
        <v/>
      </c>
      <c r="K98" s="103" t="str">
        <f>IF(AND('Riesgos Corrup'!$AB$46="Alta",'Riesgos Corrup'!$AD$46="Moderado"),CONCATENATE("R43C",'Riesgos Corrup'!$R$46),"")</f>
        <v/>
      </c>
      <c r="L98" s="104" t="str">
        <f>IF(AND('Riesgos Corrup'!$AB$47="Alta",'Riesgos Corrup'!$AD$47="Moderado"),CONCATENATE("R43C",'Riesgos Corrup'!$R$47),"")</f>
        <v/>
      </c>
      <c r="M98" s="102" t="str">
        <f ca="1">IF(AND('Riesgos Corrup'!$AB$45="Alta",'Riesgos Corrup'!$AD$45="Moderado"),CONCATENATE("R44C",'Riesgos Corrup'!$R$45),"")</f>
        <v/>
      </c>
      <c r="N98" s="103" t="str">
        <f>IF(AND('Riesgos Corrup'!$AB$46="Alta",'Riesgos Corrup'!$AD$46="Moderado"),CONCATENATE("R43C",'Riesgos Corrup'!$R$46),"")</f>
        <v/>
      </c>
      <c r="O98" s="104" t="str">
        <f>IF(AND('Riesgos Corrup'!$AB$47="Alta",'Riesgos Corrup'!$AD$47="Moderado"),CONCATENATE("R43C",'Riesgos Corrup'!$R$47),"")</f>
        <v/>
      </c>
      <c r="P98" s="83" t="str">
        <f ca="1">IF(AND('Riesgos Corrup'!$AB$45="Alta",'Riesgos Corrup'!$AD$45="Moderado"),CONCATENATE("R44C",'Riesgos Corrup'!$R$45),"")</f>
        <v/>
      </c>
      <c r="Q98" s="39" t="str">
        <f>IF(AND('Riesgos Corrup'!$AB$46="Alta",'Riesgos Corrup'!$AD$46="Moderado"),CONCATENATE("R43C",'Riesgos Corrup'!$R$46),"")</f>
        <v/>
      </c>
      <c r="R98" s="84" t="str">
        <f>IF(AND('Riesgos Corrup'!$AB$47="Alta",'Riesgos Corrup'!$AD$47="Moderado"),CONCATENATE("R43C",'Riesgos Corrup'!$R$47),"")</f>
        <v/>
      </c>
      <c r="S98" s="83" t="str">
        <f ca="1">IF(AND('Riesgos Corrup'!$AB$45="Alta",'Riesgos Corrup'!$AD$45="Mayor"),CONCATENATE("R44C",'Riesgos Corrup'!$R$45),"")</f>
        <v/>
      </c>
      <c r="T98" s="39" t="str">
        <f>IF(AND('Riesgos Corrup'!$AB$46="Alta",'Riesgos Corrup'!$AD$46="Mayor"),CONCATENATE("R43C",'Riesgos Corrup'!$R$46),"")</f>
        <v/>
      </c>
      <c r="U98" s="84" t="str">
        <f>IF(AND('Riesgos Corrup'!$AB$47="Alta",'Riesgos Corrup'!$AD$47="Mayor"),CONCATENATE("R43C",'Riesgos Corrup'!$R$47),"")</f>
        <v/>
      </c>
      <c r="V98" s="96" t="str">
        <f ca="1">IF(AND('Riesgos Corrup'!$AB$45="Alta",'Riesgos Corrup'!$AD$45="Catastrófico"),CONCATENATE("R44C",'Riesgos Corrup'!$R$45),"")</f>
        <v/>
      </c>
      <c r="W98" s="97" t="str">
        <f>IF(AND('Riesgos Corrup'!$AB$46="Alta",'Riesgos Corrup'!$AD$46="Catastrófico"),CONCATENATE("R43C",'Riesgos Corrup'!$R$46),"")</f>
        <v/>
      </c>
      <c r="X98" s="98" t="str">
        <f>IF(AND('Riesgos Corrup'!$AB$47="Alta",'Riesgos Corrup'!$AD$47="Catastrófico"),CONCATENATE("R43C",'Riesgos Corrup'!$R$47),"")</f>
        <v/>
      </c>
      <c r="Y98" s="40"/>
      <c r="Z98" s="243"/>
      <c r="AA98" s="244"/>
      <c r="AB98" s="244"/>
      <c r="AC98" s="244"/>
      <c r="AD98" s="244"/>
      <c r="AE98" s="245"/>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row>
    <row r="99" spans="1:61" ht="15" customHeight="1" x14ac:dyDescent="0.25">
      <c r="A99" s="40"/>
      <c r="B99" s="260"/>
      <c r="C99" s="261"/>
      <c r="D99" s="262"/>
      <c r="E99" s="235"/>
      <c r="F99" s="230"/>
      <c r="G99" s="230"/>
      <c r="H99" s="230"/>
      <c r="I99" s="230"/>
      <c r="J99" s="102" t="str">
        <f>IF(AND('Riesgos Corrup'!$AB$48="Alta",'Riesgos Corrup'!$AD$48="Moderado"),CONCATENATE("R45C",'Riesgos Corrup'!$R$48),"")</f>
        <v/>
      </c>
      <c r="K99" s="103" t="str">
        <f>IF(AND('Riesgos Corrup'!$AB$49="Alta",'Riesgos Corrup'!$AD$49="Moderado"),CONCATENATE("R44C",'Riesgos Corrup'!$R$49),"")</f>
        <v/>
      </c>
      <c r="L99" s="104" t="str">
        <f>IF(AND('Riesgos Corrup'!$AB$50="Alta",'Riesgos Corrup'!$AD$50="Moderado"),CONCATENATE("R44C",'Riesgos Corrup'!$R$50),"")</f>
        <v/>
      </c>
      <c r="M99" s="102" t="str">
        <f>IF(AND('Riesgos Corrup'!$AB$48="Alta",'Riesgos Corrup'!$AD$48="Moderado"),CONCATENATE("R45C",'Riesgos Corrup'!$R$48),"")</f>
        <v/>
      </c>
      <c r="N99" s="103" t="str">
        <f>IF(AND('Riesgos Corrup'!$AB$49="Alta",'Riesgos Corrup'!$AD$49="Moderado"),CONCATENATE("R44C",'Riesgos Corrup'!$R$49),"")</f>
        <v/>
      </c>
      <c r="O99" s="104" t="str">
        <f>IF(AND('Riesgos Corrup'!$AB$50="Alta",'Riesgos Corrup'!$AD$50="Moderado"),CONCATENATE("R44C",'Riesgos Corrup'!$R$50),"")</f>
        <v/>
      </c>
      <c r="P99" s="83" t="str">
        <f>IF(AND('Riesgos Corrup'!$AB$48="Alta",'Riesgos Corrup'!$AD$48="Moderado"),CONCATENATE("R45C",'Riesgos Corrup'!$R$48),"")</f>
        <v/>
      </c>
      <c r="Q99" s="39" t="str">
        <f>IF(AND('Riesgos Corrup'!$AB$49="Alta",'Riesgos Corrup'!$AD$49="Moderado"),CONCATENATE("R44C",'Riesgos Corrup'!$R$49),"")</f>
        <v/>
      </c>
      <c r="R99" s="84" t="str">
        <f>IF(AND('Riesgos Corrup'!$AB$50="Alta",'Riesgos Corrup'!$AD$50="Moderado"),CONCATENATE("R44C",'Riesgos Corrup'!$R$50),"")</f>
        <v/>
      </c>
      <c r="S99" s="83" t="str">
        <f>IF(AND('Riesgos Corrup'!$AB$48="Alta",'Riesgos Corrup'!$AD$48="Mayor"),CONCATENATE("R45C",'Riesgos Corrup'!$R$48),"")</f>
        <v/>
      </c>
      <c r="T99" s="39" t="str">
        <f>IF(AND('Riesgos Corrup'!$AB$49="Alta",'Riesgos Corrup'!$AD$49="Mayor"),CONCATENATE("R44C",'Riesgos Corrup'!$R$49),"")</f>
        <v/>
      </c>
      <c r="U99" s="84" t="str">
        <f>IF(AND('Riesgos Corrup'!$AB$50="Alta",'Riesgos Corrup'!$AD$50="Mayor"),CONCATENATE("R44C",'Riesgos Corrup'!$R$50),"")</f>
        <v/>
      </c>
      <c r="V99" s="96" t="str">
        <f>IF(AND('Riesgos Corrup'!$AB$48="Alta",'Riesgos Corrup'!$AD$48="Catastrófico"),CONCATENATE("R45C",'Riesgos Corrup'!$R$48),"")</f>
        <v/>
      </c>
      <c r="W99" s="97" t="str">
        <f>IF(AND('Riesgos Corrup'!$AB$49="Alta",'Riesgos Corrup'!$AD$49="Catastrófico"),CONCATENATE("R44C",'Riesgos Corrup'!$R$49),"")</f>
        <v/>
      </c>
      <c r="X99" s="98" t="str">
        <f>IF(AND('Riesgos Corrup'!$AB$50="Alta",'Riesgos Corrup'!$AD$50="Catastrófico"),CONCATENATE("R44C",'Riesgos Corrup'!$R$50),"")</f>
        <v/>
      </c>
      <c r="Y99" s="40"/>
      <c r="Z99" s="243"/>
      <c r="AA99" s="244"/>
      <c r="AB99" s="244"/>
      <c r="AC99" s="244"/>
      <c r="AD99" s="244"/>
      <c r="AE99" s="245"/>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row>
    <row r="100" spans="1:61" ht="15" customHeight="1" x14ac:dyDescent="0.25">
      <c r="A100" s="40"/>
      <c r="B100" s="260"/>
      <c r="C100" s="261"/>
      <c r="D100" s="262"/>
      <c r="E100" s="235"/>
      <c r="F100" s="230"/>
      <c r="G100" s="230"/>
      <c r="H100" s="230"/>
      <c r="I100" s="230"/>
      <c r="J100" s="102" t="e">
        <f>IF(AND('Riesgos Corrup'!#REF!="Alta",'Riesgos Corrup'!#REF!="Moderado"),CONCATENATE("R46C",'Riesgos Corrup'!#REF!),"")</f>
        <v>#REF!</v>
      </c>
      <c r="K100" s="103" t="e">
        <f>IF(AND('Riesgos Corrup'!#REF!="Alta",'Riesgos Corrup'!#REF!="Moderado"),CONCATENATE("R45C",'Riesgos Corrup'!#REF!),"")</f>
        <v>#REF!</v>
      </c>
      <c r="L100" s="104" t="e">
        <f>IF(AND('Riesgos Corrup'!#REF!="Alta",'Riesgos Corrup'!#REF!="Moderado"),CONCATENATE("R45C",'Riesgos Corrup'!#REF!),"")</f>
        <v>#REF!</v>
      </c>
      <c r="M100" s="102" t="e">
        <f>IF(AND('Riesgos Corrup'!#REF!="Alta",'Riesgos Corrup'!#REF!="Moderado"),CONCATENATE("R46C",'Riesgos Corrup'!#REF!),"")</f>
        <v>#REF!</v>
      </c>
      <c r="N100" s="103" t="e">
        <f>IF(AND('Riesgos Corrup'!#REF!="Alta",'Riesgos Corrup'!#REF!="Moderado"),CONCATENATE("R45C",'Riesgos Corrup'!#REF!),"")</f>
        <v>#REF!</v>
      </c>
      <c r="O100" s="104" t="e">
        <f>IF(AND('Riesgos Corrup'!#REF!="Alta",'Riesgos Corrup'!#REF!="Moderado"),CONCATENATE("R45C",'Riesgos Corrup'!#REF!),"")</f>
        <v>#REF!</v>
      </c>
      <c r="P100" s="83" t="e">
        <f>IF(AND('Riesgos Corrup'!#REF!="Alta",'Riesgos Corrup'!#REF!="Moderado"),CONCATENATE("R46C",'Riesgos Corrup'!#REF!),"")</f>
        <v>#REF!</v>
      </c>
      <c r="Q100" s="39" t="e">
        <f>IF(AND('Riesgos Corrup'!#REF!="Alta",'Riesgos Corrup'!#REF!="Moderado"),CONCATENATE("R45C",'Riesgos Corrup'!#REF!),"")</f>
        <v>#REF!</v>
      </c>
      <c r="R100" s="84" t="e">
        <f>IF(AND('Riesgos Corrup'!#REF!="Alta",'Riesgos Corrup'!#REF!="Moderado"),CONCATENATE("R45C",'Riesgos Corrup'!#REF!),"")</f>
        <v>#REF!</v>
      </c>
      <c r="S100" s="83" t="e">
        <f>IF(AND('Riesgos Corrup'!#REF!="Alta",'Riesgos Corrup'!#REF!="Mayor"),CONCATENATE("R46C",'Riesgos Corrup'!#REF!),"")</f>
        <v>#REF!</v>
      </c>
      <c r="T100" s="39" t="e">
        <f>IF(AND('Riesgos Corrup'!#REF!="Alta",'Riesgos Corrup'!#REF!="Mayor"),CONCATENATE("R45C",'Riesgos Corrup'!#REF!),"")</f>
        <v>#REF!</v>
      </c>
      <c r="U100" s="84" t="e">
        <f>IF(AND('Riesgos Corrup'!#REF!="Alta",'Riesgos Corrup'!#REF!="Mayor"),CONCATENATE("R45C",'Riesgos Corrup'!#REF!),"")</f>
        <v>#REF!</v>
      </c>
      <c r="V100" s="96" t="e">
        <f>IF(AND('Riesgos Corrup'!#REF!="Alta",'Riesgos Corrup'!#REF!="Catastrófico"),CONCATENATE("R46C",'Riesgos Corrup'!#REF!),"")</f>
        <v>#REF!</v>
      </c>
      <c r="W100" s="97" t="e">
        <f>IF(AND('Riesgos Corrup'!#REF!="Alta",'Riesgos Corrup'!#REF!="Catastrófico"),CONCATENATE("R45C",'Riesgos Corrup'!#REF!),"")</f>
        <v>#REF!</v>
      </c>
      <c r="X100" s="98" t="e">
        <f>IF(AND('Riesgos Corrup'!#REF!="Alta",'Riesgos Corrup'!#REF!="Catastrófico"),CONCATENATE("R45C",'Riesgos Corrup'!#REF!),"")</f>
        <v>#REF!</v>
      </c>
      <c r="Y100" s="40"/>
      <c r="Z100" s="243"/>
      <c r="AA100" s="244"/>
      <c r="AB100" s="244"/>
      <c r="AC100" s="244"/>
      <c r="AD100" s="244"/>
      <c r="AE100" s="245"/>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row>
    <row r="101" spans="1:61" ht="15" customHeight="1" x14ac:dyDescent="0.25">
      <c r="A101" s="40"/>
      <c r="B101" s="260"/>
      <c r="C101" s="261"/>
      <c r="D101" s="262"/>
      <c r="E101" s="235"/>
      <c r="F101" s="230"/>
      <c r="G101" s="230"/>
      <c r="H101" s="230"/>
      <c r="I101" s="230"/>
      <c r="J101" s="102" t="e">
        <f>IF(AND('Riesgos Corrup'!#REF!="Alta",'Riesgos Corrup'!#REF!="Moderado"),CONCATENATE("R47C",'Riesgos Corrup'!#REF!),"")</f>
        <v>#REF!</v>
      </c>
      <c r="K101" s="103" t="e">
        <f>IF(AND('Riesgos Corrup'!#REF!="Alta",'Riesgos Corrup'!#REF!="Moderado"),CONCATENATE("R46C",'Riesgos Corrup'!#REF!),"")</f>
        <v>#REF!</v>
      </c>
      <c r="L101" s="104" t="e">
        <f>IF(AND('Riesgos Corrup'!#REF!="Alta",'Riesgos Corrup'!#REF!="Moderado"),CONCATENATE("R46C",'Riesgos Corrup'!#REF!),"")</f>
        <v>#REF!</v>
      </c>
      <c r="M101" s="102" t="e">
        <f>IF(AND('Riesgos Corrup'!#REF!="Alta",'Riesgos Corrup'!#REF!="Moderado"),CONCATENATE("R47C",'Riesgos Corrup'!#REF!),"")</f>
        <v>#REF!</v>
      </c>
      <c r="N101" s="103" t="e">
        <f>IF(AND('Riesgos Corrup'!#REF!="Alta",'Riesgos Corrup'!#REF!="Moderado"),CONCATENATE("R46C",'Riesgos Corrup'!#REF!),"")</f>
        <v>#REF!</v>
      </c>
      <c r="O101" s="104" t="e">
        <f>IF(AND('Riesgos Corrup'!#REF!="Alta",'Riesgos Corrup'!#REF!="Moderado"),CONCATENATE("R46C",'Riesgos Corrup'!#REF!),"")</f>
        <v>#REF!</v>
      </c>
      <c r="P101" s="83" t="e">
        <f>IF(AND('Riesgos Corrup'!#REF!="Alta",'Riesgos Corrup'!#REF!="Moderado"),CONCATENATE("R47C",'Riesgos Corrup'!#REF!),"")</f>
        <v>#REF!</v>
      </c>
      <c r="Q101" s="39" t="e">
        <f>IF(AND('Riesgos Corrup'!#REF!="Alta",'Riesgos Corrup'!#REF!="Moderado"),CONCATENATE("R46C",'Riesgos Corrup'!#REF!),"")</f>
        <v>#REF!</v>
      </c>
      <c r="R101" s="84" t="e">
        <f>IF(AND('Riesgos Corrup'!#REF!="Alta",'Riesgos Corrup'!#REF!="Moderado"),CONCATENATE("R46C",'Riesgos Corrup'!#REF!),"")</f>
        <v>#REF!</v>
      </c>
      <c r="S101" s="83" t="e">
        <f>IF(AND('Riesgos Corrup'!#REF!="Alta",'Riesgos Corrup'!#REF!="Mayor"),CONCATENATE("R47C",'Riesgos Corrup'!#REF!),"")</f>
        <v>#REF!</v>
      </c>
      <c r="T101" s="39" t="e">
        <f>IF(AND('Riesgos Corrup'!#REF!="Alta",'Riesgos Corrup'!#REF!="Mayor"),CONCATENATE("R46C",'Riesgos Corrup'!#REF!),"")</f>
        <v>#REF!</v>
      </c>
      <c r="U101" s="84" t="e">
        <f>IF(AND('Riesgos Corrup'!#REF!="Alta",'Riesgos Corrup'!#REF!="Mayor"),CONCATENATE("R46C",'Riesgos Corrup'!#REF!),"")</f>
        <v>#REF!</v>
      </c>
      <c r="V101" s="96" t="e">
        <f>IF(AND('Riesgos Corrup'!#REF!="Alta",'Riesgos Corrup'!#REF!="Catastrófico"),CONCATENATE("R47C",'Riesgos Corrup'!#REF!),"")</f>
        <v>#REF!</v>
      </c>
      <c r="W101" s="97" t="e">
        <f>IF(AND('Riesgos Corrup'!#REF!="Alta",'Riesgos Corrup'!#REF!="Catastrófico"),CONCATENATE("R46C",'Riesgos Corrup'!#REF!),"")</f>
        <v>#REF!</v>
      </c>
      <c r="X101" s="98" t="e">
        <f>IF(AND('Riesgos Corrup'!#REF!="Alta",'Riesgos Corrup'!#REF!="Catastrófico"),CONCATENATE("R46C",'Riesgos Corrup'!#REF!),"")</f>
        <v>#REF!</v>
      </c>
      <c r="Y101" s="40"/>
      <c r="Z101" s="243"/>
      <c r="AA101" s="244"/>
      <c r="AB101" s="244"/>
      <c r="AC101" s="244"/>
      <c r="AD101" s="244"/>
      <c r="AE101" s="245"/>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row>
    <row r="102" spans="1:61" ht="15" customHeight="1" x14ac:dyDescent="0.25">
      <c r="A102" s="40"/>
      <c r="B102" s="260"/>
      <c r="C102" s="261"/>
      <c r="D102" s="262"/>
      <c r="E102" s="235"/>
      <c r="F102" s="230"/>
      <c r="G102" s="230"/>
      <c r="H102" s="230"/>
      <c r="I102" s="230"/>
      <c r="J102" s="102" t="e">
        <f>IF(AND('Riesgos Corrup'!#REF!="Alta",'Riesgos Corrup'!#REF!="Moderado"),CONCATENATE("R48C",'Riesgos Corrup'!#REF!),"")</f>
        <v>#REF!</v>
      </c>
      <c r="K102" s="103" t="e">
        <f>IF(AND('Riesgos Corrup'!#REF!="Alta",'Riesgos Corrup'!#REF!="Moderado"),CONCATENATE("R47C",'Riesgos Corrup'!#REF!),"")</f>
        <v>#REF!</v>
      </c>
      <c r="L102" s="104" t="e">
        <f>IF(AND('Riesgos Corrup'!#REF!="Alta",'Riesgos Corrup'!#REF!="Moderado"),CONCATENATE("R47C",'Riesgos Corrup'!#REF!),"")</f>
        <v>#REF!</v>
      </c>
      <c r="M102" s="102" t="e">
        <f>IF(AND('Riesgos Corrup'!#REF!="Alta",'Riesgos Corrup'!#REF!="Moderado"),CONCATENATE("R48C",'Riesgos Corrup'!#REF!),"")</f>
        <v>#REF!</v>
      </c>
      <c r="N102" s="103" t="e">
        <f>IF(AND('Riesgos Corrup'!#REF!="Alta",'Riesgos Corrup'!#REF!="Moderado"),CONCATENATE("R47C",'Riesgos Corrup'!#REF!),"")</f>
        <v>#REF!</v>
      </c>
      <c r="O102" s="104" t="e">
        <f>IF(AND('Riesgos Corrup'!#REF!="Alta",'Riesgos Corrup'!#REF!="Moderado"),CONCATENATE("R47C",'Riesgos Corrup'!#REF!),"")</f>
        <v>#REF!</v>
      </c>
      <c r="P102" s="83" t="e">
        <f>IF(AND('Riesgos Corrup'!#REF!="Alta",'Riesgos Corrup'!#REF!="Moderado"),CONCATENATE("R48C",'Riesgos Corrup'!#REF!),"")</f>
        <v>#REF!</v>
      </c>
      <c r="Q102" s="39" t="e">
        <f>IF(AND('Riesgos Corrup'!#REF!="Alta",'Riesgos Corrup'!#REF!="Moderado"),CONCATENATE("R47C",'Riesgos Corrup'!#REF!),"")</f>
        <v>#REF!</v>
      </c>
      <c r="R102" s="84" t="e">
        <f>IF(AND('Riesgos Corrup'!#REF!="Alta",'Riesgos Corrup'!#REF!="Moderado"),CONCATENATE("R47C",'Riesgos Corrup'!#REF!),"")</f>
        <v>#REF!</v>
      </c>
      <c r="S102" s="83" t="e">
        <f>IF(AND('Riesgos Corrup'!#REF!="Alta",'Riesgos Corrup'!#REF!="Mayor"),CONCATENATE("R48C",'Riesgos Corrup'!#REF!),"")</f>
        <v>#REF!</v>
      </c>
      <c r="T102" s="39" t="e">
        <f>IF(AND('Riesgos Corrup'!#REF!="Alta",'Riesgos Corrup'!#REF!="Mayor"),CONCATENATE("R47C",'Riesgos Corrup'!#REF!),"")</f>
        <v>#REF!</v>
      </c>
      <c r="U102" s="84" t="e">
        <f>IF(AND('Riesgos Corrup'!#REF!="Alta",'Riesgos Corrup'!#REF!="Mayor"),CONCATENATE("R47C",'Riesgos Corrup'!#REF!),"")</f>
        <v>#REF!</v>
      </c>
      <c r="V102" s="96" t="e">
        <f>IF(AND('Riesgos Corrup'!#REF!="Alta",'Riesgos Corrup'!#REF!="Catastrófico"),CONCATENATE("R48C",'Riesgos Corrup'!#REF!),"")</f>
        <v>#REF!</v>
      </c>
      <c r="W102" s="97" t="e">
        <f>IF(AND('Riesgos Corrup'!#REF!="Alta",'Riesgos Corrup'!#REF!="Catastrófico"),CONCATENATE("R47C",'Riesgos Corrup'!#REF!),"")</f>
        <v>#REF!</v>
      </c>
      <c r="X102" s="98" t="e">
        <f>IF(AND('Riesgos Corrup'!#REF!="Alta",'Riesgos Corrup'!#REF!="Catastrófico"),CONCATENATE("R47C",'Riesgos Corrup'!#REF!),"")</f>
        <v>#REF!</v>
      </c>
      <c r="Y102" s="40"/>
      <c r="Z102" s="243"/>
      <c r="AA102" s="244"/>
      <c r="AB102" s="244"/>
      <c r="AC102" s="244"/>
      <c r="AD102" s="244"/>
      <c r="AE102" s="245"/>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row>
    <row r="103" spans="1:61" ht="15" customHeight="1" x14ac:dyDescent="0.25">
      <c r="A103" s="40"/>
      <c r="B103" s="260"/>
      <c r="C103" s="261"/>
      <c r="D103" s="262"/>
      <c r="E103" s="235"/>
      <c r="F103" s="230"/>
      <c r="G103" s="230"/>
      <c r="H103" s="230"/>
      <c r="I103" s="230"/>
      <c r="J103" s="102" t="str">
        <f>IF(AND('Riesgos Corrup'!$AB$51="Alta",'Riesgos Corrup'!$AD$51="Moderado"),CONCATENATE("R49C",'Riesgos Corrup'!$R$51),"")</f>
        <v/>
      </c>
      <c r="K103" s="103" t="str">
        <f>IF(AND('Riesgos Corrup'!$AB$52="Alta",'Riesgos Corrup'!$AD$52="Moderado"),CONCATENATE("R48C",'Riesgos Corrup'!$R$52),"")</f>
        <v/>
      </c>
      <c r="L103" s="104" t="str">
        <f>IF(AND('Riesgos Corrup'!$AB$53="Alta",'Riesgos Corrup'!$AD$53="Moderado"),CONCATENATE("R48C",'Riesgos Corrup'!$R$53),"")</f>
        <v/>
      </c>
      <c r="M103" s="102" t="str">
        <f>IF(AND('Riesgos Corrup'!$AB$51="Alta",'Riesgos Corrup'!$AD$51="Moderado"),CONCATENATE("R49C",'Riesgos Corrup'!$R$51),"")</f>
        <v/>
      </c>
      <c r="N103" s="103" t="str">
        <f>IF(AND('Riesgos Corrup'!$AB$52="Alta",'Riesgos Corrup'!$AD$52="Moderado"),CONCATENATE("R48C",'Riesgos Corrup'!$R$52),"")</f>
        <v/>
      </c>
      <c r="O103" s="104" t="str">
        <f>IF(AND('Riesgos Corrup'!$AB$53="Alta",'Riesgos Corrup'!$AD$53="Moderado"),CONCATENATE("R48C",'Riesgos Corrup'!$R$53),"")</f>
        <v/>
      </c>
      <c r="P103" s="83" t="str">
        <f>IF(AND('Riesgos Corrup'!$AB$51="Alta",'Riesgos Corrup'!$AD$51="Moderado"),CONCATENATE("R49C",'Riesgos Corrup'!$R$51),"")</f>
        <v/>
      </c>
      <c r="Q103" s="39" t="str">
        <f>IF(AND('Riesgos Corrup'!$AB$52="Alta",'Riesgos Corrup'!$AD$52="Moderado"),CONCATENATE("R48C",'Riesgos Corrup'!$R$52),"")</f>
        <v/>
      </c>
      <c r="R103" s="84" t="str">
        <f>IF(AND('Riesgos Corrup'!$AB$53="Alta",'Riesgos Corrup'!$AD$53="Moderado"),CONCATENATE("R48C",'Riesgos Corrup'!$R$53),"")</f>
        <v/>
      </c>
      <c r="S103" s="83" t="str">
        <f>IF(AND('Riesgos Corrup'!$AB$51="Alta",'Riesgos Corrup'!$AD$51="Mayor"),CONCATENATE("R49C",'Riesgos Corrup'!$R$51),"")</f>
        <v/>
      </c>
      <c r="T103" s="39" t="str">
        <f>IF(AND('Riesgos Corrup'!$AB$52="Alta",'Riesgos Corrup'!$AD$52="Mayor"),CONCATENATE("R48C",'Riesgos Corrup'!$R$52),"")</f>
        <v/>
      </c>
      <c r="U103" s="84" t="str">
        <f>IF(AND('Riesgos Corrup'!$AB$53="Alta",'Riesgos Corrup'!$AD$53="Mayor"),CONCATENATE("R48C",'Riesgos Corrup'!$R$53),"")</f>
        <v/>
      </c>
      <c r="V103" s="96" t="str">
        <f>IF(AND('Riesgos Corrup'!$AB$51="Alta",'Riesgos Corrup'!$AD$51="Catastrófico"),CONCATENATE("R49C",'Riesgos Corrup'!$R$51),"")</f>
        <v/>
      </c>
      <c r="W103" s="97" t="str">
        <f>IF(AND('Riesgos Corrup'!$AB$52="Alta",'Riesgos Corrup'!$AD$52="Catastrófico"),CONCATENATE("R48C",'Riesgos Corrup'!$R$52),"")</f>
        <v/>
      </c>
      <c r="X103" s="98" t="str">
        <f>IF(AND('Riesgos Corrup'!$AB$53="Alta",'Riesgos Corrup'!$AD$53="Catastrófico"),CONCATENATE("R48C",'Riesgos Corrup'!$R$53),"")</f>
        <v/>
      </c>
      <c r="Y103" s="40"/>
      <c r="Z103" s="243"/>
      <c r="AA103" s="244"/>
      <c r="AB103" s="244"/>
      <c r="AC103" s="244"/>
      <c r="AD103" s="244"/>
      <c r="AE103" s="245"/>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row>
    <row r="104" spans="1:61" ht="15" customHeight="1" x14ac:dyDescent="0.25">
      <c r="A104" s="40"/>
      <c r="B104" s="260"/>
      <c r="C104" s="261"/>
      <c r="D104" s="262"/>
      <c r="E104" s="235"/>
      <c r="F104" s="230"/>
      <c r="G104" s="230"/>
      <c r="H104" s="230"/>
      <c r="I104" s="230"/>
      <c r="J104" s="102" t="e">
        <f>IF(AND('Riesgos Corrup'!#REF!="Alta",'Riesgos Corrup'!#REF!="Moderado"),CONCATENATE("R49C",'Riesgos Corrup'!#REF!),"")</f>
        <v>#REF!</v>
      </c>
      <c r="K104" s="103" t="str">
        <f>IF(AND('Riesgos Corrup'!$AB$54="Alta",'Riesgos Corrup'!$AD$54="Moderado"),CONCATENATE("R49C",'Riesgos Corrup'!$R$54),"")</f>
        <v/>
      </c>
      <c r="L104" s="104" t="str">
        <f>IF(AND('Riesgos Corrup'!$AB$55="Alta",'Riesgos Corrup'!$AD$55="Moderado"),CONCATENATE("R49C",'Riesgos Corrup'!$R$55),"")</f>
        <v/>
      </c>
      <c r="M104" s="102" t="e">
        <f>IF(AND('Riesgos Corrup'!#REF!="Alta",'Riesgos Corrup'!#REF!="Moderado"),CONCATENATE("R49C",'Riesgos Corrup'!#REF!),"")</f>
        <v>#REF!</v>
      </c>
      <c r="N104" s="103" t="str">
        <f>IF(AND('Riesgos Corrup'!$AB$54="Alta",'Riesgos Corrup'!$AD$54="Moderado"),CONCATENATE("R49C",'Riesgos Corrup'!$R$54),"")</f>
        <v/>
      </c>
      <c r="O104" s="104" t="str">
        <f>IF(AND('Riesgos Corrup'!$AB$55="Alta",'Riesgos Corrup'!$AD$55="Moderado"),CONCATENATE("R49C",'Riesgos Corrup'!$R$55),"")</f>
        <v/>
      </c>
      <c r="P104" s="83" t="e">
        <f>IF(AND('Riesgos Corrup'!#REF!="Alta",'Riesgos Corrup'!#REF!="Moderado"),CONCATENATE("R49C",'Riesgos Corrup'!#REF!),"")</f>
        <v>#REF!</v>
      </c>
      <c r="Q104" s="39" t="str">
        <f>IF(AND('Riesgos Corrup'!$AB$54="Alta",'Riesgos Corrup'!$AD$54="Moderado"),CONCATENATE("R49C",'Riesgos Corrup'!$R$54),"")</f>
        <v/>
      </c>
      <c r="R104" s="84" t="str">
        <f>IF(AND('Riesgos Corrup'!$AB$55="Alta",'Riesgos Corrup'!$AD$55="Moderado"),CONCATENATE("R49C",'Riesgos Corrup'!$R$55),"")</f>
        <v/>
      </c>
      <c r="S104" s="83" t="e">
        <f>IF(AND('Riesgos Corrup'!#REF!="Alta",'Riesgos Corrup'!#REF!="Mayor"),CONCATENATE("R49C",'Riesgos Corrup'!#REF!),"")</f>
        <v>#REF!</v>
      </c>
      <c r="T104" s="39" t="str">
        <f>IF(AND('Riesgos Corrup'!$AB$54="Alta",'Riesgos Corrup'!$AD$54="Mayor"),CONCATENATE("R49C",'Riesgos Corrup'!$R$54),"")</f>
        <v/>
      </c>
      <c r="U104" s="84" t="str">
        <f>IF(AND('Riesgos Corrup'!$AB$55="Alta",'Riesgos Corrup'!$AD$55="Mayor"),CONCATENATE("R49C",'Riesgos Corrup'!$R$55),"")</f>
        <v/>
      </c>
      <c r="V104" s="96" t="e">
        <f>IF(AND('Riesgos Corrup'!#REF!="Alta",'Riesgos Corrup'!#REF!="Catastrófico"),CONCATENATE("R49C",'Riesgos Corrup'!#REF!),"")</f>
        <v>#REF!</v>
      </c>
      <c r="W104" s="97" t="str">
        <f>IF(AND('Riesgos Corrup'!$AB$54="Alta",'Riesgos Corrup'!$AD$54="Catastrófico"),CONCATENATE("R49C",'Riesgos Corrup'!$R$54),"")</f>
        <v/>
      </c>
      <c r="X104" s="98" t="str">
        <f>IF(AND('Riesgos Corrup'!$AB$55="Alta",'Riesgos Corrup'!$AD$55="Catastrófico"),CONCATENATE("R49C",'Riesgos Corrup'!$R$55),"")</f>
        <v/>
      </c>
      <c r="Y104" s="40"/>
      <c r="Z104" s="243"/>
      <c r="AA104" s="244"/>
      <c r="AB104" s="244"/>
      <c r="AC104" s="244"/>
      <c r="AD104" s="244"/>
      <c r="AE104" s="245"/>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row>
    <row r="105" spans="1:61" ht="15" customHeight="1" thickBot="1" x14ac:dyDescent="0.3">
      <c r="A105" s="40"/>
      <c r="B105" s="260"/>
      <c r="C105" s="261"/>
      <c r="D105" s="262"/>
      <c r="E105" s="235"/>
      <c r="F105" s="230"/>
      <c r="G105" s="230"/>
      <c r="H105" s="230"/>
      <c r="I105" s="230"/>
      <c r="J105" s="102" t="str">
        <f>IF(AND('Riesgos Corrup'!$AB$56="Alta",'Riesgos Corrup'!$AD$56="Moderado"),CONCATENATE("R50C",'Riesgos Corrup'!$R$56),"")</f>
        <v/>
      </c>
      <c r="K105" s="103" t="str">
        <f>IF(AND('Riesgos Corrup'!$AB$57="Alta",'Riesgos Corrup'!$AD$57="Moderado"),CONCATENATE("R50C",'Riesgos Corrup'!$R$57),"")</f>
        <v/>
      </c>
      <c r="L105" s="104" t="str">
        <f>IF(AND('Riesgos Corrup'!$AB$58="Alta",'Riesgos Corrup'!$AD$58="Moderado"),CONCATENATE("R50C",'Riesgos Corrup'!$R$58),"")</f>
        <v/>
      </c>
      <c r="M105" s="102" t="str">
        <f>IF(AND('Riesgos Corrup'!$AB$56="Alta",'Riesgos Corrup'!$AD$56="Moderado"),CONCATENATE("R50C",'Riesgos Corrup'!$R$56),"")</f>
        <v/>
      </c>
      <c r="N105" s="103" t="str">
        <f>IF(AND('Riesgos Corrup'!$AB$57="Alta",'Riesgos Corrup'!$AD$57="Moderado"),CONCATENATE("R50C",'Riesgos Corrup'!$R$57),"")</f>
        <v/>
      </c>
      <c r="O105" s="104" t="str">
        <f>IF(AND('Riesgos Corrup'!$AB$58="Alta",'Riesgos Corrup'!$AD$58="Moderado"),CONCATENATE("R50C",'Riesgos Corrup'!$R$58),"")</f>
        <v/>
      </c>
      <c r="P105" s="83" t="str">
        <f>IF(AND('Riesgos Corrup'!$AB$56="Alta",'Riesgos Corrup'!$AD$56="Moderado"),CONCATENATE("R50C",'Riesgos Corrup'!$R$56),"")</f>
        <v/>
      </c>
      <c r="Q105" s="39" t="str">
        <f>IF(AND('Riesgos Corrup'!$AB$57="Alta",'Riesgos Corrup'!$AD$57="Moderado"),CONCATENATE("R50C",'Riesgos Corrup'!$R$57),"")</f>
        <v/>
      </c>
      <c r="R105" s="84" t="str">
        <f>IF(AND('Riesgos Corrup'!$AB$58="Alta",'Riesgos Corrup'!$AD$58="Moderado"),CONCATENATE("R50C",'Riesgos Corrup'!$R$58),"")</f>
        <v/>
      </c>
      <c r="S105" s="83" t="str">
        <f>IF(AND('Riesgos Corrup'!$AB$56="Alta",'Riesgos Corrup'!$AD$56="Mayor"),CONCATENATE("R50C",'Riesgos Corrup'!$R$56),"")</f>
        <v/>
      </c>
      <c r="T105" s="39" t="str">
        <f>IF(AND('Riesgos Corrup'!$AB$57="Alta",'Riesgos Corrup'!$AD$57="Mayor"),CONCATENATE("R50C",'Riesgos Corrup'!$R$57),"")</f>
        <v/>
      </c>
      <c r="U105" s="84" t="str">
        <f>IF(AND('Riesgos Corrup'!$AB$58="Alta",'Riesgos Corrup'!$AD$58="Mayor"),CONCATENATE("R50C",'Riesgos Corrup'!$R$58),"")</f>
        <v/>
      </c>
      <c r="V105" s="96" t="str">
        <f>IF(AND('Riesgos Corrup'!$AB$56="Alta",'Riesgos Corrup'!$AD$56="Catastrófico"),CONCATENATE("R50C",'Riesgos Corrup'!$R$56),"")</f>
        <v/>
      </c>
      <c r="W105" s="97" t="str">
        <f>IF(AND('Riesgos Corrup'!$AB$57="Alta",'Riesgos Corrup'!$AD$57="Catastrófico"),CONCATENATE("R50C",'Riesgos Corrup'!$R$57),"")</f>
        <v/>
      </c>
      <c r="X105" s="98" t="str">
        <f>IF(AND('Riesgos Corrup'!$AB$58="Alta",'Riesgos Corrup'!$AD$58="Catastrófico"),CONCATENATE("R50C",'Riesgos Corrup'!$R$58),"")</f>
        <v/>
      </c>
      <c r="Y105" s="40"/>
      <c r="Z105" s="243"/>
      <c r="AA105" s="244"/>
      <c r="AB105" s="244"/>
      <c r="AC105" s="244"/>
      <c r="AD105" s="244"/>
      <c r="AE105" s="245"/>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row>
    <row r="106" spans="1:61" ht="15" customHeight="1" x14ac:dyDescent="0.25">
      <c r="A106" s="40"/>
      <c r="B106" s="260"/>
      <c r="C106" s="261"/>
      <c r="D106" s="262"/>
      <c r="E106" s="246" t="s">
        <v>108</v>
      </c>
      <c r="F106" s="247"/>
      <c r="G106" s="247"/>
      <c r="H106" s="247"/>
      <c r="I106" s="247"/>
      <c r="J106" s="99" t="str">
        <f ca="1">IF(AND('Riesgos Corrup'!$AB$7="Muy Alta",'Riesgos Corrup'!$AD$7="Moderado"),CONCATENATE("R1C",'Riesgos Corrup'!$R$7),"")</f>
        <v/>
      </c>
      <c r="K106" s="100" t="str">
        <f>IF(AND('Riesgos Corrup'!$AB$8="Muy Alta",'Riesgos Corrup'!$AD$8="Moderado"),CONCATENATE("R1C",'Riesgos Corrup'!$R$8),"")</f>
        <v/>
      </c>
      <c r="L106" s="101" t="str">
        <f>IF(AND('Riesgos Corrup'!$AB$9="Muy Alta",'Riesgos Corrup'!$AD$9="Moderado"),CONCATENATE("R1C",'Riesgos Corrup'!$R$9),"")</f>
        <v/>
      </c>
      <c r="M106" s="99" t="str">
        <f ca="1">IF(AND('Riesgos Corrup'!$AB$7="Muy Alta",'Riesgos Corrup'!$AD$7="Moderado"),CONCATENATE("R1C",'Riesgos Corrup'!$R$7),"")</f>
        <v/>
      </c>
      <c r="N106" s="100" t="str">
        <f>IF(AND('Riesgos Corrup'!$AB$8="Muy Alta",'Riesgos Corrup'!$AD$8="Moderado"),CONCATENATE("R1C",'Riesgos Corrup'!$R$8),"")</f>
        <v/>
      </c>
      <c r="O106" s="101" t="str">
        <f>IF(AND('Riesgos Corrup'!$AB$9="Muy Alta",'Riesgos Corrup'!$AD$9="Moderado"),CONCATENATE("R1C",'Riesgos Corrup'!$R$9),"")</f>
        <v/>
      </c>
      <c r="P106" s="99" t="str">
        <f ca="1">IF(AND('Riesgos Corrup'!$AB$7="Muy Alta",'Riesgos Corrup'!$AD$7="Moderado"),CONCATENATE("R1C",'Riesgos Corrup'!$R$7),"")</f>
        <v/>
      </c>
      <c r="Q106" s="100" t="str">
        <f>IF(AND('Riesgos Corrup'!$AB$8="Muy Alta",'Riesgos Corrup'!$AD$8="Moderado"),CONCATENATE("R1C",'Riesgos Corrup'!$R$8),"")</f>
        <v/>
      </c>
      <c r="R106" s="101" t="str">
        <f>IF(AND('Riesgos Corrup'!$AB$9="Muy Alta",'Riesgos Corrup'!$AD$9="Moderado"),CONCATENATE("R1C",'Riesgos Corrup'!$R$9),"")</f>
        <v/>
      </c>
      <c r="S106" s="80" t="str">
        <f ca="1">IF(AND('Riesgos Corrup'!$AB$7="Muy Alta",'Riesgos Corrup'!$AD$7="Mayor"),CONCATENATE("R1C",'Riesgos Corrup'!$R$7),"")</f>
        <v/>
      </c>
      <c r="T106" s="81" t="str">
        <f>IF(AND('Riesgos Corrup'!$AB$8="Muy Alta",'Riesgos Corrup'!$AD$8="Mayor"),CONCATENATE("R1C",'Riesgos Corrup'!$R$8),"")</f>
        <v/>
      </c>
      <c r="U106" s="82" t="str">
        <f>IF(AND('Riesgos Corrup'!$AB$9="Muy Alta",'Riesgos Corrup'!$AD$9="Mayor"),CONCATENATE("R1C",'Riesgos Corrup'!$R$9),"")</f>
        <v/>
      </c>
      <c r="V106" s="93" t="str">
        <f ca="1">IF(AND('Riesgos Corrup'!$AB$7="Muy Alta",'Riesgos Corrup'!$AD$7="Catastrófico"),CONCATENATE("R1C",'Riesgos Corrup'!$R$7),"")</f>
        <v/>
      </c>
      <c r="W106" s="94" t="str">
        <f>IF(AND('Riesgos Corrup'!$AB$8="Muy Alta",'Riesgos Corrup'!$AD$8="Catastrófico"),CONCATENATE("R1C",'Riesgos Corrup'!$R$8),"")</f>
        <v/>
      </c>
      <c r="X106" s="95" t="str">
        <f>IF(AND('Riesgos Corrup'!$AB$9="Muy Alta",'Riesgos Corrup'!$AD$9="Catastrófico"),CONCATENATE("R1C",'Riesgos Corrup'!$R$9),"")</f>
        <v/>
      </c>
      <c r="Y106" s="40"/>
      <c r="Z106" s="277" t="s">
        <v>75</v>
      </c>
      <c r="AA106" s="278"/>
      <c r="AB106" s="278"/>
      <c r="AC106" s="278"/>
      <c r="AD106" s="278"/>
      <c r="AE106" s="279"/>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row>
    <row r="107" spans="1:61" ht="15" customHeight="1" x14ac:dyDescent="0.25">
      <c r="A107" s="40"/>
      <c r="B107" s="260"/>
      <c r="C107" s="261"/>
      <c r="D107" s="262"/>
      <c r="E107" s="234"/>
      <c r="F107" s="230"/>
      <c r="G107" s="230"/>
      <c r="H107" s="230"/>
      <c r="I107" s="230"/>
      <c r="J107" s="102" t="e">
        <f>IF(AND('Riesgos Corrup'!#REF!="Media",'Riesgos Corrup'!#REF!="Moderado"),CONCATENATE("R2C",'Riesgos Corrup'!#REF!),"")</f>
        <v>#REF!</v>
      </c>
      <c r="K107" s="103" t="e">
        <f>IF(AND('Riesgos Corrup'!#REF!="Media",'Riesgos Corrup'!#REF!="Moderado"),CONCATENATE("R2C",'Riesgos Corrup'!#REF!),"")</f>
        <v>#REF!</v>
      </c>
      <c r="L107" s="104" t="e">
        <f>IF(AND('Riesgos Corrup'!#REF!="Media",'Riesgos Corrup'!#REF!="Moderado"),CONCATENATE("R2C",'Riesgos Corrup'!#REF!),"")</f>
        <v>#REF!</v>
      </c>
      <c r="M107" s="102" t="e">
        <f>IF(AND('Riesgos Corrup'!#REF!="Media",'Riesgos Corrup'!#REF!="Moderado"),CONCATENATE("R2C",'Riesgos Corrup'!#REF!),"")</f>
        <v>#REF!</v>
      </c>
      <c r="N107" s="103" t="e">
        <f>IF(AND('Riesgos Corrup'!#REF!="Media",'Riesgos Corrup'!#REF!="Moderado"),CONCATENATE("R2C",'Riesgos Corrup'!#REF!),"")</f>
        <v>#REF!</v>
      </c>
      <c r="O107" s="104" t="e">
        <f>IF(AND('Riesgos Corrup'!#REF!="Media",'Riesgos Corrup'!#REF!="Moderado"),CONCATENATE("R2C",'Riesgos Corrup'!#REF!),"")</f>
        <v>#REF!</v>
      </c>
      <c r="P107" s="102" t="e">
        <f>IF(AND('Riesgos Corrup'!#REF!="Media",'Riesgos Corrup'!#REF!="Moderado"),CONCATENATE("R2C",'Riesgos Corrup'!#REF!),"")</f>
        <v>#REF!</v>
      </c>
      <c r="Q107" s="103" t="e">
        <f>IF(AND('Riesgos Corrup'!#REF!="Media",'Riesgos Corrup'!#REF!="Moderado"),CONCATENATE("R2C",'Riesgos Corrup'!#REF!),"")</f>
        <v>#REF!</v>
      </c>
      <c r="R107" s="104" t="e">
        <f>IF(AND('Riesgos Corrup'!#REF!="Media",'Riesgos Corrup'!#REF!="Moderado"),CONCATENATE("R2C",'Riesgos Corrup'!#REF!),"")</f>
        <v>#REF!</v>
      </c>
      <c r="S107" s="83" t="e">
        <f>IF(AND('Riesgos Corrup'!#REF!="Media",'Riesgos Corrup'!#REF!="Mayor"),CONCATENATE("R2C",'Riesgos Corrup'!#REF!),"")</f>
        <v>#REF!</v>
      </c>
      <c r="T107" s="39" t="e">
        <f>IF(AND('Riesgos Corrup'!#REF!="Media",'Riesgos Corrup'!#REF!="Mayor"),CONCATENATE("R2C",'Riesgos Corrup'!#REF!),"")</f>
        <v>#REF!</v>
      </c>
      <c r="U107" s="84" t="e">
        <f>IF(AND('Riesgos Corrup'!#REF!="Media",'Riesgos Corrup'!#REF!="Mayor"),CONCATENATE("R2C",'Riesgos Corrup'!#REF!),"")</f>
        <v>#REF!</v>
      </c>
      <c r="V107" s="96" t="e">
        <f>IF(AND('Riesgos Corrup'!#REF!="Media",'Riesgos Corrup'!#REF!="Catastrófico"),CONCATENATE("R2C",'Riesgos Corrup'!#REF!),"")</f>
        <v>#REF!</v>
      </c>
      <c r="W107" s="97" t="e">
        <f>IF(AND('Riesgos Corrup'!#REF!="Media",'Riesgos Corrup'!#REF!="Catastrófico"),CONCATENATE("R2C",'Riesgos Corrup'!#REF!),"")</f>
        <v>#REF!</v>
      </c>
      <c r="X107" s="98" t="e">
        <f>IF(AND('Riesgos Corrup'!#REF!="Media",'Riesgos Corrup'!#REF!="Catastrófico"),CONCATENATE("R2C",'Riesgos Corrup'!#REF!),"")</f>
        <v>#REF!</v>
      </c>
      <c r="Y107" s="40"/>
      <c r="Z107" s="280"/>
      <c r="AA107" s="281"/>
      <c r="AB107" s="281"/>
      <c r="AC107" s="281"/>
      <c r="AD107" s="281"/>
      <c r="AE107" s="282"/>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row>
    <row r="108" spans="1:61" ht="15" customHeight="1" x14ac:dyDescent="0.25">
      <c r="A108" s="40"/>
      <c r="B108" s="260"/>
      <c r="C108" s="261"/>
      <c r="D108" s="262"/>
      <c r="E108" s="235"/>
      <c r="F108" s="230"/>
      <c r="G108" s="230"/>
      <c r="H108" s="230"/>
      <c r="I108" s="230"/>
      <c r="J108" s="102" t="e">
        <f>IF(AND('Riesgos Corrup'!#REF!="Media",'Riesgos Corrup'!#REF!="Moderado"),CONCATENATE("R3C",'Riesgos Corrup'!#REF!),"")</f>
        <v>#REF!</v>
      </c>
      <c r="K108" s="103" t="e">
        <f>IF(AND('Riesgos Corrup'!#REF!="Media",'Riesgos Corrup'!#REF!="Moderado"),CONCATENATE("R3C",'Riesgos Corrup'!#REF!),"")</f>
        <v>#REF!</v>
      </c>
      <c r="L108" s="104" t="e">
        <f>IF(AND('Riesgos Corrup'!#REF!="Media",'Riesgos Corrup'!#REF!="Moderado"),CONCATENATE("R3C",'Riesgos Corrup'!#REF!),"")</f>
        <v>#REF!</v>
      </c>
      <c r="M108" s="102" t="e">
        <f>IF(AND('Riesgos Corrup'!#REF!="Media",'Riesgos Corrup'!#REF!="Moderado"),CONCATENATE("R3C",'Riesgos Corrup'!#REF!),"")</f>
        <v>#REF!</v>
      </c>
      <c r="N108" s="103" t="e">
        <f>IF(AND('Riesgos Corrup'!#REF!="Media",'Riesgos Corrup'!#REF!="Moderado"),CONCATENATE("R3C",'Riesgos Corrup'!#REF!),"")</f>
        <v>#REF!</v>
      </c>
      <c r="O108" s="104" t="e">
        <f>IF(AND('Riesgos Corrup'!#REF!="Media",'Riesgos Corrup'!#REF!="Moderado"),CONCATENATE("R3C",'Riesgos Corrup'!#REF!),"")</f>
        <v>#REF!</v>
      </c>
      <c r="P108" s="102" t="e">
        <f>IF(AND('Riesgos Corrup'!#REF!="Media",'Riesgos Corrup'!#REF!="Moderado"),CONCATENATE("R3C",'Riesgos Corrup'!#REF!),"")</f>
        <v>#REF!</v>
      </c>
      <c r="Q108" s="103" t="e">
        <f>IF(AND('Riesgos Corrup'!#REF!="Media",'Riesgos Corrup'!#REF!="Moderado"),CONCATENATE("R3C",'Riesgos Corrup'!#REF!),"")</f>
        <v>#REF!</v>
      </c>
      <c r="R108" s="104" t="e">
        <f>IF(AND('Riesgos Corrup'!#REF!="Media",'Riesgos Corrup'!#REF!="Moderado"),CONCATENATE("R3C",'Riesgos Corrup'!#REF!),"")</f>
        <v>#REF!</v>
      </c>
      <c r="S108" s="83" t="e">
        <f>IF(AND('Riesgos Corrup'!#REF!="Media",'Riesgos Corrup'!#REF!="Mayor"),CONCATENATE("R3C",'Riesgos Corrup'!#REF!),"")</f>
        <v>#REF!</v>
      </c>
      <c r="T108" s="39" t="e">
        <f>IF(AND('Riesgos Corrup'!#REF!="Media",'Riesgos Corrup'!#REF!="Mayor"),CONCATENATE("R3C",'Riesgos Corrup'!#REF!),"")</f>
        <v>#REF!</v>
      </c>
      <c r="U108" s="84" t="e">
        <f>IF(AND('Riesgos Corrup'!#REF!="Media",'Riesgos Corrup'!#REF!="Mayor"),CONCATENATE("R3C",'Riesgos Corrup'!#REF!),"")</f>
        <v>#REF!</v>
      </c>
      <c r="V108" s="96" t="e">
        <f>IF(AND('Riesgos Corrup'!#REF!="Media",'Riesgos Corrup'!#REF!="Catastrófico"),CONCATENATE("R3C",'Riesgos Corrup'!#REF!),"")</f>
        <v>#REF!</v>
      </c>
      <c r="W108" s="97" t="e">
        <f>IF(AND('Riesgos Corrup'!#REF!="Media",'Riesgos Corrup'!#REF!="Catastrófico"),CONCATENATE("R3C",'Riesgos Corrup'!#REF!),"")</f>
        <v>#REF!</v>
      </c>
      <c r="X108" s="98" t="e">
        <f>IF(AND('Riesgos Corrup'!#REF!="Media",'Riesgos Corrup'!#REF!="Catastrófico"),CONCATENATE("R3C",'Riesgos Corrup'!#REF!),"")</f>
        <v>#REF!</v>
      </c>
      <c r="Y108" s="40"/>
      <c r="Z108" s="280"/>
      <c r="AA108" s="281"/>
      <c r="AB108" s="281"/>
      <c r="AC108" s="281"/>
      <c r="AD108" s="281"/>
      <c r="AE108" s="282"/>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row>
    <row r="109" spans="1:61" ht="15" customHeight="1" x14ac:dyDescent="0.25">
      <c r="A109" s="40"/>
      <c r="B109" s="260"/>
      <c r="C109" s="261"/>
      <c r="D109" s="262"/>
      <c r="E109" s="235"/>
      <c r="F109" s="230"/>
      <c r="G109" s="230"/>
      <c r="H109" s="230"/>
      <c r="I109" s="230"/>
      <c r="J109" s="102" t="str">
        <f ca="1">IF(AND('Riesgos Corrup'!$AB$10="Media",'Riesgos Corrup'!$AD$10="Moderado"),CONCATENATE("R4C",'Riesgos Corrup'!$R$10),"")</f>
        <v/>
      </c>
      <c r="K109" s="103" t="str">
        <f>IF(AND('Riesgos Corrup'!$AB$11="Media",'Riesgos Corrup'!$AD$11="Moderado"),CONCATENATE("R4C",'Riesgos Corrup'!$R$11),"")</f>
        <v/>
      </c>
      <c r="L109" s="104" t="str">
        <f>IF(AND('Riesgos Corrup'!$AB$12="Media",'Riesgos Corrup'!$AD$12="Moderado"),CONCATENATE("R4C",'Riesgos Corrup'!$R$12),"")</f>
        <v/>
      </c>
      <c r="M109" s="102" t="str">
        <f ca="1">IF(AND('Riesgos Corrup'!$AB$10="Media",'Riesgos Corrup'!$AD$10="Moderado"),CONCATENATE("R4C",'Riesgos Corrup'!$R$10),"")</f>
        <v/>
      </c>
      <c r="N109" s="103" t="str">
        <f>IF(AND('Riesgos Corrup'!$AB$11="Media",'Riesgos Corrup'!$AD$11="Moderado"),CONCATENATE("R4C",'Riesgos Corrup'!$R$11),"")</f>
        <v/>
      </c>
      <c r="O109" s="104" t="str">
        <f>IF(AND('Riesgos Corrup'!$AB$12="Media",'Riesgos Corrup'!$AD$12="Moderado"),CONCATENATE("R4C",'Riesgos Corrup'!$R$12),"")</f>
        <v/>
      </c>
      <c r="P109" s="102" t="str">
        <f ca="1">IF(AND('Riesgos Corrup'!$AB$10="Media",'Riesgos Corrup'!$AD$10="Moderado"),CONCATENATE("R4C",'Riesgos Corrup'!$R$10),"")</f>
        <v/>
      </c>
      <c r="Q109" s="103" t="str">
        <f>IF(AND('Riesgos Corrup'!$AB$11="Media",'Riesgos Corrup'!$AD$11="Moderado"),CONCATENATE("R4C",'Riesgos Corrup'!$R$11),"")</f>
        <v/>
      </c>
      <c r="R109" s="104" t="str">
        <f>IF(AND('Riesgos Corrup'!$AB$12="Media",'Riesgos Corrup'!$AD$12="Moderado"),CONCATENATE("R4C",'Riesgos Corrup'!$R$12),"")</f>
        <v/>
      </c>
      <c r="S109" s="83" t="str">
        <f ca="1">IF(AND('Riesgos Corrup'!$AB$10="Media",'Riesgos Corrup'!$AD$10="Mayor"),CONCATENATE("R4C",'Riesgos Corrup'!$R$10),"")</f>
        <v/>
      </c>
      <c r="T109" s="39" t="str">
        <f>IF(AND('Riesgos Corrup'!$AB$11="Media",'Riesgos Corrup'!$AD$11="Mayor"),CONCATENATE("R4C",'Riesgos Corrup'!$R$11),"")</f>
        <v/>
      </c>
      <c r="U109" s="84" t="str">
        <f>IF(AND('Riesgos Corrup'!$AB$12="Media",'Riesgos Corrup'!$AD$12="Mayor"),CONCATENATE("R4C",'Riesgos Corrup'!$R$12),"")</f>
        <v/>
      </c>
      <c r="V109" s="96" t="str">
        <f ca="1">IF(AND('Riesgos Corrup'!$AB$10="Media",'Riesgos Corrup'!$AD$10="Catastrófico"),CONCATENATE("R4C",'Riesgos Corrup'!$R$10),"")</f>
        <v/>
      </c>
      <c r="W109" s="97" t="str">
        <f>IF(AND('Riesgos Corrup'!$AB$11="Media",'Riesgos Corrup'!$AD$11="Catastrófico"),CONCATENATE("R4C",'Riesgos Corrup'!$R$11),"")</f>
        <v/>
      </c>
      <c r="X109" s="98" t="str">
        <f>IF(AND('Riesgos Corrup'!$AB$12="Media",'Riesgos Corrup'!$AD$12="Catastrófico"),CONCATENATE("R4C",'Riesgos Corrup'!$R$12),"")</f>
        <v/>
      </c>
      <c r="Y109" s="40"/>
      <c r="Z109" s="280"/>
      <c r="AA109" s="281"/>
      <c r="AB109" s="281"/>
      <c r="AC109" s="281"/>
      <c r="AD109" s="281"/>
      <c r="AE109" s="282"/>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row>
    <row r="110" spans="1:61" ht="15" customHeight="1" x14ac:dyDescent="0.25">
      <c r="A110" s="40"/>
      <c r="B110" s="260"/>
      <c r="C110" s="261"/>
      <c r="D110" s="262"/>
      <c r="E110" s="235"/>
      <c r="F110" s="230"/>
      <c r="G110" s="230"/>
      <c r="H110" s="230"/>
      <c r="I110" s="230"/>
      <c r="J110" s="102" t="e">
        <f>IF(AND('Riesgos Corrup'!#REF!="Media",'Riesgos Corrup'!#REF!="Moderado"),CONCATENATE("R5C",'Riesgos Corrup'!#REF!),"")</f>
        <v>#REF!</v>
      </c>
      <c r="K110" s="103" t="e">
        <f>IF(AND('Riesgos Corrup'!#REF!="Media",'Riesgos Corrup'!#REF!="Moderado"),CONCATENATE("R5C",'Riesgos Corrup'!#REF!),"")</f>
        <v>#REF!</v>
      </c>
      <c r="L110" s="104" t="e">
        <f>IF(AND('Riesgos Corrup'!#REF!="Media",'Riesgos Corrup'!#REF!="Moderado"),CONCATENATE("R5C",'Riesgos Corrup'!#REF!),"")</f>
        <v>#REF!</v>
      </c>
      <c r="M110" s="102" t="e">
        <f>IF(AND('Riesgos Corrup'!#REF!="Media",'Riesgos Corrup'!#REF!="Moderado"),CONCATENATE("R5C",'Riesgos Corrup'!#REF!),"")</f>
        <v>#REF!</v>
      </c>
      <c r="N110" s="103" t="e">
        <f>IF(AND('Riesgos Corrup'!#REF!="Media",'Riesgos Corrup'!#REF!="Moderado"),CONCATENATE("R5C",'Riesgos Corrup'!#REF!),"")</f>
        <v>#REF!</v>
      </c>
      <c r="O110" s="104" t="e">
        <f>IF(AND('Riesgos Corrup'!#REF!="Media",'Riesgos Corrup'!#REF!="Moderado"),CONCATENATE("R5C",'Riesgos Corrup'!#REF!),"")</f>
        <v>#REF!</v>
      </c>
      <c r="P110" s="102" t="e">
        <f>IF(AND('Riesgos Corrup'!#REF!="Media",'Riesgos Corrup'!#REF!="Moderado"),CONCATENATE("R5C",'Riesgos Corrup'!#REF!),"")</f>
        <v>#REF!</v>
      </c>
      <c r="Q110" s="103" t="e">
        <f>IF(AND('Riesgos Corrup'!#REF!="Media",'Riesgos Corrup'!#REF!="Moderado"),CONCATENATE("R5C",'Riesgos Corrup'!#REF!),"")</f>
        <v>#REF!</v>
      </c>
      <c r="R110" s="104" t="e">
        <f>IF(AND('Riesgos Corrup'!#REF!="Media",'Riesgos Corrup'!#REF!="Moderado"),CONCATENATE("R5C",'Riesgos Corrup'!#REF!),"")</f>
        <v>#REF!</v>
      </c>
      <c r="S110" s="83" t="e">
        <f>IF(AND('Riesgos Corrup'!#REF!="Media",'Riesgos Corrup'!#REF!="Mayor"),CONCATENATE("R5C",'Riesgos Corrup'!#REF!),"")</f>
        <v>#REF!</v>
      </c>
      <c r="T110" s="39" t="e">
        <f>IF(AND('Riesgos Corrup'!#REF!="Media",'Riesgos Corrup'!#REF!="Mayor"),CONCATENATE("R5C",'Riesgos Corrup'!#REF!),"")</f>
        <v>#REF!</v>
      </c>
      <c r="U110" s="84" t="e">
        <f>IF(AND('Riesgos Corrup'!#REF!="Media",'Riesgos Corrup'!#REF!="Mayor"),CONCATENATE("R5C",'Riesgos Corrup'!#REF!),"")</f>
        <v>#REF!</v>
      </c>
      <c r="V110" s="96" t="e">
        <f>IF(AND('Riesgos Corrup'!#REF!="Media",'Riesgos Corrup'!#REF!="Catastrófico"),CONCATENATE("R5C",'Riesgos Corrup'!#REF!),"")</f>
        <v>#REF!</v>
      </c>
      <c r="W110" s="97" t="e">
        <f>IF(AND('Riesgos Corrup'!#REF!="Media",'Riesgos Corrup'!#REF!="Catastrófico"),CONCATENATE("R5C",'Riesgos Corrup'!#REF!),"")</f>
        <v>#REF!</v>
      </c>
      <c r="X110" s="98" t="e">
        <f>IF(AND('Riesgos Corrup'!#REF!="Media",'Riesgos Corrup'!#REF!="Catastrófico"),CONCATENATE("R5C",'Riesgos Corrup'!#REF!),"")</f>
        <v>#REF!</v>
      </c>
      <c r="Y110" s="40"/>
      <c r="Z110" s="280"/>
      <c r="AA110" s="281"/>
      <c r="AB110" s="281"/>
      <c r="AC110" s="281"/>
      <c r="AD110" s="281"/>
      <c r="AE110" s="282"/>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row>
    <row r="111" spans="1:61" ht="15" customHeight="1" x14ac:dyDescent="0.25">
      <c r="A111" s="40"/>
      <c r="B111" s="260"/>
      <c r="C111" s="261"/>
      <c r="D111" s="262"/>
      <c r="E111" s="235"/>
      <c r="F111" s="230"/>
      <c r="G111" s="230"/>
      <c r="H111" s="230"/>
      <c r="I111" s="230"/>
      <c r="J111" s="102" t="str">
        <f ca="1">IF(AND('Riesgos Corrup'!$AB$13="Media",'Riesgos Corrup'!$AD$13="Moderado"),CONCATENATE("R6C",'Riesgos Corrup'!$R$13),"")</f>
        <v>R6C1</v>
      </c>
      <c r="K111" s="103" t="str">
        <f ca="1">IF(AND('Riesgos Corrup'!$AB$14="Media",'Riesgos Corrup'!$AD$14="Moderado"),CONCATENATE("R6C",'Riesgos Corrup'!$R$14),"")</f>
        <v>R6C2</v>
      </c>
      <c r="L111" s="104" t="str">
        <f ca="1">IF(AND('Riesgos Corrup'!$AB$15="Media",'Riesgos Corrup'!$AD$15="Moderado"),CONCATENATE("R6C",'Riesgos Corrup'!$R$15),"")</f>
        <v/>
      </c>
      <c r="M111" s="102" t="str">
        <f ca="1">IF(AND('Riesgos Corrup'!$AB$13="Media",'Riesgos Corrup'!$AD$13="Moderado"),CONCATENATE("R6C",'Riesgos Corrup'!$R$13),"")</f>
        <v>R6C1</v>
      </c>
      <c r="N111" s="103" t="str">
        <f ca="1">IF(AND('Riesgos Corrup'!$AB$14="Media",'Riesgos Corrup'!$AD$14="Moderado"),CONCATENATE("R6C",'Riesgos Corrup'!$R$14),"")</f>
        <v>R6C2</v>
      </c>
      <c r="O111" s="104" t="str">
        <f ca="1">IF(AND('Riesgos Corrup'!$AB$15="Media",'Riesgos Corrup'!$AD$15="Moderado"),CONCATENATE("R6C",'Riesgos Corrup'!$R$15),"")</f>
        <v/>
      </c>
      <c r="P111" s="102" t="str">
        <f ca="1">IF(AND('Riesgos Corrup'!$AB$13="Media",'Riesgos Corrup'!$AD$13="Moderado"),CONCATENATE("R6C",'Riesgos Corrup'!$R$13),"")</f>
        <v>R6C1</v>
      </c>
      <c r="Q111" s="103" t="str">
        <f ca="1">IF(AND('Riesgos Corrup'!$AB$14="Media",'Riesgos Corrup'!$AD$14="Moderado"),CONCATENATE("R6C",'Riesgos Corrup'!$R$14),"")</f>
        <v>R6C2</v>
      </c>
      <c r="R111" s="104" t="str">
        <f ca="1">IF(AND('Riesgos Corrup'!$AB$15="Media",'Riesgos Corrup'!$AD$15="Moderado"),CONCATENATE("R6C",'Riesgos Corrup'!$R$15),"")</f>
        <v/>
      </c>
      <c r="S111" s="83" t="str">
        <f ca="1">IF(AND('Riesgos Corrup'!$AB$13="Media",'Riesgos Corrup'!$AD$13="Mayor"),CONCATENATE("R6C",'Riesgos Corrup'!$R$13),"")</f>
        <v/>
      </c>
      <c r="T111" s="39" t="str">
        <f ca="1">IF(AND('Riesgos Corrup'!$AB$14="Media",'Riesgos Corrup'!$AD$14="Mayor"),CONCATENATE("R6C",'Riesgos Corrup'!$R$14),"")</f>
        <v/>
      </c>
      <c r="U111" s="84" t="str">
        <f ca="1">IF(AND('Riesgos Corrup'!$AB$15="Media",'Riesgos Corrup'!$AD$15="Mayor"),CONCATENATE("R6C",'Riesgos Corrup'!$R$15),"")</f>
        <v/>
      </c>
      <c r="V111" s="96" t="str">
        <f ca="1">IF(AND('Riesgos Corrup'!$AB$13="Media",'Riesgos Corrup'!$AD$13="Catastrófico"),CONCATENATE("R6C",'Riesgos Corrup'!$R$13),"")</f>
        <v/>
      </c>
      <c r="W111" s="97" t="str">
        <f ca="1">IF(AND('Riesgos Corrup'!$AB$14="Media",'Riesgos Corrup'!$AD$14="Catastrófico"),CONCATENATE("R6C",'Riesgos Corrup'!$R$14),"")</f>
        <v/>
      </c>
      <c r="X111" s="98" t="str">
        <f ca="1">IF(AND('Riesgos Corrup'!$AB$15="Media",'Riesgos Corrup'!$AD$15="Catastrófico"),CONCATENATE("R6C",'Riesgos Corrup'!$R$15),"")</f>
        <v/>
      </c>
      <c r="Y111" s="40"/>
      <c r="Z111" s="280"/>
      <c r="AA111" s="281"/>
      <c r="AB111" s="281"/>
      <c r="AC111" s="281"/>
      <c r="AD111" s="281"/>
      <c r="AE111" s="282"/>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row>
    <row r="112" spans="1:61" ht="15" customHeight="1" x14ac:dyDescent="0.25">
      <c r="A112" s="40"/>
      <c r="B112" s="260"/>
      <c r="C112" s="261"/>
      <c r="D112" s="262"/>
      <c r="E112" s="235"/>
      <c r="F112" s="230"/>
      <c r="G112" s="230"/>
      <c r="H112" s="230"/>
      <c r="I112" s="230"/>
      <c r="J112" s="102" t="e">
        <f>IF(AND('Riesgos Corrup'!#REF!="Media",'Riesgos Corrup'!#REF!="Moderado"),CONCATENATE("R7C",'Riesgos Corrup'!#REF!),"")</f>
        <v>#REF!</v>
      </c>
      <c r="K112" s="103" t="e">
        <f>IF(AND('Riesgos Corrup'!#REF!="Media",'Riesgos Corrup'!#REF!="Moderado"),CONCATENATE("R7C",'Riesgos Corrup'!#REF!),"")</f>
        <v>#REF!</v>
      </c>
      <c r="L112" s="104" t="e">
        <f>IF(AND('Riesgos Corrup'!#REF!="Media",'Riesgos Corrup'!#REF!="Moderado"),CONCATENATE("R7C",'Riesgos Corrup'!#REF!),"")</f>
        <v>#REF!</v>
      </c>
      <c r="M112" s="102" t="e">
        <f>IF(AND('Riesgos Corrup'!#REF!="Media",'Riesgos Corrup'!#REF!="Moderado"),CONCATENATE("R7C",'Riesgos Corrup'!#REF!),"")</f>
        <v>#REF!</v>
      </c>
      <c r="N112" s="103" t="e">
        <f>IF(AND('Riesgos Corrup'!#REF!="Media",'Riesgos Corrup'!#REF!="Moderado"),CONCATENATE("R7C",'Riesgos Corrup'!#REF!),"")</f>
        <v>#REF!</v>
      </c>
      <c r="O112" s="104" t="e">
        <f>IF(AND('Riesgos Corrup'!#REF!="Media",'Riesgos Corrup'!#REF!="Moderado"),CONCATENATE("R7C",'Riesgos Corrup'!#REF!),"")</f>
        <v>#REF!</v>
      </c>
      <c r="P112" s="102" t="e">
        <f>IF(AND('Riesgos Corrup'!#REF!="Media",'Riesgos Corrup'!#REF!="Moderado"),CONCATENATE("R7C",'Riesgos Corrup'!#REF!),"")</f>
        <v>#REF!</v>
      </c>
      <c r="Q112" s="103" t="e">
        <f>IF(AND('Riesgos Corrup'!#REF!="Media",'Riesgos Corrup'!#REF!="Moderado"),CONCATENATE("R7C",'Riesgos Corrup'!#REF!),"")</f>
        <v>#REF!</v>
      </c>
      <c r="R112" s="104" t="e">
        <f>IF(AND('Riesgos Corrup'!#REF!="Media",'Riesgos Corrup'!#REF!="Moderado"),CONCATENATE("R7C",'Riesgos Corrup'!#REF!),"")</f>
        <v>#REF!</v>
      </c>
      <c r="S112" s="83" t="e">
        <f>IF(AND('Riesgos Corrup'!#REF!="Media",'Riesgos Corrup'!#REF!="Mayor"),CONCATENATE("R7C",'Riesgos Corrup'!#REF!),"")</f>
        <v>#REF!</v>
      </c>
      <c r="T112" s="39" t="e">
        <f>IF(AND('Riesgos Corrup'!#REF!="Media",'Riesgos Corrup'!#REF!="Mayor"),CONCATENATE("R7C",'Riesgos Corrup'!#REF!),"")</f>
        <v>#REF!</v>
      </c>
      <c r="U112" s="84" t="e">
        <f>IF(AND('Riesgos Corrup'!#REF!="Media",'Riesgos Corrup'!#REF!="Mayor"),CONCATENATE("R7C",'Riesgos Corrup'!#REF!),"")</f>
        <v>#REF!</v>
      </c>
      <c r="V112" s="96" t="e">
        <f>IF(AND('Riesgos Corrup'!#REF!="Media",'Riesgos Corrup'!#REF!="Catastrófico"),CONCATENATE("R7C",'Riesgos Corrup'!#REF!),"")</f>
        <v>#REF!</v>
      </c>
      <c r="W112" s="97" t="e">
        <f>IF(AND('Riesgos Corrup'!#REF!="Media",'Riesgos Corrup'!#REF!="Catastrófico"),CONCATENATE("R7C",'Riesgos Corrup'!#REF!),"")</f>
        <v>#REF!</v>
      </c>
      <c r="X112" s="98" t="e">
        <f>IF(AND('Riesgos Corrup'!#REF!="Media",'Riesgos Corrup'!#REF!="Catastrófico"),CONCATENATE("R7C",'Riesgos Corrup'!#REF!),"")</f>
        <v>#REF!</v>
      </c>
      <c r="Y112" s="40"/>
      <c r="Z112" s="280"/>
      <c r="AA112" s="281"/>
      <c r="AB112" s="281"/>
      <c r="AC112" s="281"/>
      <c r="AD112" s="281"/>
      <c r="AE112" s="282"/>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row>
    <row r="113" spans="1:61" ht="15" customHeight="1" x14ac:dyDescent="0.25">
      <c r="A113" s="40"/>
      <c r="B113" s="260"/>
      <c r="C113" s="261"/>
      <c r="D113" s="262"/>
      <c r="E113" s="235"/>
      <c r="F113" s="230"/>
      <c r="G113" s="230"/>
      <c r="H113" s="230"/>
      <c r="I113" s="230"/>
      <c r="J113" s="102" t="e">
        <f>IF(AND('Riesgos Corrup'!#REF!="Media",'Riesgos Corrup'!#REF!="Moderado"),CONCATENATE("R8C",'Riesgos Corrup'!#REF!),"")</f>
        <v>#REF!</v>
      </c>
      <c r="K113" s="103" t="e">
        <f>IF(AND('Riesgos Corrup'!#REF!="Media",'Riesgos Corrup'!#REF!="Moderado"),CONCATENATE("R8C",'Riesgos Corrup'!#REF!),"")</f>
        <v>#REF!</v>
      </c>
      <c r="L113" s="104" t="e">
        <f>IF(AND('Riesgos Corrup'!#REF!="Media",'Riesgos Corrup'!#REF!="Moderado"),CONCATENATE("R8C",'Riesgos Corrup'!#REF!),"")</f>
        <v>#REF!</v>
      </c>
      <c r="M113" s="102" t="e">
        <f>IF(AND('Riesgos Corrup'!#REF!="Media",'Riesgos Corrup'!#REF!="Moderado"),CONCATENATE("R8C",'Riesgos Corrup'!#REF!),"")</f>
        <v>#REF!</v>
      </c>
      <c r="N113" s="103" t="e">
        <f>IF(AND('Riesgos Corrup'!#REF!="Media",'Riesgos Corrup'!#REF!="Moderado"),CONCATENATE("R8C",'Riesgos Corrup'!#REF!),"")</f>
        <v>#REF!</v>
      </c>
      <c r="O113" s="104" t="e">
        <f>IF(AND('Riesgos Corrup'!#REF!="Media",'Riesgos Corrup'!#REF!="Moderado"),CONCATENATE("R8C",'Riesgos Corrup'!#REF!),"")</f>
        <v>#REF!</v>
      </c>
      <c r="P113" s="102" t="e">
        <f>IF(AND('Riesgos Corrup'!#REF!="Media",'Riesgos Corrup'!#REF!="Moderado"),CONCATENATE("R8C",'Riesgos Corrup'!#REF!),"")</f>
        <v>#REF!</v>
      </c>
      <c r="Q113" s="103" t="e">
        <f>IF(AND('Riesgos Corrup'!#REF!="Media",'Riesgos Corrup'!#REF!="Moderado"),CONCATENATE("R8C",'Riesgos Corrup'!#REF!),"")</f>
        <v>#REF!</v>
      </c>
      <c r="R113" s="104" t="e">
        <f>IF(AND('Riesgos Corrup'!#REF!="Media",'Riesgos Corrup'!#REF!="Moderado"),CONCATENATE("R8C",'Riesgos Corrup'!#REF!),"")</f>
        <v>#REF!</v>
      </c>
      <c r="S113" s="83" t="e">
        <f>IF(AND('Riesgos Corrup'!#REF!="Media",'Riesgos Corrup'!#REF!="Mayor"),CONCATENATE("R8C",'Riesgos Corrup'!#REF!),"")</f>
        <v>#REF!</v>
      </c>
      <c r="T113" s="39" t="e">
        <f>IF(AND('Riesgos Corrup'!#REF!="Media",'Riesgos Corrup'!#REF!="Mayor"),CONCATENATE("R8C",'Riesgos Corrup'!#REF!),"")</f>
        <v>#REF!</v>
      </c>
      <c r="U113" s="84" t="e">
        <f>IF(AND('Riesgos Corrup'!#REF!="Media",'Riesgos Corrup'!#REF!="Mayor"),CONCATENATE("R8C",'Riesgos Corrup'!#REF!),"")</f>
        <v>#REF!</v>
      </c>
      <c r="V113" s="96" t="e">
        <f>IF(AND('Riesgos Corrup'!#REF!="Media",'Riesgos Corrup'!#REF!="Catastrófico"),CONCATENATE("R8C",'Riesgos Corrup'!#REF!),"")</f>
        <v>#REF!</v>
      </c>
      <c r="W113" s="97" t="e">
        <f>IF(AND('Riesgos Corrup'!#REF!="Media",'Riesgos Corrup'!#REF!="Catastrófico"),CONCATENATE("R8C",'Riesgos Corrup'!#REF!),"")</f>
        <v>#REF!</v>
      </c>
      <c r="X113" s="98" t="e">
        <f>IF(AND('Riesgos Corrup'!#REF!="Media",'Riesgos Corrup'!#REF!="Catastrófico"),CONCATENATE("R8C",'Riesgos Corrup'!#REF!),"")</f>
        <v>#REF!</v>
      </c>
      <c r="Y113" s="40"/>
      <c r="Z113" s="280"/>
      <c r="AA113" s="281"/>
      <c r="AB113" s="281"/>
      <c r="AC113" s="281"/>
      <c r="AD113" s="281"/>
      <c r="AE113" s="282"/>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row>
    <row r="114" spans="1:61" ht="15" customHeight="1" x14ac:dyDescent="0.25">
      <c r="A114" s="40"/>
      <c r="B114" s="260"/>
      <c r="C114" s="261"/>
      <c r="D114" s="262"/>
      <c r="E114" s="235"/>
      <c r="F114" s="230"/>
      <c r="G114" s="230"/>
      <c r="H114" s="230"/>
      <c r="I114" s="230"/>
      <c r="J114" s="102" t="e">
        <f>IF(AND('Riesgos Corrup'!#REF!="Media",'Riesgos Corrup'!#REF!="Moderado"),CONCATENATE("R9C",'Riesgos Corrup'!#REF!),"")</f>
        <v>#REF!</v>
      </c>
      <c r="K114" s="103" t="str">
        <f>IF(AND('Riesgos Corrup'!$AB$16="Media",'Riesgos Corrup'!$AD$16="Moderado"),CONCATENATE("R9C",'Riesgos Corrup'!$R$16),"")</f>
        <v/>
      </c>
      <c r="L114" s="104" t="str">
        <f>IF(AND('Riesgos Corrup'!$AB$17="Media",'Riesgos Corrup'!$AD$17="Moderado"),CONCATENATE("R9C",'Riesgos Corrup'!$R$17),"")</f>
        <v/>
      </c>
      <c r="M114" s="102" t="e">
        <f>IF(AND('Riesgos Corrup'!#REF!="Media",'Riesgos Corrup'!#REF!="Moderado"),CONCATENATE("R9C",'Riesgos Corrup'!#REF!),"")</f>
        <v>#REF!</v>
      </c>
      <c r="N114" s="103" t="str">
        <f>IF(AND('Riesgos Corrup'!$AB$16="Media",'Riesgos Corrup'!$AD$16="Moderado"),CONCATENATE("R9C",'Riesgos Corrup'!$R$16),"")</f>
        <v/>
      </c>
      <c r="O114" s="104" t="str">
        <f>IF(AND('Riesgos Corrup'!$AB$17="Media",'Riesgos Corrup'!$AD$17="Moderado"),CONCATENATE("R9C",'Riesgos Corrup'!$R$17),"")</f>
        <v/>
      </c>
      <c r="P114" s="102" t="e">
        <f>IF(AND('Riesgos Corrup'!#REF!="Media",'Riesgos Corrup'!#REF!="Moderado"),CONCATENATE("R9C",'Riesgos Corrup'!#REF!),"")</f>
        <v>#REF!</v>
      </c>
      <c r="Q114" s="103" t="str">
        <f>IF(AND('Riesgos Corrup'!$AB$16="Media",'Riesgos Corrup'!$AD$16="Moderado"),CONCATENATE("R9C",'Riesgos Corrup'!$R$16),"")</f>
        <v/>
      </c>
      <c r="R114" s="104" t="str">
        <f>IF(AND('Riesgos Corrup'!$AB$17="Media",'Riesgos Corrup'!$AD$17="Moderado"),CONCATENATE("R9C",'Riesgos Corrup'!$R$17),"")</f>
        <v/>
      </c>
      <c r="S114" s="83" t="e">
        <f>IF(AND('Riesgos Corrup'!#REF!="Media",'Riesgos Corrup'!#REF!="Mayor"),CONCATENATE("R9C",'Riesgos Corrup'!#REF!),"")</f>
        <v>#REF!</v>
      </c>
      <c r="T114" s="39" t="str">
        <f>IF(AND('Riesgos Corrup'!$AB$16="Media",'Riesgos Corrup'!$AD$16="Mayor"),CONCATENATE("R9C",'Riesgos Corrup'!$R$16),"")</f>
        <v/>
      </c>
      <c r="U114" s="84" t="str">
        <f>IF(AND('Riesgos Corrup'!$AB$17="Media",'Riesgos Corrup'!$AD$17="Mayor"),CONCATENATE("R9C",'Riesgos Corrup'!$R$17),"")</f>
        <v/>
      </c>
      <c r="V114" s="96" t="e">
        <f>IF(AND('Riesgos Corrup'!#REF!="Media",'Riesgos Corrup'!#REF!="Catastrófico"),CONCATENATE("R9C",'Riesgos Corrup'!#REF!),"")</f>
        <v>#REF!</v>
      </c>
      <c r="W114" s="97" t="str">
        <f>IF(AND('Riesgos Corrup'!$AB$16="Media",'Riesgos Corrup'!$AD$16="Catastrófico"),CONCATENATE("R9C",'Riesgos Corrup'!$R$16),"")</f>
        <v/>
      </c>
      <c r="X114" s="98" t="str">
        <f>IF(AND('Riesgos Corrup'!$AB$17="Media",'Riesgos Corrup'!$AD$17="Catastrófico"),CONCATENATE("R9C",'Riesgos Corrup'!$R$17),"")</f>
        <v/>
      </c>
      <c r="Y114" s="40"/>
      <c r="Z114" s="280"/>
      <c r="AA114" s="281"/>
      <c r="AB114" s="281"/>
      <c r="AC114" s="281"/>
      <c r="AD114" s="281"/>
      <c r="AE114" s="282"/>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row>
    <row r="115" spans="1:61" ht="15" customHeight="1" x14ac:dyDescent="0.25">
      <c r="A115" s="40"/>
      <c r="B115" s="260"/>
      <c r="C115" s="261"/>
      <c r="D115" s="262"/>
      <c r="E115" s="235"/>
      <c r="F115" s="230"/>
      <c r="G115" s="230"/>
      <c r="H115" s="230"/>
      <c r="I115" s="230"/>
      <c r="J115" s="102" t="str">
        <f ca="1">IF(AND('Riesgos Corrup'!$AB$18="Media",'Riesgos Corrup'!$AD$18="Moderado"),CONCATENATE("R10C",'Riesgos Corrup'!$R$18),"")</f>
        <v/>
      </c>
      <c r="K115" s="103" t="str">
        <f>IF(AND('Riesgos Corrup'!$AB$19="Media",'Riesgos Corrup'!$AD$19="Moderado"),CONCATENATE("R10C",'Riesgos Corrup'!$R$19),"")</f>
        <v/>
      </c>
      <c r="L115" s="104" t="str">
        <f>IF(AND('Riesgos Corrup'!$AB$20="Media",'Riesgos Corrup'!$AD$20="Moderado"),CONCATENATE("R10C",'Riesgos Corrup'!$R$20),"")</f>
        <v/>
      </c>
      <c r="M115" s="102" t="str">
        <f ca="1">IF(AND('Riesgos Corrup'!$AB$18="Media",'Riesgos Corrup'!$AD$18="Moderado"),CONCATENATE("R10C",'Riesgos Corrup'!$R$18),"")</f>
        <v/>
      </c>
      <c r="N115" s="103" t="str">
        <f>IF(AND('Riesgos Corrup'!$AB$19="Media",'Riesgos Corrup'!$AD$19="Moderado"),CONCATENATE("R10C",'Riesgos Corrup'!$R$19),"")</f>
        <v/>
      </c>
      <c r="O115" s="104" t="str">
        <f>IF(AND('Riesgos Corrup'!$AB$20="Media",'Riesgos Corrup'!$AD$20="Moderado"),CONCATENATE("R10C",'Riesgos Corrup'!$R$20),"")</f>
        <v/>
      </c>
      <c r="P115" s="102" t="str">
        <f ca="1">IF(AND('Riesgos Corrup'!$AB$18="Media",'Riesgos Corrup'!$AD$18="Moderado"),CONCATENATE("R10C",'Riesgos Corrup'!$R$18),"")</f>
        <v/>
      </c>
      <c r="Q115" s="103" t="str">
        <f>IF(AND('Riesgos Corrup'!$AB$19="Media",'Riesgos Corrup'!$AD$19="Moderado"),CONCATENATE("R10C",'Riesgos Corrup'!$R$19),"")</f>
        <v/>
      </c>
      <c r="R115" s="104" t="str">
        <f>IF(AND('Riesgos Corrup'!$AB$20="Media",'Riesgos Corrup'!$AD$20="Moderado"),CONCATENATE("R10C",'Riesgos Corrup'!$R$20),"")</f>
        <v/>
      </c>
      <c r="S115" s="83" t="str">
        <f ca="1">IF(AND('Riesgos Corrup'!$AB$18="Media",'Riesgos Corrup'!$AD$18="Mayor"),CONCATENATE("R10C",'Riesgos Corrup'!$R$18),"")</f>
        <v/>
      </c>
      <c r="T115" s="39" t="str">
        <f>IF(AND('Riesgos Corrup'!$AB$19="Media",'Riesgos Corrup'!$AD$19="Mayor"),CONCATENATE("R10C",'Riesgos Corrup'!$R$19),"")</f>
        <v/>
      </c>
      <c r="U115" s="84" t="str">
        <f>IF(AND('Riesgos Corrup'!$AB$20="Media",'Riesgos Corrup'!$AD$20="Mayor"),CONCATENATE("R10C",'Riesgos Corrup'!$R$20),"")</f>
        <v/>
      </c>
      <c r="V115" s="96" t="str">
        <f ca="1">IF(AND('Riesgos Corrup'!$AB$18="Media",'Riesgos Corrup'!$AD$18="Catastrófico"),CONCATENATE("R10C",'Riesgos Corrup'!$R$18),"")</f>
        <v/>
      </c>
      <c r="W115" s="97" t="str">
        <f>IF(AND('Riesgos Corrup'!$AB$19="Media",'Riesgos Corrup'!$AD$19="Catastrófico"),CONCATENATE("R10C",'Riesgos Corrup'!$R$19),"")</f>
        <v/>
      </c>
      <c r="X115" s="98" t="str">
        <f>IF(AND('Riesgos Corrup'!$AB$20="Media",'Riesgos Corrup'!$AD$20="Catastrófico"),CONCATENATE("R10C",'Riesgos Corrup'!$R$20),"")</f>
        <v/>
      </c>
      <c r="Y115" s="40"/>
      <c r="Z115" s="280"/>
      <c r="AA115" s="281"/>
      <c r="AB115" s="281"/>
      <c r="AC115" s="281"/>
      <c r="AD115" s="281"/>
      <c r="AE115" s="282"/>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row>
    <row r="116" spans="1:61" ht="15" customHeight="1" x14ac:dyDescent="0.25">
      <c r="A116" s="40"/>
      <c r="B116" s="260"/>
      <c r="C116" s="261"/>
      <c r="D116" s="262"/>
      <c r="E116" s="235"/>
      <c r="F116" s="230"/>
      <c r="G116" s="230"/>
      <c r="H116" s="230"/>
      <c r="I116" s="230"/>
      <c r="J116" s="102" t="e">
        <f>IF(AND('Riesgos Corrup'!#REF!="Media",'Riesgos Corrup'!#REF!="Moderado"),CONCATENATE("R11C",'Riesgos Corrup'!#REF!),"")</f>
        <v>#REF!</v>
      </c>
      <c r="K116" s="103" t="e">
        <f>IF(AND('Riesgos Corrup'!#REF!="Media",'Riesgos Corrup'!#REF!="Moderado"),CONCATENATE("R11C",'Riesgos Corrup'!#REF!),"")</f>
        <v>#REF!</v>
      </c>
      <c r="L116" s="104" t="e">
        <f>IF(AND('Riesgos Corrup'!#REF!="Media",'Riesgos Corrup'!#REF!="Moderado"),CONCATENATE("R11C",'Riesgos Corrup'!#REF!),"")</f>
        <v>#REF!</v>
      </c>
      <c r="M116" s="102" t="e">
        <f>IF(AND('Riesgos Corrup'!#REF!="Media",'Riesgos Corrup'!#REF!="Moderado"),CONCATENATE("R11C",'Riesgos Corrup'!#REF!),"")</f>
        <v>#REF!</v>
      </c>
      <c r="N116" s="103" t="e">
        <f>IF(AND('Riesgos Corrup'!#REF!="Media",'Riesgos Corrup'!#REF!="Moderado"),CONCATENATE("R11C",'Riesgos Corrup'!#REF!),"")</f>
        <v>#REF!</v>
      </c>
      <c r="O116" s="104" t="e">
        <f>IF(AND('Riesgos Corrup'!#REF!="Media",'Riesgos Corrup'!#REF!="Moderado"),CONCATENATE("R11C",'Riesgos Corrup'!#REF!),"")</f>
        <v>#REF!</v>
      </c>
      <c r="P116" s="102" t="e">
        <f>IF(AND('Riesgos Corrup'!#REF!="Media",'Riesgos Corrup'!#REF!="Moderado"),CONCATENATE("R11C",'Riesgos Corrup'!#REF!),"")</f>
        <v>#REF!</v>
      </c>
      <c r="Q116" s="103" t="e">
        <f>IF(AND('Riesgos Corrup'!#REF!="Media",'Riesgos Corrup'!#REF!="Moderado"),CONCATENATE("R11C",'Riesgos Corrup'!#REF!),"")</f>
        <v>#REF!</v>
      </c>
      <c r="R116" s="104" t="e">
        <f>IF(AND('Riesgos Corrup'!#REF!="Media",'Riesgos Corrup'!#REF!="Moderado"),CONCATENATE("R11C",'Riesgos Corrup'!#REF!),"")</f>
        <v>#REF!</v>
      </c>
      <c r="S116" s="83" t="e">
        <f>IF(AND('Riesgos Corrup'!#REF!="Media",'Riesgos Corrup'!#REF!="Mayor"),CONCATENATE("R11C",'Riesgos Corrup'!#REF!),"")</f>
        <v>#REF!</v>
      </c>
      <c r="T116" s="39" t="e">
        <f>IF(AND('Riesgos Corrup'!#REF!="Media",'Riesgos Corrup'!#REF!="Mayor"),CONCATENATE("R11C",'Riesgos Corrup'!#REF!),"")</f>
        <v>#REF!</v>
      </c>
      <c r="U116" s="84" t="e">
        <f>IF(AND('Riesgos Corrup'!#REF!="Media",'Riesgos Corrup'!#REF!="Mayor"),CONCATENATE("R11C",'Riesgos Corrup'!#REF!),"")</f>
        <v>#REF!</v>
      </c>
      <c r="V116" s="96" t="e">
        <f>IF(AND('Riesgos Corrup'!#REF!="Media",'Riesgos Corrup'!#REF!="Catastrófico"),CONCATENATE("R11C",'Riesgos Corrup'!#REF!),"")</f>
        <v>#REF!</v>
      </c>
      <c r="W116" s="97" t="e">
        <f>IF(AND('Riesgos Corrup'!#REF!="Media",'Riesgos Corrup'!#REF!="Catastrófico"),CONCATENATE("R11C",'Riesgos Corrup'!#REF!),"")</f>
        <v>#REF!</v>
      </c>
      <c r="X116" s="98" t="e">
        <f>IF(AND('Riesgos Corrup'!#REF!="Media",'Riesgos Corrup'!#REF!="Catastrófico"),CONCATENATE("R11C",'Riesgos Corrup'!#REF!),"")</f>
        <v>#REF!</v>
      </c>
      <c r="Y116" s="40"/>
      <c r="Z116" s="280"/>
      <c r="AA116" s="281"/>
      <c r="AB116" s="281"/>
      <c r="AC116" s="281"/>
      <c r="AD116" s="281"/>
      <c r="AE116" s="282"/>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row>
    <row r="117" spans="1:61" ht="15" customHeight="1" x14ac:dyDescent="0.25">
      <c r="A117" s="40"/>
      <c r="B117" s="260"/>
      <c r="C117" s="261"/>
      <c r="D117" s="262"/>
      <c r="E117" s="235"/>
      <c r="F117" s="230"/>
      <c r="G117" s="230"/>
      <c r="H117" s="230"/>
      <c r="I117" s="230"/>
      <c r="J117" s="102" t="e">
        <f>IF(AND('Riesgos Corrup'!#REF!="Media",'Riesgos Corrup'!#REF!="Moderado"),CONCATENATE("R12C",'Riesgos Corrup'!#REF!),"")</f>
        <v>#REF!</v>
      </c>
      <c r="K117" s="103" t="e">
        <f>IF(AND('Riesgos Corrup'!#REF!="Media",'Riesgos Corrup'!#REF!="Moderado"),CONCATENATE("R12C",'Riesgos Corrup'!#REF!),"")</f>
        <v>#REF!</v>
      </c>
      <c r="L117" s="104" t="e">
        <f>IF(AND('Riesgos Corrup'!#REF!="Media",'Riesgos Corrup'!#REF!="Moderado"),CONCATENATE("R12C",'Riesgos Corrup'!#REF!),"")</f>
        <v>#REF!</v>
      </c>
      <c r="M117" s="102" t="e">
        <f>IF(AND('Riesgos Corrup'!#REF!="Media",'Riesgos Corrup'!#REF!="Moderado"),CONCATENATE("R12C",'Riesgos Corrup'!#REF!),"")</f>
        <v>#REF!</v>
      </c>
      <c r="N117" s="103" t="e">
        <f>IF(AND('Riesgos Corrup'!#REF!="Media",'Riesgos Corrup'!#REF!="Moderado"),CONCATENATE("R12C",'Riesgos Corrup'!#REF!),"")</f>
        <v>#REF!</v>
      </c>
      <c r="O117" s="104" t="e">
        <f>IF(AND('Riesgos Corrup'!#REF!="Media",'Riesgos Corrup'!#REF!="Moderado"),CONCATENATE("R12C",'Riesgos Corrup'!#REF!),"")</f>
        <v>#REF!</v>
      </c>
      <c r="P117" s="102" t="e">
        <f>IF(AND('Riesgos Corrup'!#REF!="Media",'Riesgos Corrup'!#REF!="Moderado"),CONCATENATE("R12C",'Riesgos Corrup'!#REF!),"")</f>
        <v>#REF!</v>
      </c>
      <c r="Q117" s="103" t="e">
        <f>IF(AND('Riesgos Corrup'!#REF!="Media",'Riesgos Corrup'!#REF!="Moderado"),CONCATENATE("R12C",'Riesgos Corrup'!#REF!),"")</f>
        <v>#REF!</v>
      </c>
      <c r="R117" s="104" t="e">
        <f>IF(AND('Riesgos Corrup'!#REF!="Media",'Riesgos Corrup'!#REF!="Moderado"),CONCATENATE("R12C",'Riesgos Corrup'!#REF!),"")</f>
        <v>#REF!</v>
      </c>
      <c r="S117" s="83" t="e">
        <f>IF(AND('Riesgos Corrup'!#REF!="Media",'Riesgos Corrup'!#REF!="Mayor"),CONCATENATE("R12C",'Riesgos Corrup'!#REF!),"")</f>
        <v>#REF!</v>
      </c>
      <c r="T117" s="39" t="e">
        <f>IF(AND('Riesgos Corrup'!#REF!="Media",'Riesgos Corrup'!#REF!="Mayor"),CONCATENATE("R12C",'Riesgos Corrup'!#REF!),"")</f>
        <v>#REF!</v>
      </c>
      <c r="U117" s="84" t="e">
        <f>IF(AND('Riesgos Corrup'!#REF!="Media",'Riesgos Corrup'!#REF!="Mayor"),CONCATENATE("R12C",'Riesgos Corrup'!#REF!),"")</f>
        <v>#REF!</v>
      </c>
      <c r="V117" s="96" t="e">
        <f>IF(AND('Riesgos Corrup'!#REF!="Media",'Riesgos Corrup'!#REF!="Catastrófico"),CONCATENATE("R12C",'Riesgos Corrup'!#REF!),"")</f>
        <v>#REF!</v>
      </c>
      <c r="W117" s="97" t="e">
        <f>IF(AND('Riesgos Corrup'!#REF!="Media",'Riesgos Corrup'!#REF!="Catastrófico"),CONCATENATE("R12C",'Riesgos Corrup'!#REF!),"")</f>
        <v>#REF!</v>
      </c>
      <c r="X117" s="98" t="e">
        <f>IF(AND('Riesgos Corrup'!#REF!="Media",'Riesgos Corrup'!#REF!="Catastrófico"),CONCATENATE("R12C",'Riesgos Corrup'!#REF!),"")</f>
        <v>#REF!</v>
      </c>
      <c r="Y117" s="40"/>
      <c r="Z117" s="280"/>
      <c r="AA117" s="281"/>
      <c r="AB117" s="281"/>
      <c r="AC117" s="281"/>
      <c r="AD117" s="281"/>
      <c r="AE117" s="282"/>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row>
    <row r="118" spans="1:61" ht="15" customHeight="1" x14ac:dyDescent="0.25">
      <c r="A118" s="40"/>
      <c r="B118" s="260"/>
      <c r="C118" s="261"/>
      <c r="D118" s="262"/>
      <c r="E118" s="235"/>
      <c r="F118" s="230"/>
      <c r="G118" s="230"/>
      <c r="H118" s="230"/>
      <c r="I118" s="230"/>
      <c r="J118" s="102" t="e">
        <f>IF(AND('Riesgos Corrup'!#REF!="Media",'Riesgos Corrup'!#REF!="Moderado"),CONCATENATE("R13C",'Riesgos Corrup'!#REF!),"")</f>
        <v>#REF!</v>
      </c>
      <c r="K118" s="103" t="e">
        <f>IF(AND('Riesgos Corrup'!#REF!="Media",'Riesgos Corrup'!#REF!="Moderado"),CONCATENATE("R13C",'Riesgos Corrup'!#REF!),"")</f>
        <v>#REF!</v>
      </c>
      <c r="L118" s="104" t="e">
        <f>IF(AND('Riesgos Corrup'!#REF!="Media",'Riesgos Corrup'!#REF!="Moderado"),CONCATENATE("R13C",'Riesgos Corrup'!#REF!),"")</f>
        <v>#REF!</v>
      </c>
      <c r="M118" s="102" t="e">
        <f>IF(AND('Riesgos Corrup'!#REF!="Media",'Riesgos Corrup'!#REF!="Moderado"),CONCATENATE("R13C",'Riesgos Corrup'!#REF!),"")</f>
        <v>#REF!</v>
      </c>
      <c r="N118" s="103" t="e">
        <f>IF(AND('Riesgos Corrup'!#REF!="Media",'Riesgos Corrup'!#REF!="Moderado"),CONCATENATE("R13C",'Riesgos Corrup'!#REF!),"")</f>
        <v>#REF!</v>
      </c>
      <c r="O118" s="104" t="e">
        <f>IF(AND('Riesgos Corrup'!#REF!="Media",'Riesgos Corrup'!#REF!="Moderado"),CONCATENATE("R13C",'Riesgos Corrup'!#REF!),"")</f>
        <v>#REF!</v>
      </c>
      <c r="P118" s="102" t="e">
        <f>IF(AND('Riesgos Corrup'!#REF!="Media",'Riesgos Corrup'!#REF!="Moderado"),CONCATENATE("R13C",'Riesgos Corrup'!#REF!),"")</f>
        <v>#REF!</v>
      </c>
      <c r="Q118" s="103" t="e">
        <f>IF(AND('Riesgos Corrup'!#REF!="Media",'Riesgos Corrup'!#REF!="Moderado"),CONCATENATE("R13C",'Riesgos Corrup'!#REF!),"")</f>
        <v>#REF!</v>
      </c>
      <c r="R118" s="104" t="e">
        <f>IF(AND('Riesgos Corrup'!#REF!="Media",'Riesgos Corrup'!#REF!="Moderado"),CONCATENATE("R13C",'Riesgos Corrup'!#REF!),"")</f>
        <v>#REF!</v>
      </c>
      <c r="S118" s="83" t="e">
        <f>IF(AND('Riesgos Corrup'!#REF!="Media",'Riesgos Corrup'!#REF!="Mayor"),CONCATENATE("R13C",'Riesgos Corrup'!#REF!),"")</f>
        <v>#REF!</v>
      </c>
      <c r="T118" s="39" t="e">
        <f>IF(AND('Riesgos Corrup'!#REF!="Media",'Riesgos Corrup'!#REF!="Mayor"),CONCATENATE("R13C",'Riesgos Corrup'!#REF!),"")</f>
        <v>#REF!</v>
      </c>
      <c r="U118" s="84" t="e">
        <f>IF(AND('Riesgos Corrup'!#REF!="Media",'Riesgos Corrup'!#REF!="Mayor"),CONCATENATE("R13C",'Riesgos Corrup'!#REF!),"")</f>
        <v>#REF!</v>
      </c>
      <c r="V118" s="96" t="e">
        <f>IF(AND('Riesgos Corrup'!#REF!="Media",'Riesgos Corrup'!#REF!="Catastrófico"),CONCATENATE("R13C",'Riesgos Corrup'!#REF!),"")</f>
        <v>#REF!</v>
      </c>
      <c r="W118" s="97" t="e">
        <f>IF(AND('Riesgos Corrup'!#REF!="Media",'Riesgos Corrup'!#REF!="Catastrófico"),CONCATENATE("R13C",'Riesgos Corrup'!#REF!),"")</f>
        <v>#REF!</v>
      </c>
      <c r="X118" s="98" t="e">
        <f>IF(AND('Riesgos Corrup'!#REF!="Media",'Riesgos Corrup'!#REF!="Catastrófico"),CONCATENATE("R13C",'Riesgos Corrup'!#REF!),"")</f>
        <v>#REF!</v>
      </c>
      <c r="Y118" s="40"/>
      <c r="Z118" s="280"/>
      <c r="AA118" s="281"/>
      <c r="AB118" s="281"/>
      <c r="AC118" s="281"/>
      <c r="AD118" s="281"/>
      <c r="AE118" s="282"/>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row>
    <row r="119" spans="1:61" ht="15" customHeight="1" x14ac:dyDescent="0.25">
      <c r="A119" s="40"/>
      <c r="B119" s="260"/>
      <c r="C119" s="261"/>
      <c r="D119" s="262"/>
      <c r="E119" s="235"/>
      <c r="F119" s="230"/>
      <c r="G119" s="230"/>
      <c r="H119" s="230"/>
      <c r="I119" s="230"/>
      <c r="J119" s="102" t="str">
        <f ca="1">IF(AND('Riesgos Corrup'!$AB$21="Media",'Riesgos Corrup'!$AD$21="Moderado"),CONCATENATE("R14C",'Riesgos Corrup'!$R$21),"")</f>
        <v/>
      </c>
      <c r="K119" s="103" t="str">
        <f>IF(AND('Riesgos Corrup'!$AB$22="Media",'Riesgos Corrup'!$AD$22="Moderado"),CONCATENATE("R14C",'Riesgos Corrup'!$R$22),"")</f>
        <v/>
      </c>
      <c r="L119" s="104" t="str">
        <f>IF(AND('Riesgos Corrup'!$AB$23="Media",'Riesgos Corrup'!$AD$23="Moderado"),CONCATENATE("R14C",'Riesgos Corrup'!$R$23),"")</f>
        <v/>
      </c>
      <c r="M119" s="102" t="str">
        <f ca="1">IF(AND('Riesgos Corrup'!$AB$21="Media",'Riesgos Corrup'!$AD$21="Moderado"),CONCATENATE("R14C",'Riesgos Corrup'!$R$21),"")</f>
        <v/>
      </c>
      <c r="N119" s="103" t="str">
        <f>IF(AND('Riesgos Corrup'!$AB$22="Media",'Riesgos Corrup'!$AD$22="Moderado"),CONCATENATE("R14C",'Riesgos Corrup'!$R$22),"")</f>
        <v/>
      </c>
      <c r="O119" s="104" t="str">
        <f>IF(AND('Riesgos Corrup'!$AB$23="Media",'Riesgos Corrup'!$AD$23="Moderado"),CONCATENATE("R14C",'Riesgos Corrup'!$R$23),"")</f>
        <v/>
      </c>
      <c r="P119" s="102" t="str">
        <f ca="1">IF(AND('Riesgos Corrup'!$AB$21="Media",'Riesgos Corrup'!$AD$21="Moderado"),CONCATENATE("R14C",'Riesgos Corrup'!$R$21),"")</f>
        <v/>
      </c>
      <c r="Q119" s="103" t="str">
        <f>IF(AND('Riesgos Corrup'!$AB$22="Media",'Riesgos Corrup'!$AD$22="Moderado"),CONCATENATE("R14C",'Riesgos Corrup'!$R$22),"")</f>
        <v/>
      </c>
      <c r="R119" s="104" t="str">
        <f>IF(AND('Riesgos Corrup'!$AB$23="Media",'Riesgos Corrup'!$AD$23="Moderado"),CONCATENATE("R14C",'Riesgos Corrup'!$R$23),"")</f>
        <v/>
      </c>
      <c r="S119" s="83" t="str">
        <f ca="1">IF(AND('Riesgos Corrup'!$AB$21="Media",'Riesgos Corrup'!$AD$21="Mayor"),CONCATENATE("R14C",'Riesgos Corrup'!$R$21),"")</f>
        <v/>
      </c>
      <c r="T119" s="39" t="str">
        <f>IF(AND('Riesgos Corrup'!$AB$22="Media",'Riesgos Corrup'!$AD$22="Mayor"),CONCATENATE("R14C",'Riesgos Corrup'!$R$22),"")</f>
        <v/>
      </c>
      <c r="U119" s="84" t="str">
        <f>IF(AND('Riesgos Corrup'!$AB$23="Media",'Riesgos Corrup'!$AD$23="Mayor"),CONCATENATE("R14C",'Riesgos Corrup'!$R$23),"")</f>
        <v/>
      </c>
      <c r="V119" s="96" t="str">
        <f ca="1">IF(AND('Riesgos Corrup'!$AB$21="Media",'Riesgos Corrup'!$AD$21="Catastrófico"),CONCATENATE("R14C",'Riesgos Corrup'!$R$21),"")</f>
        <v/>
      </c>
      <c r="W119" s="97" t="str">
        <f>IF(AND('Riesgos Corrup'!$AB$22="Media",'Riesgos Corrup'!$AD$22="Catastrófico"),CONCATENATE("R14C",'Riesgos Corrup'!$R$22),"")</f>
        <v/>
      </c>
      <c r="X119" s="98" t="str">
        <f>IF(AND('Riesgos Corrup'!$AB$23="Media",'Riesgos Corrup'!$AD$23="Catastrófico"),CONCATENATE("R14C",'Riesgos Corrup'!$R$23),"")</f>
        <v/>
      </c>
      <c r="Y119" s="40"/>
      <c r="Z119" s="280"/>
      <c r="AA119" s="281"/>
      <c r="AB119" s="281"/>
      <c r="AC119" s="281"/>
      <c r="AD119" s="281"/>
      <c r="AE119" s="282"/>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row>
    <row r="120" spans="1:61" ht="15" customHeight="1" x14ac:dyDescent="0.25">
      <c r="A120" s="40"/>
      <c r="B120" s="260"/>
      <c r="C120" s="261"/>
      <c r="D120" s="262"/>
      <c r="E120" s="235"/>
      <c r="F120" s="230"/>
      <c r="G120" s="230"/>
      <c r="H120" s="230"/>
      <c r="I120" s="230"/>
      <c r="J120" s="102" t="e">
        <f>IF(AND('Riesgos Corrup'!#REF!="Media",'Riesgos Corrup'!#REF!="Moderado"),CONCATENATE("R15C",'Riesgos Corrup'!#REF!),"")</f>
        <v>#REF!</v>
      </c>
      <c r="K120" s="103" t="e">
        <f>IF(AND('Riesgos Corrup'!#REF!="Media",'Riesgos Corrup'!#REF!="Moderado"),CONCATENATE("R15C",'Riesgos Corrup'!#REF!),"")</f>
        <v>#REF!</v>
      </c>
      <c r="L120" s="104" t="e">
        <f>IF(AND('Riesgos Corrup'!#REF!="Media",'Riesgos Corrup'!#REF!="Moderado"),CONCATENATE("R15C",'Riesgos Corrup'!#REF!),"")</f>
        <v>#REF!</v>
      </c>
      <c r="M120" s="102" t="e">
        <f>IF(AND('Riesgos Corrup'!#REF!="Media",'Riesgos Corrup'!#REF!="Moderado"),CONCATENATE("R15C",'Riesgos Corrup'!#REF!),"")</f>
        <v>#REF!</v>
      </c>
      <c r="N120" s="103" t="e">
        <f>IF(AND('Riesgos Corrup'!#REF!="Media",'Riesgos Corrup'!#REF!="Moderado"),CONCATENATE("R15C",'Riesgos Corrup'!#REF!),"")</f>
        <v>#REF!</v>
      </c>
      <c r="O120" s="104" t="e">
        <f>IF(AND('Riesgos Corrup'!#REF!="Media",'Riesgos Corrup'!#REF!="Moderado"),CONCATENATE("R15C",'Riesgos Corrup'!#REF!),"")</f>
        <v>#REF!</v>
      </c>
      <c r="P120" s="102" t="e">
        <f>IF(AND('Riesgos Corrup'!#REF!="Media",'Riesgos Corrup'!#REF!="Moderado"),CONCATENATE("R15C",'Riesgos Corrup'!#REF!),"")</f>
        <v>#REF!</v>
      </c>
      <c r="Q120" s="103" t="e">
        <f>IF(AND('Riesgos Corrup'!#REF!="Media",'Riesgos Corrup'!#REF!="Moderado"),CONCATENATE("R15C",'Riesgos Corrup'!#REF!),"")</f>
        <v>#REF!</v>
      </c>
      <c r="R120" s="104" t="e">
        <f>IF(AND('Riesgos Corrup'!#REF!="Media",'Riesgos Corrup'!#REF!="Moderado"),CONCATENATE("R15C",'Riesgos Corrup'!#REF!),"")</f>
        <v>#REF!</v>
      </c>
      <c r="S120" s="83" t="e">
        <f>IF(AND('Riesgos Corrup'!#REF!="Media",'Riesgos Corrup'!#REF!="Mayor"),CONCATENATE("R15C",'Riesgos Corrup'!#REF!),"")</f>
        <v>#REF!</v>
      </c>
      <c r="T120" s="39" t="e">
        <f>IF(AND('Riesgos Corrup'!#REF!="Media",'Riesgos Corrup'!#REF!="Mayor"),CONCATENATE("R15C",'Riesgos Corrup'!#REF!),"")</f>
        <v>#REF!</v>
      </c>
      <c r="U120" s="84" t="e">
        <f>IF(AND('Riesgos Corrup'!#REF!="Media",'Riesgos Corrup'!#REF!="Mayor"),CONCATENATE("R15C",'Riesgos Corrup'!#REF!),"")</f>
        <v>#REF!</v>
      </c>
      <c r="V120" s="96" t="e">
        <f>IF(AND('Riesgos Corrup'!#REF!="Media",'Riesgos Corrup'!#REF!="Catastrófico"),CONCATENATE("R15C",'Riesgos Corrup'!#REF!),"")</f>
        <v>#REF!</v>
      </c>
      <c r="W120" s="97" t="e">
        <f>IF(AND('Riesgos Corrup'!#REF!="Media",'Riesgos Corrup'!#REF!="Catastrófico"),CONCATENATE("R15C",'Riesgos Corrup'!#REF!),"")</f>
        <v>#REF!</v>
      </c>
      <c r="X120" s="98" t="e">
        <f>IF(AND('Riesgos Corrup'!#REF!="Media",'Riesgos Corrup'!#REF!="Catastrófico"),CONCATENATE("R15C",'Riesgos Corrup'!#REF!),"")</f>
        <v>#REF!</v>
      </c>
      <c r="Y120" s="40"/>
      <c r="Z120" s="280"/>
      <c r="AA120" s="281"/>
      <c r="AB120" s="281"/>
      <c r="AC120" s="281"/>
      <c r="AD120" s="281"/>
      <c r="AE120" s="282"/>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row>
    <row r="121" spans="1:61" ht="15" customHeight="1" x14ac:dyDescent="0.25">
      <c r="A121" s="40"/>
      <c r="B121" s="260"/>
      <c r="C121" s="261"/>
      <c r="D121" s="262"/>
      <c r="E121" s="235"/>
      <c r="F121" s="230"/>
      <c r="G121" s="230"/>
      <c r="H121" s="230"/>
      <c r="I121" s="230"/>
      <c r="J121" s="102" t="e">
        <f>IF(AND('Riesgos Corrup'!#REF!="Media",'Riesgos Corrup'!#REF!="Moderado"),CONCATENATE("R16C",'Riesgos Corrup'!#REF!),"")</f>
        <v>#REF!</v>
      </c>
      <c r="K121" s="103" t="e">
        <f>IF(AND('Riesgos Corrup'!#REF!="Media",'Riesgos Corrup'!#REF!="Moderado"),CONCATENATE("R16C",'Riesgos Corrup'!#REF!),"")</f>
        <v>#REF!</v>
      </c>
      <c r="L121" s="104" t="e">
        <f>IF(AND('Riesgos Corrup'!#REF!="Media",'Riesgos Corrup'!#REF!="Moderado"),CONCATENATE("R16C",'Riesgos Corrup'!#REF!),"")</f>
        <v>#REF!</v>
      </c>
      <c r="M121" s="102" t="e">
        <f>IF(AND('Riesgos Corrup'!#REF!="Media",'Riesgos Corrup'!#REF!="Moderado"),CONCATENATE("R16C",'Riesgos Corrup'!#REF!),"")</f>
        <v>#REF!</v>
      </c>
      <c r="N121" s="103" t="e">
        <f>IF(AND('Riesgos Corrup'!#REF!="Media",'Riesgos Corrup'!#REF!="Moderado"),CONCATENATE("R16C",'Riesgos Corrup'!#REF!),"")</f>
        <v>#REF!</v>
      </c>
      <c r="O121" s="104" t="e">
        <f>IF(AND('Riesgos Corrup'!#REF!="Media",'Riesgos Corrup'!#REF!="Moderado"),CONCATENATE("R16C",'Riesgos Corrup'!#REF!),"")</f>
        <v>#REF!</v>
      </c>
      <c r="P121" s="102" t="e">
        <f>IF(AND('Riesgos Corrup'!#REF!="Media",'Riesgos Corrup'!#REF!="Moderado"),CONCATENATE("R16C",'Riesgos Corrup'!#REF!),"")</f>
        <v>#REF!</v>
      </c>
      <c r="Q121" s="103" t="e">
        <f>IF(AND('Riesgos Corrup'!#REF!="Media",'Riesgos Corrup'!#REF!="Moderado"),CONCATENATE("R16C",'Riesgos Corrup'!#REF!),"")</f>
        <v>#REF!</v>
      </c>
      <c r="R121" s="104" t="e">
        <f>IF(AND('Riesgos Corrup'!#REF!="Media",'Riesgos Corrup'!#REF!="Moderado"),CONCATENATE("R16C",'Riesgos Corrup'!#REF!),"")</f>
        <v>#REF!</v>
      </c>
      <c r="S121" s="83" t="e">
        <f>IF(AND('Riesgos Corrup'!#REF!="Media",'Riesgos Corrup'!#REF!="Mayor"),CONCATENATE("R16C",'Riesgos Corrup'!#REF!),"")</f>
        <v>#REF!</v>
      </c>
      <c r="T121" s="39" t="e">
        <f>IF(AND('Riesgos Corrup'!#REF!="Media",'Riesgos Corrup'!#REF!="Mayor"),CONCATENATE("R16C",'Riesgos Corrup'!#REF!),"")</f>
        <v>#REF!</v>
      </c>
      <c r="U121" s="84" t="e">
        <f>IF(AND('Riesgos Corrup'!#REF!="Media",'Riesgos Corrup'!#REF!="Mayor"),CONCATENATE("R16C",'Riesgos Corrup'!#REF!),"")</f>
        <v>#REF!</v>
      </c>
      <c r="V121" s="96" t="e">
        <f>IF(AND('Riesgos Corrup'!#REF!="Media",'Riesgos Corrup'!#REF!="Catastrófico"),CONCATENATE("R16C",'Riesgos Corrup'!#REF!),"")</f>
        <v>#REF!</v>
      </c>
      <c r="W121" s="97" t="e">
        <f>IF(AND('Riesgos Corrup'!#REF!="Media",'Riesgos Corrup'!#REF!="Catastrófico"),CONCATENATE("R16C",'Riesgos Corrup'!#REF!),"")</f>
        <v>#REF!</v>
      </c>
      <c r="X121" s="98" t="e">
        <f>IF(AND('Riesgos Corrup'!#REF!="Media",'Riesgos Corrup'!#REF!="Catastrófico"),CONCATENATE("R16C",'Riesgos Corrup'!#REF!),"")</f>
        <v>#REF!</v>
      </c>
      <c r="Y121" s="40"/>
      <c r="Z121" s="280"/>
      <c r="AA121" s="281"/>
      <c r="AB121" s="281"/>
      <c r="AC121" s="281"/>
      <c r="AD121" s="281"/>
      <c r="AE121" s="282"/>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row>
    <row r="122" spans="1:61" ht="15" customHeight="1" x14ac:dyDescent="0.25">
      <c r="A122" s="40"/>
      <c r="B122" s="260"/>
      <c r="C122" s="261"/>
      <c r="D122" s="262"/>
      <c r="E122" s="235"/>
      <c r="F122" s="230"/>
      <c r="G122" s="230"/>
      <c r="H122" s="230"/>
      <c r="I122" s="230"/>
      <c r="J122" s="102" t="e">
        <f>IF(AND('Riesgos Corrup'!#REF!="Media",'Riesgos Corrup'!#REF!="Moderado"),CONCATENATE("R17",'Riesgos Corrup'!#REF!),"")</f>
        <v>#REF!</v>
      </c>
      <c r="K122" s="103" t="e">
        <f>IF(AND('Riesgos Corrup'!#REF!="Media",'Riesgos Corrup'!#REF!="Moderado"),CONCATENATE("R17C",'Riesgos Corrup'!#REF!),"")</f>
        <v>#REF!</v>
      </c>
      <c r="L122" s="104" t="e">
        <f>IF(AND('Riesgos Corrup'!#REF!="Media",'Riesgos Corrup'!#REF!="Moderado"),CONCATENATE("R17C",'Riesgos Corrup'!#REF!),"")</f>
        <v>#REF!</v>
      </c>
      <c r="M122" s="102" t="e">
        <f>IF(AND('Riesgos Corrup'!#REF!="Media",'Riesgos Corrup'!#REF!="Moderado"),CONCATENATE("R17",'Riesgos Corrup'!#REF!),"")</f>
        <v>#REF!</v>
      </c>
      <c r="N122" s="103" t="e">
        <f>IF(AND('Riesgos Corrup'!#REF!="Media",'Riesgos Corrup'!#REF!="Moderado"),CONCATENATE("R17C",'Riesgos Corrup'!#REF!),"")</f>
        <v>#REF!</v>
      </c>
      <c r="O122" s="104" t="e">
        <f>IF(AND('Riesgos Corrup'!#REF!="Media",'Riesgos Corrup'!#REF!="Moderado"),CONCATENATE("R17C",'Riesgos Corrup'!#REF!),"")</f>
        <v>#REF!</v>
      </c>
      <c r="P122" s="102" t="e">
        <f>IF(AND('Riesgos Corrup'!#REF!="Media",'Riesgos Corrup'!#REF!="Moderado"),CONCATENATE("R17",'Riesgos Corrup'!#REF!),"")</f>
        <v>#REF!</v>
      </c>
      <c r="Q122" s="103" t="e">
        <f>IF(AND('Riesgos Corrup'!#REF!="Media",'Riesgos Corrup'!#REF!="Moderado"),CONCATENATE("R17C",'Riesgos Corrup'!#REF!),"")</f>
        <v>#REF!</v>
      </c>
      <c r="R122" s="104" t="e">
        <f>IF(AND('Riesgos Corrup'!#REF!="Media",'Riesgos Corrup'!#REF!="Moderado"),CONCATENATE("R17C",'Riesgos Corrup'!#REF!),"")</f>
        <v>#REF!</v>
      </c>
      <c r="S122" s="83" t="e">
        <f>IF(AND('Riesgos Corrup'!#REF!="Media",'Riesgos Corrup'!#REF!="Mayor"),CONCATENATE("R17",'Riesgos Corrup'!#REF!),"")</f>
        <v>#REF!</v>
      </c>
      <c r="T122" s="39" t="e">
        <f>IF(AND('Riesgos Corrup'!#REF!="Media",'Riesgos Corrup'!#REF!="Mayor"),CONCATENATE("R17C",'Riesgos Corrup'!#REF!),"")</f>
        <v>#REF!</v>
      </c>
      <c r="U122" s="84" t="e">
        <f>IF(AND('Riesgos Corrup'!#REF!="Media",'Riesgos Corrup'!#REF!="Mayor"),CONCATENATE("R17C",'Riesgos Corrup'!#REF!),"")</f>
        <v>#REF!</v>
      </c>
      <c r="V122" s="96" t="e">
        <f>IF(AND('Riesgos Corrup'!#REF!="Media",'Riesgos Corrup'!#REF!="Catastrófico"),CONCATENATE("R17",'Riesgos Corrup'!#REF!),"")</f>
        <v>#REF!</v>
      </c>
      <c r="W122" s="97" t="e">
        <f>IF(AND('Riesgos Corrup'!#REF!="Media",'Riesgos Corrup'!#REF!="Catastrófico"),CONCATENATE("R17C",'Riesgos Corrup'!#REF!),"")</f>
        <v>#REF!</v>
      </c>
      <c r="X122" s="98" t="e">
        <f>IF(AND('Riesgos Corrup'!#REF!="Media",'Riesgos Corrup'!#REF!="Catastrófico"),CONCATENATE("R17C",'Riesgos Corrup'!#REF!),"")</f>
        <v>#REF!</v>
      </c>
      <c r="Y122" s="40"/>
      <c r="Z122" s="280"/>
      <c r="AA122" s="281"/>
      <c r="AB122" s="281"/>
      <c r="AC122" s="281"/>
      <c r="AD122" s="281"/>
      <c r="AE122" s="282"/>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row>
    <row r="123" spans="1:61" ht="15" customHeight="1" x14ac:dyDescent="0.25">
      <c r="A123" s="40"/>
      <c r="B123" s="260"/>
      <c r="C123" s="261"/>
      <c r="D123" s="262"/>
      <c r="E123" s="235"/>
      <c r="F123" s="230"/>
      <c r="G123" s="230"/>
      <c r="H123" s="230"/>
      <c r="I123" s="230"/>
      <c r="J123" s="102" t="str">
        <f ca="1">IF(AND('Riesgos Corrup'!$AB$24="Media",'Riesgos Corrup'!$AD$24="Moderado"),CONCATENATE("R18C",'Riesgos Corrup'!$R$24),"")</f>
        <v/>
      </c>
      <c r="K123" s="103" t="str">
        <f>IF(AND('Riesgos Corrup'!$AB$25="Media",'Riesgos Corrup'!$AD$25="Moderado"),CONCATENATE("R18C",'Riesgos Corrup'!$R$25),"")</f>
        <v/>
      </c>
      <c r="L123" s="104" t="str">
        <f>IF(AND('Riesgos Corrup'!$AB$26="Media",'Riesgos Corrup'!$AD$26="Moderado"),CONCATENATE("R18C",'Riesgos Corrup'!$R$26),"")</f>
        <v/>
      </c>
      <c r="M123" s="102" t="str">
        <f ca="1">IF(AND('Riesgos Corrup'!$AB$24="Media",'Riesgos Corrup'!$AD$24="Moderado"),CONCATENATE("R18C",'Riesgos Corrup'!$R$24),"")</f>
        <v/>
      </c>
      <c r="N123" s="103" t="str">
        <f>IF(AND('Riesgos Corrup'!$AB$25="Media",'Riesgos Corrup'!$AD$25="Moderado"),CONCATENATE("R18C",'Riesgos Corrup'!$R$25),"")</f>
        <v/>
      </c>
      <c r="O123" s="104" t="str">
        <f>IF(AND('Riesgos Corrup'!$AB$26="Media",'Riesgos Corrup'!$AD$26="Moderado"),CONCATENATE("R18C",'Riesgos Corrup'!$R$26),"")</f>
        <v/>
      </c>
      <c r="P123" s="102" t="str">
        <f ca="1">IF(AND('Riesgos Corrup'!$AB$24="Media",'Riesgos Corrup'!$AD$24="Moderado"),CONCATENATE("R18C",'Riesgos Corrup'!$R$24),"")</f>
        <v/>
      </c>
      <c r="Q123" s="103" t="str">
        <f>IF(AND('Riesgos Corrup'!$AB$25="Media",'Riesgos Corrup'!$AD$25="Moderado"),CONCATENATE("R18C",'Riesgos Corrup'!$R$25),"")</f>
        <v/>
      </c>
      <c r="R123" s="104" t="str">
        <f>IF(AND('Riesgos Corrup'!$AB$26="Media",'Riesgos Corrup'!$AD$26="Moderado"),CONCATENATE("R18C",'Riesgos Corrup'!$R$26),"")</f>
        <v/>
      </c>
      <c r="S123" s="83" t="str">
        <f ca="1">IF(AND('Riesgos Corrup'!$AB$24="Media",'Riesgos Corrup'!$AD$24="Mayor"),CONCATENATE("R18C",'Riesgos Corrup'!$R$24),"")</f>
        <v/>
      </c>
      <c r="T123" s="39" t="str">
        <f>IF(AND('Riesgos Corrup'!$AB$25="Media",'Riesgos Corrup'!$AD$25="Mayor"),CONCATENATE("R18C",'Riesgos Corrup'!$R$25),"")</f>
        <v/>
      </c>
      <c r="U123" s="84" t="str">
        <f>IF(AND('Riesgos Corrup'!$AB$26="Media",'Riesgos Corrup'!$AD$26="Mayor"),CONCATENATE("R18C",'Riesgos Corrup'!$R$26),"")</f>
        <v/>
      </c>
      <c r="V123" s="96" t="str">
        <f ca="1">IF(AND('Riesgos Corrup'!$AB$24="Media",'Riesgos Corrup'!$AD$24="Catastrófico"),CONCATENATE("R18C",'Riesgos Corrup'!$R$24),"")</f>
        <v/>
      </c>
      <c r="W123" s="97" t="str">
        <f>IF(AND('Riesgos Corrup'!$AB$25="Media",'Riesgos Corrup'!$AD$25="Catastrófico"),CONCATENATE("R18C",'Riesgos Corrup'!$R$25),"")</f>
        <v/>
      </c>
      <c r="X123" s="98" t="str">
        <f>IF(AND('Riesgos Corrup'!$AB$26="Media",'Riesgos Corrup'!$AD$26="Catastrófico"),CONCATENATE("R18C",'Riesgos Corrup'!$R$26),"")</f>
        <v/>
      </c>
      <c r="Y123" s="40"/>
      <c r="Z123" s="280"/>
      <c r="AA123" s="281"/>
      <c r="AB123" s="281"/>
      <c r="AC123" s="281"/>
      <c r="AD123" s="281"/>
      <c r="AE123" s="282"/>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row>
    <row r="124" spans="1:61" ht="15" customHeight="1" x14ac:dyDescent="0.25">
      <c r="A124" s="40"/>
      <c r="B124" s="260"/>
      <c r="C124" s="261"/>
      <c r="D124" s="262"/>
      <c r="E124" s="235"/>
      <c r="F124" s="230"/>
      <c r="G124" s="230"/>
      <c r="H124" s="230"/>
      <c r="I124" s="230"/>
      <c r="J124" s="102" t="e">
        <f>IF(AND('Riesgos Corrup'!#REF!="Media",'Riesgos Corrup'!#REF!="Moderado"),CONCATENATE("R19C",'Riesgos Corrup'!#REF!),"")</f>
        <v>#REF!</v>
      </c>
      <c r="K124" s="103" t="e">
        <f>IF(AND('Riesgos Corrup'!#REF!="Media",'Riesgos Corrup'!#REF!="Moderado"),CONCATENATE("R19C",'Riesgos Corrup'!#REF!),"")</f>
        <v>#REF!</v>
      </c>
      <c r="L124" s="104" t="e">
        <f>IF(AND('Riesgos Corrup'!#REF!="Media",'Riesgos Corrup'!#REF!="Moderado"),CONCATENATE("R19C",'Riesgos Corrup'!#REF!),"")</f>
        <v>#REF!</v>
      </c>
      <c r="M124" s="102" t="e">
        <f>IF(AND('Riesgos Corrup'!#REF!="Media",'Riesgos Corrup'!#REF!="Moderado"),CONCATENATE("R19C",'Riesgos Corrup'!#REF!),"")</f>
        <v>#REF!</v>
      </c>
      <c r="N124" s="103" t="e">
        <f>IF(AND('Riesgos Corrup'!#REF!="Media",'Riesgos Corrup'!#REF!="Moderado"),CONCATENATE("R19C",'Riesgos Corrup'!#REF!),"")</f>
        <v>#REF!</v>
      </c>
      <c r="O124" s="104" t="e">
        <f>IF(AND('Riesgos Corrup'!#REF!="Media",'Riesgos Corrup'!#REF!="Moderado"),CONCATENATE("R19C",'Riesgos Corrup'!#REF!),"")</f>
        <v>#REF!</v>
      </c>
      <c r="P124" s="102" t="e">
        <f>IF(AND('Riesgos Corrup'!#REF!="Media",'Riesgos Corrup'!#REF!="Moderado"),CONCATENATE("R19C",'Riesgos Corrup'!#REF!),"")</f>
        <v>#REF!</v>
      </c>
      <c r="Q124" s="103" t="e">
        <f>IF(AND('Riesgos Corrup'!#REF!="Media",'Riesgos Corrup'!#REF!="Moderado"),CONCATENATE("R19C",'Riesgos Corrup'!#REF!),"")</f>
        <v>#REF!</v>
      </c>
      <c r="R124" s="104" t="e">
        <f>IF(AND('Riesgos Corrup'!#REF!="Media",'Riesgos Corrup'!#REF!="Moderado"),CONCATENATE("R19C",'Riesgos Corrup'!#REF!),"")</f>
        <v>#REF!</v>
      </c>
      <c r="S124" s="83" t="e">
        <f>IF(AND('Riesgos Corrup'!#REF!="Media",'Riesgos Corrup'!#REF!="Mayor"),CONCATENATE("R19C",'Riesgos Corrup'!#REF!),"")</f>
        <v>#REF!</v>
      </c>
      <c r="T124" s="39" t="e">
        <f>IF(AND('Riesgos Corrup'!#REF!="Media",'Riesgos Corrup'!#REF!="Mayor"),CONCATENATE("R19C",'Riesgos Corrup'!#REF!),"")</f>
        <v>#REF!</v>
      </c>
      <c r="U124" s="84" t="e">
        <f>IF(AND('Riesgos Corrup'!#REF!="Media",'Riesgos Corrup'!#REF!="Mayor"),CONCATENATE("R19C",'Riesgos Corrup'!#REF!),"")</f>
        <v>#REF!</v>
      </c>
      <c r="V124" s="96" t="e">
        <f>IF(AND('Riesgos Corrup'!#REF!="Media",'Riesgos Corrup'!#REF!="Catastrófico"),CONCATENATE("R19C",'Riesgos Corrup'!#REF!),"")</f>
        <v>#REF!</v>
      </c>
      <c r="W124" s="97" t="e">
        <f>IF(AND('Riesgos Corrup'!#REF!="Media",'Riesgos Corrup'!#REF!="Catastrófico"),CONCATENATE("R19C",'Riesgos Corrup'!#REF!),"")</f>
        <v>#REF!</v>
      </c>
      <c r="X124" s="98" t="e">
        <f>IF(AND('Riesgos Corrup'!#REF!="Media",'Riesgos Corrup'!#REF!="Catastrófico"),CONCATENATE("R19C",'Riesgos Corrup'!#REF!),"")</f>
        <v>#REF!</v>
      </c>
      <c r="Y124" s="40"/>
      <c r="Z124" s="280"/>
      <c r="AA124" s="281"/>
      <c r="AB124" s="281"/>
      <c r="AC124" s="281"/>
      <c r="AD124" s="281"/>
      <c r="AE124" s="282"/>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row>
    <row r="125" spans="1:61" ht="15" customHeight="1" x14ac:dyDescent="0.25">
      <c r="A125" s="40"/>
      <c r="B125" s="260"/>
      <c r="C125" s="261"/>
      <c r="D125" s="262"/>
      <c r="E125" s="235"/>
      <c r="F125" s="230"/>
      <c r="G125" s="230"/>
      <c r="H125" s="230"/>
      <c r="I125" s="230"/>
      <c r="J125" s="102" t="e">
        <f>IF(AND('Riesgos Corrup'!#REF!="Media",'Riesgos Corrup'!#REF!="Moderado"),CONCATENATE("R20C",'Riesgos Corrup'!#REF!),"")</f>
        <v>#REF!</v>
      </c>
      <c r="K125" s="103" t="e">
        <f>IF(AND('Riesgos Corrup'!#REF!="Media",'Riesgos Corrup'!#REF!="Moderado"),CONCATENATE("R20C",'Riesgos Corrup'!#REF!),"")</f>
        <v>#REF!</v>
      </c>
      <c r="L125" s="104" t="e">
        <f>IF(AND('Riesgos Corrup'!#REF!="Media",'Riesgos Corrup'!#REF!="Moderado"),CONCATENATE("R20C",'Riesgos Corrup'!#REF!),"")</f>
        <v>#REF!</v>
      </c>
      <c r="M125" s="102" t="e">
        <f>IF(AND('Riesgos Corrup'!#REF!="Media",'Riesgos Corrup'!#REF!="Moderado"),CONCATENATE("R20C",'Riesgos Corrup'!#REF!),"")</f>
        <v>#REF!</v>
      </c>
      <c r="N125" s="103" t="e">
        <f>IF(AND('Riesgos Corrup'!#REF!="Media",'Riesgos Corrup'!#REF!="Moderado"),CONCATENATE("R20C",'Riesgos Corrup'!#REF!),"")</f>
        <v>#REF!</v>
      </c>
      <c r="O125" s="104" t="e">
        <f>IF(AND('Riesgos Corrup'!#REF!="Media",'Riesgos Corrup'!#REF!="Moderado"),CONCATENATE("R20C",'Riesgos Corrup'!#REF!),"")</f>
        <v>#REF!</v>
      </c>
      <c r="P125" s="102" t="e">
        <f>IF(AND('Riesgos Corrup'!#REF!="Media",'Riesgos Corrup'!#REF!="Moderado"),CONCATENATE("R20C",'Riesgos Corrup'!#REF!),"")</f>
        <v>#REF!</v>
      </c>
      <c r="Q125" s="103" t="e">
        <f>IF(AND('Riesgos Corrup'!#REF!="Media",'Riesgos Corrup'!#REF!="Moderado"),CONCATENATE("R20C",'Riesgos Corrup'!#REF!),"")</f>
        <v>#REF!</v>
      </c>
      <c r="R125" s="104" t="e">
        <f>IF(AND('Riesgos Corrup'!#REF!="Media",'Riesgos Corrup'!#REF!="Moderado"),CONCATENATE("R20C",'Riesgos Corrup'!#REF!),"")</f>
        <v>#REF!</v>
      </c>
      <c r="S125" s="83" t="e">
        <f>IF(AND('Riesgos Corrup'!#REF!="Media",'Riesgos Corrup'!#REF!="Mayor"),CONCATENATE("R20C",'Riesgos Corrup'!#REF!),"")</f>
        <v>#REF!</v>
      </c>
      <c r="T125" s="39" t="e">
        <f>IF(AND('Riesgos Corrup'!#REF!="Media",'Riesgos Corrup'!#REF!="Mayor"),CONCATENATE("R20C",'Riesgos Corrup'!#REF!),"")</f>
        <v>#REF!</v>
      </c>
      <c r="U125" s="84" t="e">
        <f>IF(AND('Riesgos Corrup'!#REF!="Media",'Riesgos Corrup'!#REF!="Mayor"),CONCATENATE("R20C",'Riesgos Corrup'!#REF!),"")</f>
        <v>#REF!</v>
      </c>
      <c r="V125" s="96" t="e">
        <f>IF(AND('Riesgos Corrup'!#REF!="Media",'Riesgos Corrup'!#REF!="Catastrófico"),CONCATENATE("R20C",'Riesgos Corrup'!#REF!),"")</f>
        <v>#REF!</v>
      </c>
      <c r="W125" s="97" t="e">
        <f>IF(AND('Riesgos Corrup'!#REF!="Media",'Riesgos Corrup'!#REF!="Catastrófico"),CONCATENATE("R20C",'Riesgos Corrup'!#REF!),"")</f>
        <v>#REF!</v>
      </c>
      <c r="X125" s="98" t="e">
        <f>IF(AND('Riesgos Corrup'!#REF!="Media",'Riesgos Corrup'!#REF!="Catastrófico"),CONCATENATE("R20C",'Riesgos Corrup'!#REF!),"")</f>
        <v>#REF!</v>
      </c>
      <c r="Y125" s="40"/>
      <c r="Z125" s="280"/>
      <c r="AA125" s="281"/>
      <c r="AB125" s="281"/>
      <c r="AC125" s="281"/>
      <c r="AD125" s="281"/>
      <c r="AE125" s="282"/>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row>
    <row r="126" spans="1:61" ht="15" customHeight="1" x14ac:dyDescent="0.25">
      <c r="A126" s="40"/>
      <c r="B126" s="260"/>
      <c r="C126" s="261"/>
      <c r="D126" s="262"/>
      <c r="E126" s="235"/>
      <c r="F126" s="230"/>
      <c r="G126" s="230"/>
      <c r="H126" s="230"/>
      <c r="I126" s="230"/>
      <c r="J126" s="102" t="str">
        <f ca="1">IF(AND('Riesgos Corrup'!$AB$27="Media",'Riesgos Corrup'!$AD$27="Moderado"),CONCATENATE("R21C",'Riesgos Corrup'!$R$27),"")</f>
        <v/>
      </c>
      <c r="K126" s="103" t="str">
        <f>IF(AND('Riesgos Corrup'!$AB$28="Media",'Riesgos Corrup'!$AD$28="Moderado"),CONCATENATE("R21C",'Riesgos Corrup'!$R$28),"")</f>
        <v/>
      </c>
      <c r="L126" s="104" t="str">
        <f>IF(AND('Riesgos Corrup'!$AB$29="Media",'Riesgos Corrup'!$AD$29="Moderado"),CONCATENATE("R21C",'Riesgos Corrup'!$R$29),"")</f>
        <v/>
      </c>
      <c r="M126" s="102" t="str">
        <f ca="1">IF(AND('Riesgos Corrup'!$AB$27="Media",'Riesgos Corrup'!$AD$27="Moderado"),CONCATENATE("R21C",'Riesgos Corrup'!$R$27),"")</f>
        <v/>
      </c>
      <c r="N126" s="103" t="str">
        <f>IF(AND('Riesgos Corrup'!$AB$28="Media",'Riesgos Corrup'!$AD$28="Moderado"),CONCATENATE("R21C",'Riesgos Corrup'!$R$28),"")</f>
        <v/>
      </c>
      <c r="O126" s="104" t="str">
        <f>IF(AND('Riesgos Corrup'!$AB$29="Media",'Riesgos Corrup'!$AD$29="Moderado"),CONCATENATE("R21C",'Riesgos Corrup'!$R$29),"")</f>
        <v/>
      </c>
      <c r="P126" s="102" t="str">
        <f ca="1">IF(AND('Riesgos Corrup'!$AB$27="Media",'Riesgos Corrup'!$AD$27="Moderado"),CONCATENATE("R21C",'Riesgos Corrup'!$R$27),"")</f>
        <v/>
      </c>
      <c r="Q126" s="103" t="str">
        <f>IF(AND('Riesgos Corrup'!$AB$28="Media",'Riesgos Corrup'!$AD$28="Moderado"),CONCATENATE("R21C",'Riesgos Corrup'!$R$28),"")</f>
        <v/>
      </c>
      <c r="R126" s="104" t="str">
        <f>IF(AND('Riesgos Corrup'!$AB$29="Media",'Riesgos Corrup'!$AD$29="Moderado"),CONCATENATE("R21C",'Riesgos Corrup'!$R$29),"")</f>
        <v/>
      </c>
      <c r="S126" s="83" t="str">
        <f ca="1">IF(AND('Riesgos Corrup'!$AB$27="Media",'Riesgos Corrup'!$AD$27="Mayor"),CONCATENATE("R21C",'Riesgos Corrup'!$R$27),"")</f>
        <v/>
      </c>
      <c r="T126" s="39" t="str">
        <f>IF(AND('Riesgos Corrup'!$AB$28="Media",'Riesgos Corrup'!$AD$28="Mayor"),CONCATENATE("R21C",'Riesgos Corrup'!$R$28),"")</f>
        <v/>
      </c>
      <c r="U126" s="84" t="str">
        <f>IF(AND('Riesgos Corrup'!$AB$29="Media",'Riesgos Corrup'!$AD$29="Mayor"),CONCATENATE("R21C",'Riesgos Corrup'!$R$29),"")</f>
        <v/>
      </c>
      <c r="V126" s="96" t="str">
        <f ca="1">IF(AND('Riesgos Corrup'!$AB$27="Media",'Riesgos Corrup'!$AD$27="Catastrófico"),CONCATENATE("R21C",'Riesgos Corrup'!$R$27),"")</f>
        <v/>
      </c>
      <c r="W126" s="97" t="str">
        <f>IF(AND('Riesgos Corrup'!$AB$28="Media",'Riesgos Corrup'!$AD$28="Catastrófico"),CONCATENATE("R21C",'Riesgos Corrup'!$R$28),"")</f>
        <v/>
      </c>
      <c r="X126" s="98" t="str">
        <f>IF(AND('Riesgos Corrup'!$AB$29="Media",'Riesgos Corrup'!$AD$29="Catastrófico"),CONCATENATE("R21C",'Riesgos Corrup'!$R$29),"")</f>
        <v/>
      </c>
      <c r="Y126" s="40"/>
      <c r="Z126" s="280"/>
      <c r="AA126" s="281"/>
      <c r="AB126" s="281"/>
      <c r="AC126" s="281"/>
      <c r="AD126" s="281"/>
      <c r="AE126" s="282"/>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row>
    <row r="127" spans="1:61" ht="15" customHeight="1" x14ac:dyDescent="0.25">
      <c r="A127" s="40"/>
      <c r="B127" s="260"/>
      <c r="C127" s="261"/>
      <c r="D127" s="262"/>
      <c r="E127" s="235"/>
      <c r="F127" s="230"/>
      <c r="G127" s="230"/>
      <c r="H127" s="230"/>
      <c r="I127" s="230"/>
      <c r="J127" s="102" t="str">
        <f ca="1">IF(AND('Riesgos Corrup'!$AB$30="Media",'Riesgos Corrup'!$AD$30="Moderado"),CONCATENATE("R22C",'Riesgos Corrup'!$R$30),"")</f>
        <v/>
      </c>
      <c r="K127" s="103" t="str">
        <f>IF(AND('Riesgos Corrup'!$AB$31="Media",'Riesgos Corrup'!$AD$31="Moderado"),CONCATENATE("R22C",'Riesgos Corrup'!$R$31),"")</f>
        <v/>
      </c>
      <c r="L127" s="104" t="str">
        <f>IF(AND('Riesgos Corrup'!$AB$32="Media",'Riesgos Corrup'!$AD$32="Moderado"),CONCATENATE("R22C",'Riesgos Corrup'!$R$32),"")</f>
        <v/>
      </c>
      <c r="M127" s="102" t="str">
        <f ca="1">IF(AND('Riesgos Corrup'!$AB$30="Media",'Riesgos Corrup'!$AD$30="Moderado"),CONCATENATE("R22C",'Riesgos Corrup'!$R$30),"")</f>
        <v/>
      </c>
      <c r="N127" s="103" t="str">
        <f>IF(AND('Riesgos Corrup'!$AB$31="Media",'Riesgos Corrup'!$AD$31="Moderado"),CONCATENATE("R22C",'Riesgos Corrup'!$R$31),"")</f>
        <v/>
      </c>
      <c r="O127" s="104" t="str">
        <f>IF(AND('Riesgos Corrup'!$AB$32="Media",'Riesgos Corrup'!$AD$32="Moderado"),CONCATENATE("R22C",'Riesgos Corrup'!$R$32),"")</f>
        <v/>
      </c>
      <c r="P127" s="102" t="str">
        <f ca="1">IF(AND('Riesgos Corrup'!$AB$30="Media",'Riesgos Corrup'!$AD$30="Moderado"),CONCATENATE("R22C",'Riesgos Corrup'!$R$30),"")</f>
        <v/>
      </c>
      <c r="Q127" s="103" t="str">
        <f>IF(AND('Riesgos Corrup'!$AB$31="Media",'Riesgos Corrup'!$AD$31="Moderado"),CONCATENATE("R22C",'Riesgos Corrup'!$R$31),"")</f>
        <v/>
      </c>
      <c r="R127" s="104" t="str">
        <f>IF(AND('Riesgos Corrup'!$AB$32="Media",'Riesgos Corrup'!$AD$32="Moderado"),CONCATENATE("R22C",'Riesgos Corrup'!$R$32),"")</f>
        <v/>
      </c>
      <c r="S127" s="83" t="str">
        <f ca="1">IF(AND('Riesgos Corrup'!$AB$30="Media",'Riesgos Corrup'!$AD$30="Mayor"),CONCATENATE("R22C",'Riesgos Corrup'!$R$30),"")</f>
        <v/>
      </c>
      <c r="T127" s="39" t="str">
        <f>IF(AND('Riesgos Corrup'!$AB$31="Media",'Riesgos Corrup'!$AD$31="Mayor"),CONCATENATE("R22C",'Riesgos Corrup'!$R$31),"")</f>
        <v/>
      </c>
      <c r="U127" s="84" t="str">
        <f>IF(AND('Riesgos Corrup'!$AB$32="Media",'Riesgos Corrup'!$AD$32="Mayor"),CONCATENATE("R22C",'Riesgos Corrup'!$R$32),"")</f>
        <v/>
      </c>
      <c r="V127" s="96" t="str">
        <f ca="1">IF(AND('Riesgos Corrup'!$AB$30="Media",'Riesgos Corrup'!$AD$30="Catastrófico"),CONCATENATE("R22C",'Riesgos Corrup'!$R$30),"")</f>
        <v/>
      </c>
      <c r="W127" s="97" t="str">
        <f>IF(AND('Riesgos Corrup'!$AB$31="Media",'Riesgos Corrup'!$AD$31="Catastrófico"),CONCATENATE("R22C",'Riesgos Corrup'!$R$31),"")</f>
        <v/>
      </c>
      <c r="X127" s="98" t="str">
        <f>IF(AND('Riesgos Corrup'!$AB$32="Media",'Riesgos Corrup'!$AD$32="Catastrófico"),CONCATENATE("R22C",'Riesgos Corrup'!$R$32),"")</f>
        <v/>
      </c>
      <c r="Y127" s="40"/>
      <c r="Z127" s="280"/>
      <c r="AA127" s="281"/>
      <c r="AB127" s="281"/>
      <c r="AC127" s="281"/>
      <c r="AD127" s="281"/>
      <c r="AE127" s="282"/>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row>
    <row r="128" spans="1:61" ht="15" customHeight="1" x14ac:dyDescent="0.25">
      <c r="A128" s="40"/>
      <c r="B128" s="260"/>
      <c r="C128" s="261"/>
      <c r="D128" s="262"/>
      <c r="E128" s="235"/>
      <c r="F128" s="230"/>
      <c r="G128" s="230"/>
      <c r="H128" s="230"/>
      <c r="I128" s="230"/>
      <c r="J128" s="102" t="e">
        <f>IF(AND('Riesgos Corrup'!#REF!="Media",'Riesgos Corrup'!#REF!="Moderado"),CONCATENATE("R23C",'Riesgos Corrup'!#REF!),"")</f>
        <v>#REF!</v>
      </c>
      <c r="K128" s="103" t="e">
        <f>IF(AND('Riesgos Corrup'!#REF!="Media",'Riesgos Corrup'!#REF!="Moderado"),CONCATENATE("R23C",'Riesgos Corrup'!#REF!),"")</f>
        <v>#REF!</v>
      </c>
      <c r="L128" s="104" t="e">
        <f>IF(AND('Riesgos Corrup'!#REF!="Media",'Riesgos Corrup'!#REF!="Moderado"),CONCATENATE("R23C",'Riesgos Corrup'!#REF!),"")</f>
        <v>#REF!</v>
      </c>
      <c r="M128" s="102" t="e">
        <f>IF(AND('Riesgos Corrup'!#REF!="Media",'Riesgos Corrup'!#REF!="Moderado"),CONCATENATE("R23C",'Riesgos Corrup'!#REF!),"")</f>
        <v>#REF!</v>
      </c>
      <c r="N128" s="103" t="e">
        <f>IF(AND('Riesgos Corrup'!#REF!="Media",'Riesgos Corrup'!#REF!="Moderado"),CONCATENATE("R23C",'Riesgos Corrup'!#REF!),"")</f>
        <v>#REF!</v>
      </c>
      <c r="O128" s="104" t="e">
        <f>IF(AND('Riesgos Corrup'!#REF!="Media",'Riesgos Corrup'!#REF!="Moderado"),CONCATENATE("R23C",'Riesgos Corrup'!#REF!),"")</f>
        <v>#REF!</v>
      </c>
      <c r="P128" s="102" t="e">
        <f>IF(AND('Riesgos Corrup'!#REF!="Media",'Riesgos Corrup'!#REF!="Moderado"),CONCATENATE("R23C",'Riesgos Corrup'!#REF!),"")</f>
        <v>#REF!</v>
      </c>
      <c r="Q128" s="103" t="e">
        <f>IF(AND('Riesgos Corrup'!#REF!="Media",'Riesgos Corrup'!#REF!="Moderado"),CONCATENATE("R23C",'Riesgos Corrup'!#REF!),"")</f>
        <v>#REF!</v>
      </c>
      <c r="R128" s="104" t="e">
        <f>IF(AND('Riesgos Corrup'!#REF!="Media",'Riesgos Corrup'!#REF!="Moderado"),CONCATENATE("R23C",'Riesgos Corrup'!#REF!),"")</f>
        <v>#REF!</v>
      </c>
      <c r="S128" s="83" t="e">
        <f>IF(AND('Riesgos Corrup'!#REF!="Media",'Riesgos Corrup'!#REF!="Mayor"),CONCATENATE("R23C",'Riesgos Corrup'!#REF!),"")</f>
        <v>#REF!</v>
      </c>
      <c r="T128" s="39" t="e">
        <f>IF(AND('Riesgos Corrup'!#REF!="Media",'Riesgos Corrup'!#REF!="Mayor"),CONCATENATE("R23C",'Riesgos Corrup'!#REF!),"")</f>
        <v>#REF!</v>
      </c>
      <c r="U128" s="84" t="e">
        <f>IF(AND('Riesgos Corrup'!#REF!="Media",'Riesgos Corrup'!#REF!="Mayor"),CONCATENATE("R23C",'Riesgos Corrup'!#REF!),"")</f>
        <v>#REF!</v>
      </c>
      <c r="V128" s="96" t="e">
        <f>IF(AND('Riesgos Corrup'!#REF!="Media",'Riesgos Corrup'!#REF!="Catastrófico"),CONCATENATE("R23C",'Riesgos Corrup'!#REF!),"")</f>
        <v>#REF!</v>
      </c>
      <c r="W128" s="97" t="e">
        <f>IF(AND('Riesgos Corrup'!#REF!="Media",'Riesgos Corrup'!#REF!="Catastrófico"),CONCATENATE("R23C",'Riesgos Corrup'!#REF!),"")</f>
        <v>#REF!</v>
      </c>
      <c r="X128" s="98" t="e">
        <f>IF(AND('Riesgos Corrup'!#REF!="Media",'Riesgos Corrup'!#REF!="Catastrófico"),CONCATENATE("R23C",'Riesgos Corrup'!#REF!),"")</f>
        <v>#REF!</v>
      </c>
      <c r="Y128" s="40"/>
      <c r="Z128" s="280"/>
      <c r="AA128" s="281"/>
      <c r="AB128" s="281"/>
      <c r="AC128" s="281"/>
      <c r="AD128" s="281"/>
      <c r="AE128" s="282"/>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row>
    <row r="129" spans="1:61" ht="15" customHeight="1" x14ac:dyDescent="0.25">
      <c r="A129" s="40"/>
      <c r="B129" s="260"/>
      <c r="C129" s="261"/>
      <c r="D129" s="262"/>
      <c r="E129" s="235"/>
      <c r="F129" s="230"/>
      <c r="G129" s="230"/>
      <c r="H129" s="230"/>
      <c r="I129" s="230"/>
      <c r="J129" s="102" t="e">
        <f>IF(AND('Riesgos Corrup'!#REF!="Media",'Riesgos Corrup'!#REF!="Moderado"),CONCATENATE("R24C",'Riesgos Corrup'!#REF!),"")</f>
        <v>#REF!</v>
      </c>
      <c r="K129" s="103" t="e">
        <f>IF(AND('Riesgos Corrup'!#REF!="Media",'Riesgos Corrup'!#REF!="Moderado"),CONCATENATE("R24C",'Riesgos Corrup'!#REF!),"")</f>
        <v>#REF!</v>
      </c>
      <c r="L129" s="104" t="e">
        <f>IF(AND('Riesgos Corrup'!#REF!="Media",'Riesgos Corrup'!#REF!="Moderado"),CONCATENATE("R24C",'Riesgos Corrup'!#REF!),"")</f>
        <v>#REF!</v>
      </c>
      <c r="M129" s="102" t="e">
        <f>IF(AND('Riesgos Corrup'!#REF!="Media",'Riesgos Corrup'!#REF!="Moderado"),CONCATENATE("R24C",'Riesgos Corrup'!#REF!),"")</f>
        <v>#REF!</v>
      </c>
      <c r="N129" s="103" t="e">
        <f>IF(AND('Riesgos Corrup'!#REF!="Media",'Riesgos Corrup'!#REF!="Moderado"),CONCATENATE("R24C",'Riesgos Corrup'!#REF!),"")</f>
        <v>#REF!</v>
      </c>
      <c r="O129" s="104" t="e">
        <f>IF(AND('Riesgos Corrup'!#REF!="Media",'Riesgos Corrup'!#REF!="Moderado"),CONCATENATE("R24C",'Riesgos Corrup'!#REF!),"")</f>
        <v>#REF!</v>
      </c>
      <c r="P129" s="102" t="e">
        <f>IF(AND('Riesgos Corrup'!#REF!="Media",'Riesgos Corrup'!#REF!="Moderado"),CONCATENATE("R24C",'Riesgos Corrup'!#REF!),"")</f>
        <v>#REF!</v>
      </c>
      <c r="Q129" s="103" t="e">
        <f>IF(AND('Riesgos Corrup'!#REF!="Media",'Riesgos Corrup'!#REF!="Moderado"),CONCATENATE("R24C",'Riesgos Corrup'!#REF!),"")</f>
        <v>#REF!</v>
      </c>
      <c r="R129" s="104" t="e">
        <f>IF(AND('Riesgos Corrup'!#REF!="Media",'Riesgos Corrup'!#REF!="Moderado"),CONCATENATE("R24C",'Riesgos Corrup'!#REF!),"")</f>
        <v>#REF!</v>
      </c>
      <c r="S129" s="83" t="e">
        <f>IF(AND('Riesgos Corrup'!#REF!="Media",'Riesgos Corrup'!#REF!="Mayor"),CONCATENATE("R24C",'Riesgos Corrup'!#REF!),"")</f>
        <v>#REF!</v>
      </c>
      <c r="T129" s="39" t="e">
        <f>IF(AND('Riesgos Corrup'!#REF!="Media",'Riesgos Corrup'!#REF!="Mayor"),CONCATENATE("R24C",'Riesgos Corrup'!#REF!),"")</f>
        <v>#REF!</v>
      </c>
      <c r="U129" s="84" t="e">
        <f>IF(AND('Riesgos Corrup'!#REF!="Media",'Riesgos Corrup'!#REF!="Mayor"),CONCATENATE("R24C",'Riesgos Corrup'!#REF!),"")</f>
        <v>#REF!</v>
      </c>
      <c r="V129" s="96" t="e">
        <f>IF(AND('Riesgos Corrup'!#REF!="Media",'Riesgos Corrup'!#REF!="Catastrófico"),CONCATENATE("R24C",'Riesgos Corrup'!#REF!),"")</f>
        <v>#REF!</v>
      </c>
      <c r="W129" s="97" t="e">
        <f>IF(AND('Riesgos Corrup'!#REF!="Media",'Riesgos Corrup'!#REF!="Catastrófico"),CONCATENATE("R24C",'Riesgos Corrup'!#REF!),"")</f>
        <v>#REF!</v>
      </c>
      <c r="X129" s="98" t="e">
        <f>IF(AND('Riesgos Corrup'!#REF!="Media",'Riesgos Corrup'!#REF!="Catastrófico"),CONCATENATE("R24C",'Riesgos Corrup'!#REF!),"")</f>
        <v>#REF!</v>
      </c>
      <c r="Y129" s="40"/>
      <c r="Z129" s="280"/>
      <c r="AA129" s="281"/>
      <c r="AB129" s="281"/>
      <c r="AC129" s="281"/>
      <c r="AD129" s="281"/>
      <c r="AE129" s="282"/>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row>
    <row r="130" spans="1:61" ht="15" customHeight="1" x14ac:dyDescent="0.25">
      <c r="A130" s="40"/>
      <c r="B130" s="260"/>
      <c r="C130" s="261"/>
      <c r="D130" s="262"/>
      <c r="E130" s="235"/>
      <c r="F130" s="230"/>
      <c r="G130" s="230"/>
      <c r="H130" s="230"/>
      <c r="I130" s="230"/>
      <c r="J130" s="102" t="str">
        <f ca="1">IF(AND('Riesgos Corrup'!$AB$33="Media",'Riesgos Corrup'!$AD$33="Moderado"),CONCATENATE("R25C",'Riesgos Corrup'!$R$33),"")</f>
        <v/>
      </c>
      <c r="K130" s="103" t="str">
        <f ca="1">IF(AND('Riesgos Corrup'!$AB$34="Media",'Riesgos Corrup'!$AD$34="Moderado"),CONCATENATE("R25C",'Riesgos Corrup'!$R$34),"")</f>
        <v/>
      </c>
      <c r="L130" s="104" t="str">
        <f ca="1">IF(AND('Riesgos Corrup'!$AB$35="Media",'Riesgos Corrup'!$AD$35="Moderado"),CONCATENATE("R25C",'Riesgos Corrup'!$R$35),"")</f>
        <v/>
      </c>
      <c r="M130" s="102" t="str">
        <f ca="1">IF(AND('Riesgos Corrup'!$AB$33="Media",'Riesgos Corrup'!$AD$33="Moderado"),CONCATENATE("R25C",'Riesgos Corrup'!$R$33),"")</f>
        <v/>
      </c>
      <c r="N130" s="103" t="str">
        <f ca="1">IF(AND('Riesgos Corrup'!$AB$34="Media",'Riesgos Corrup'!$AD$34="Moderado"),CONCATENATE("R25C",'Riesgos Corrup'!$R$34),"")</f>
        <v/>
      </c>
      <c r="O130" s="104" t="str">
        <f ca="1">IF(AND('Riesgos Corrup'!$AB$35="Media",'Riesgos Corrup'!$AD$35="Moderado"),CONCATENATE("R25C",'Riesgos Corrup'!$R$35),"")</f>
        <v/>
      </c>
      <c r="P130" s="102" t="str">
        <f ca="1">IF(AND('Riesgos Corrup'!$AB$33="Media",'Riesgos Corrup'!$AD$33="Moderado"),CONCATENATE("R25C",'Riesgos Corrup'!$R$33),"")</f>
        <v/>
      </c>
      <c r="Q130" s="103" t="str">
        <f ca="1">IF(AND('Riesgos Corrup'!$AB$34="Media",'Riesgos Corrup'!$AD$34="Moderado"),CONCATENATE("R25C",'Riesgos Corrup'!$R$34),"")</f>
        <v/>
      </c>
      <c r="R130" s="104" t="str">
        <f ca="1">IF(AND('Riesgos Corrup'!$AB$35="Media",'Riesgos Corrup'!$AD$35="Moderado"),CONCATENATE("R25C",'Riesgos Corrup'!$R$35),"")</f>
        <v/>
      </c>
      <c r="S130" s="83" t="str">
        <f ca="1">IF(AND('Riesgos Corrup'!$AB$33="Media",'Riesgos Corrup'!$AD$33="Mayor"),CONCATENATE("R25C",'Riesgos Corrup'!$R$33),"")</f>
        <v/>
      </c>
      <c r="T130" s="39" t="str">
        <f ca="1">IF(AND('Riesgos Corrup'!$AB$34="Media",'Riesgos Corrup'!$AD$34="Mayor"),CONCATENATE("R25C",'Riesgos Corrup'!$R$34),"")</f>
        <v/>
      </c>
      <c r="U130" s="84" t="str">
        <f ca="1">IF(AND('Riesgos Corrup'!$AB$35="Media",'Riesgos Corrup'!$AD$35="Mayor"),CONCATENATE("R25C",'Riesgos Corrup'!$R$35),"")</f>
        <v/>
      </c>
      <c r="V130" s="96" t="str">
        <f ca="1">IF(AND('Riesgos Corrup'!$AB$33="Media",'Riesgos Corrup'!$AD$33="Catastrófico"),CONCATENATE("R25C",'Riesgos Corrup'!$R$33),"")</f>
        <v/>
      </c>
      <c r="W130" s="97" t="str">
        <f ca="1">IF(AND('Riesgos Corrup'!$AB$34="Media",'Riesgos Corrup'!$AD$34="Catastrófico"),CONCATENATE("R25C",'Riesgos Corrup'!$R$34),"")</f>
        <v/>
      </c>
      <c r="X130" s="98" t="str">
        <f ca="1">IF(AND('Riesgos Corrup'!$AB$35="Media",'Riesgos Corrup'!$AD$35="Catastrófico"),CONCATENATE("R25C",'Riesgos Corrup'!$R$35),"")</f>
        <v/>
      </c>
      <c r="Y130" s="40"/>
      <c r="Z130" s="280"/>
      <c r="AA130" s="281"/>
      <c r="AB130" s="281"/>
      <c r="AC130" s="281"/>
      <c r="AD130" s="281"/>
      <c r="AE130" s="282"/>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row>
    <row r="131" spans="1:61" ht="15" customHeight="1" x14ac:dyDescent="0.25">
      <c r="A131" s="40"/>
      <c r="B131" s="260"/>
      <c r="C131" s="261"/>
      <c r="D131" s="262"/>
      <c r="E131" s="235"/>
      <c r="F131" s="230"/>
      <c r="G131" s="230"/>
      <c r="H131" s="230"/>
      <c r="I131" s="230"/>
      <c r="J131" s="102" t="e">
        <f>IF(AND('Riesgos Corrup'!#REF!="Media",'Riesgos Corrup'!#REF!="Moderado"),CONCATENATE("R26C",'Riesgos Corrup'!#REF!),"")</f>
        <v>#REF!</v>
      </c>
      <c r="K131" s="103" t="e">
        <f>IF(AND('Riesgos Corrup'!#REF!="Media",'Riesgos Corrup'!#REF!="Moderado"),CONCATENATE("R26C",'Riesgos Corrup'!#REF!),"")</f>
        <v>#REF!</v>
      </c>
      <c r="L131" s="104" t="e">
        <f>IF(AND('Riesgos Corrup'!#REF!="Media",'Riesgos Corrup'!#REF!="Moderado"),CONCATENATE("R26C",'Riesgos Corrup'!#REF!),"")</f>
        <v>#REF!</v>
      </c>
      <c r="M131" s="102" t="e">
        <f>IF(AND('Riesgos Corrup'!#REF!="Media",'Riesgos Corrup'!#REF!="Moderado"),CONCATENATE("R26C",'Riesgos Corrup'!#REF!),"")</f>
        <v>#REF!</v>
      </c>
      <c r="N131" s="103" t="e">
        <f>IF(AND('Riesgos Corrup'!#REF!="Media",'Riesgos Corrup'!#REF!="Moderado"),CONCATENATE("R26C",'Riesgos Corrup'!#REF!),"")</f>
        <v>#REF!</v>
      </c>
      <c r="O131" s="104" t="e">
        <f>IF(AND('Riesgos Corrup'!#REF!="Media",'Riesgos Corrup'!#REF!="Moderado"),CONCATENATE("R26C",'Riesgos Corrup'!#REF!),"")</f>
        <v>#REF!</v>
      </c>
      <c r="P131" s="102" t="e">
        <f>IF(AND('Riesgos Corrup'!#REF!="Media",'Riesgos Corrup'!#REF!="Moderado"),CONCATENATE("R26C",'Riesgos Corrup'!#REF!),"")</f>
        <v>#REF!</v>
      </c>
      <c r="Q131" s="103" t="e">
        <f>IF(AND('Riesgos Corrup'!#REF!="Media",'Riesgos Corrup'!#REF!="Moderado"),CONCATENATE("R26C",'Riesgos Corrup'!#REF!),"")</f>
        <v>#REF!</v>
      </c>
      <c r="R131" s="104" t="e">
        <f>IF(AND('Riesgos Corrup'!#REF!="Media",'Riesgos Corrup'!#REF!="Moderado"),CONCATENATE("R26C",'Riesgos Corrup'!#REF!),"")</f>
        <v>#REF!</v>
      </c>
      <c r="S131" s="83" t="e">
        <f>IF(AND('Riesgos Corrup'!#REF!="Media",'Riesgos Corrup'!#REF!="Mayor"),CONCATENATE("R26C",'Riesgos Corrup'!#REF!),"")</f>
        <v>#REF!</v>
      </c>
      <c r="T131" s="39" t="e">
        <f>IF(AND('Riesgos Corrup'!#REF!="Media",'Riesgos Corrup'!#REF!="Mayor"),CONCATENATE("R26C",'Riesgos Corrup'!#REF!),"")</f>
        <v>#REF!</v>
      </c>
      <c r="U131" s="84" t="e">
        <f>IF(AND('Riesgos Corrup'!#REF!="Media",'Riesgos Corrup'!#REF!="Mayor"),CONCATENATE("R26C",'Riesgos Corrup'!#REF!),"")</f>
        <v>#REF!</v>
      </c>
      <c r="V131" s="96" t="e">
        <f>IF(AND('Riesgos Corrup'!#REF!="Media",'Riesgos Corrup'!#REF!="Catastrófico"),CONCATENATE("R26C",'Riesgos Corrup'!#REF!),"")</f>
        <v>#REF!</v>
      </c>
      <c r="W131" s="97" t="e">
        <f>IF(AND('Riesgos Corrup'!#REF!="Media",'Riesgos Corrup'!#REF!="Catastrófico"),CONCATENATE("R26C",'Riesgos Corrup'!#REF!),"")</f>
        <v>#REF!</v>
      </c>
      <c r="X131" s="98" t="e">
        <f>IF(AND('Riesgos Corrup'!#REF!="Media",'Riesgos Corrup'!#REF!="Catastrófico"),CONCATENATE("R26C",'Riesgos Corrup'!#REF!),"")</f>
        <v>#REF!</v>
      </c>
      <c r="Y131" s="40"/>
      <c r="Z131" s="280"/>
      <c r="AA131" s="281"/>
      <c r="AB131" s="281"/>
      <c r="AC131" s="281"/>
      <c r="AD131" s="281"/>
      <c r="AE131" s="282"/>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row>
    <row r="132" spans="1:61" ht="15" customHeight="1" x14ac:dyDescent="0.25">
      <c r="A132" s="40"/>
      <c r="B132" s="260"/>
      <c r="C132" s="261"/>
      <c r="D132" s="262"/>
      <c r="E132" s="235"/>
      <c r="F132" s="230"/>
      <c r="G132" s="230"/>
      <c r="H132" s="230"/>
      <c r="I132" s="230"/>
      <c r="J132" s="102" t="str">
        <f ca="1">IF(AND('Riesgos Corrup'!$AB$36="Media",'Riesgos Corrup'!$AD$36="Moderado"),CONCATENATE("R27C",'Riesgos Corrup'!$R$36),"")</f>
        <v/>
      </c>
      <c r="K132" s="103" t="str">
        <f>IF(AND('Riesgos Corrup'!$AB$37="Media",'Riesgos Corrup'!$AD$37="Moderado"),CONCATENATE("R27C",'Riesgos Corrup'!$R$37),"")</f>
        <v/>
      </c>
      <c r="L132" s="104" t="str">
        <f>IF(AND('Riesgos Corrup'!$AB$38="Media",'Riesgos Corrup'!$AD$38="Moderado"),CONCATENATE("R27C",'Riesgos Corrup'!$R$38),"")</f>
        <v/>
      </c>
      <c r="M132" s="102" t="str">
        <f ca="1">IF(AND('Riesgos Corrup'!$AB$36="Media",'Riesgos Corrup'!$AD$36="Moderado"),CONCATENATE("R27C",'Riesgos Corrup'!$R$36),"")</f>
        <v/>
      </c>
      <c r="N132" s="103" t="str">
        <f>IF(AND('Riesgos Corrup'!$AB$37="Media",'Riesgos Corrup'!$AD$37="Moderado"),CONCATENATE("R27C",'Riesgos Corrup'!$R$37),"")</f>
        <v/>
      </c>
      <c r="O132" s="104" t="str">
        <f>IF(AND('Riesgos Corrup'!$AB$38="Media",'Riesgos Corrup'!$AD$38="Moderado"),CONCATENATE("R27C",'Riesgos Corrup'!$R$38),"")</f>
        <v/>
      </c>
      <c r="P132" s="102" t="str">
        <f ca="1">IF(AND('Riesgos Corrup'!$AB$36="Media",'Riesgos Corrup'!$AD$36="Moderado"),CONCATENATE("R27C",'Riesgos Corrup'!$R$36),"")</f>
        <v/>
      </c>
      <c r="Q132" s="103" t="str">
        <f>IF(AND('Riesgos Corrup'!$AB$37="Media",'Riesgos Corrup'!$AD$37="Moderado"),CONCATENATE("R27C",'Riesgos Corrup'!$R$37),"")</f>
        <v/>
      </c>
      <c r="R132" s="104" t="str">
        <f>IF(AND('Riesgos Corrup'!$AB$38="Media",'Riesgos Corrup'!$AD$38="Moderado"),CONCATENATE("R27C",'Riesgos Corrup'!$R$38),"")</f>
        <v/>
      </c>
      <c r="S132" s="83" t="str">
        <f ca="1">IF(AND('Riesgos Corrup'!$AB$36="Media",'Riesgos Corrup'!$AD$36="Mayor"),CONCATENATE("R27C",'Riesgos Corrup'!$R$36),"")</f>
        <v/>
      </c>
      <c r="T132" s="39" t="str">
        <f>IF(AND('Riesgos Corrup'!$AB$37="Media",'Riesgos Corrup'!$AD$37="Mayor"),CONCATENATE("R27C",'Riesgos Corrup'!$R$37),"")</f>
        <v/>
      </c>
      <c r="U132" s="84" t="str">
        <f>IF(AND('Riesgos Corrup'!$AB$38="Media",'Riesgos Corrup'!$AD$38="Mayor"),CONCATENATE("R27C",'Riesgos Corrup'!$R$38),"")</f>
        <v/>
      </c>
      <c r="V132" s="96" t="str">
        <f ca="1">IF(AND('Riesgos Corrup'!$AB$36="Media",'Riesgos Corrup'!$AD$36="Catastrófico"),CONCATENATE("R27C",'Riesgos Corrup'!$R$36),"")</f>
        <v/>
      </c>
      <c r="W132" s="97" t="str">
        <f>IF(AND('Riesgos Corrup'!$AB$37="Media",'Riesgos Corrup'!$AD$37="Catastrófico"),CONCATENATE("R27C",'Riesgos Corrup'!$R$37),"")</f>
        <v/>
      </c>
      <c r="X132" s="98" t="str">
        <f>IF(AND('Riesgos Corrup'!$AB$38="Media",'Riesgos Corrup'!$AD$38="Catastrófico"),CONCATENATE("R27C",'Riesgos Corrup'!$R$38),"")</f>
        <v/>
      </c>
      <c r="Y132" s="40"/>
      <c r="Z132" s="280"/>
      <c r="AA132" s="281"/>
      <c r="AB132" s="281"/>
      <c r="AC132" s="281"/>
      <c r="AD132" s="281"/>
      <c r="AE132" s="282"/>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row>
    <row r="133" spans="1:61" ht="15" customHeight="1" x14ac:dyDescent="0.25">
      <c r="A133" s="40"/>
      <c r="B133" s="260"/>
      <c r="C133" s="261"/>
      <c r="D133" s="262"/>
      <c r="E133" s="235"/>
      <c r="F133" s="230"/>
      <c r="G133" s="230"/>
      <c r="H133" s="230"/>
      <c r="I133" s="230"/>
      <c r="J133" s="102" t="e">
        <f>IF(AND('Riesgos Corrup'!#REF!="Media",'Riesgos Corrup'!#REF!="Moderado"),CONCATENATE("R28C",'Riesgos Corrup'!#REF!),"")</f>
        <v>#REF!</v>
      </c>
      <c r="K133" s="103" t="e">
        <f>IF(AND('Riesgos Corrup'!#REF!="Media",'Riesgos Corrup'!#REF!="Moderado"),CONCATENATE("R28C",'Riesgos Corrup'!#REF!),"")</f>
        <v>#REF!</v>
      </c>
      <c r="L133" s="104" t="e">
        <f>IF(AND('Riesgos Corrup'!#REF!="Media",'Riesgos Corrup'!#REF!="Moderado"),CONCATENATE("R28C",'Riesgos Corrup'!#REF!),"")</f>
        <v>#REF!</v>
      </c>
      <c r="M133" s="102" t="e">
        <f>IF(AND('Riesgos Corrup'!#REF!="Media",'Riesgos Corrup'!#REF!="Moderado"),CONCATENATE("R28C",'Riesgos Corrup'!#REF!),"")</f>
        <v>#REF!</v>
      </c>
      <c r="N133" s="103" t="e">
        <f>IF(AND('Riesgos Corrup'!#REF!="Media",'Riesgos Corrup'!#REF!="Moderado"),CONCATENATE("R28C",'Riesgos Corrup'!#REF!),"")</f>
        <v>#REF!</v>
      </c>
      <c r="O133" s="104" t="e">
        <f>IF(AND('Riesgos Corrup'!#REF!="Media",'Riesgos Corrup'!#REF!="Moderado"),CONCATENATE("R28C",'Riesgos Corrup'!#REF!),"")</f>
        <v>#REF!</v>
      </c>
      <c r="P133" s="102" t="e">
        <f>IF(AND('Riesgos Corrup'!#REF!="Media",'Riesgos Corrup'!#REF!="Moderado"),CONCATENATE("R28C",'Riesgos Corrup'!#REF!),"")</f>
        <v>#REF!</v>
      </c>
      <c r="Q133" s="103" t="e">
        <f>IF(AND('Riesgos Corrup'!#REF!="Media",'Riesgos Corrup'!#REF!="Moderado"),CONCATENATE("R28C",'Riesgos Corrup'!#REF!),"")</f>
        <v>#REF!</v>
      </c>
      <c r="R133" s="104" t="e">
        <f>IF(AND('Riesgos Corrup'!#REF!="Media",'Riesgos Corrup'!#REF!="Moderado"),CONCATENATE("R28C",'Riesgos Corrup'!#REF!),"")</f>
        <v>#REF!</v>
      </c>
      <c r="S133" s="83" t="e">
        <f>IF(AND('Riesgos Corrup'!#REF!="Media",'Riesgos Corrup'!#REF!="Mayor"),CONCATENATE("R28C",'Riesgos Corrup'!#REF!),"")</f>
        <v>#REF!</v>
      </c>
      <c r="T133" s="39" t="e">
        <f>IF(AND('Riesgos Corrup'!#REF!="Media",'Riesgos Corrup'!#REF!="Mayor"),CONCATENATE("R28C",'Riesgos Corrup'!#REF!),"")</f>
        <v>#REF!</v>
      </c>
      <c r="U133" s="84" t="e">
        <f>IF(AND('Riesgos Corrup'!#REF!="Media",'Riesgos Corrup'!#REF!="Mayor"),CONCATENATE("R28C",'Riesgos Corrup'!#REF!),"")</f>
        <v>#REF!</v>
      </c>
      <c r="V133" s="96" t="e">
        <f>IF(AND('Riesgos Corrup'!#REF!="Media",'Riesgos Corrup'!#REF!="Catastrófico"),CONCATENATE("R28C",'Riesgos Corrup'!#REF!),"")</f>
        <v>#REF!</v>
      </c>
      <c r="W133" s="97" t="e">
        <f>IF(AND('Riesgos Corrup'!#REF!="Media",'Riesgos Corrup'!#REF!="Catastrófico"),CONCATENATE("R28C",'Riesgos Corrup'!#REF!),"")</f>
        <v>#REF!</v>
      </c>
      <c r="X133" s="98" t="e">
        <f>IF(AND('Riesgos Corrup'!#REF!="Media",'Riesgos Corrup'!#REF!="Catastrófico"),CONCATENATE("R28C",'Riesgos Corrup'!#REF!),"")</f>
        <v>#REF!</v>
      </c>
      <c r="Y133" s="40"/>
      <c r="Z133" s="280"/>
      <c r="AA133" s="281"/>
      <c r="AB133" s="281"/>
      <c r="AC133" s="281"/>
      <c r="AD133" s="281"/>
      <c r="AE133" s="282"/>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row>
    <row r="134" spans="1:61" ht="15" customHeight="1" x14ac:dyDescent="0.25">
      <c r="A134" s="40"/>
      <c r="B134" s="260"/>
      <c r="C134" s="261"/>
      <c r="D134" s="262"/>
      <c r="E134" s="235"/>
      <c r="F134" s="230"/>
      <c r="G134" s="230"/>
      <c r="H134" s="230"/>
      <c r="I134" s="230"/>
      <c r="J134" s="102" t="e">
        <f>IF(AND('Riesgos Corrup'!#REF!="Media",'Riesgos Corrup'!#REF!="Moderado"),CONCATENATE("R29C",'Riesgos Corrup'!#REF!),"")</f>
        <v>#REF!</v>
      </c>
      <c r="K134" s="103" t="e">
        <f>IF(AND('Riesgos Corrup'!#REF!="Media",'Riesgos Corrup'!#REF!="Moderado"),CONCATENATE("R29C",'Riesgos Corrup'!#REF!),"")</f>
        <v>#REF!</v>
      </c>
      <c r="L134" s="104" t="e">
        <f>IF(AND('Riesgos Corrup'!#REF!="Media",'Riesgos Corrup'!#REF!="Moderado"),CONCATENATE("R29C",'Riesgos Corrup'!#REF!),"")</f>
        <v>#REF!</v>
      </c>
      <c r="M134" s="102" t="e">
        <f>IF(AND('Riesgos Corrup'!#REF!="Media",'Riesgos Corrup'!#REF!="Moderado"),CONCATENATE("R29C",'Riesgos Corrup'!#REF!),"")</f>
        <v>#REF!</v>
      </c>
      <c r="N134" s="103" t="e">
        <f>IF(AND('Riesgos Corrup'!#REF!="Media",'Riesgos Corrup'!#REF!="Moderado"),CONCATENATE("R29C",'Riesgos Corrup'!#REF!),"")</f>
        <v>#REF!</v>
      </c>
      <c r="O134" s="104" t="e">
        <f>IF(AND('Riesgos Corrup'!#REF!="Media",'Riesgos Corrup'!#REF!="Moderado"),CONCATENATE("R29C",'Riesgos Corrup'!#REF!),"")</f>
        <v>#REF!</v>
      </c>
      <c r="P134" s="102" t="e">
        <f>IF(AND('Riesgos Corrup'!#REF!="Media",'Riesgos Corrup'!#REF!="Moderado"),CONCATENATE("R29C",'Riesgos Corrup'!#REF!),"")</f>
        <v>#REF!</v>
      </c>
      <c r="Q134" s="103" t="e">
        <f>IF(AND('Riesgos Corrup'!#REF!="Media",'Riesgos Corrup'!#REF!="Moderado"),CONCATENATE("R29C",'Riesgos Corrup'!#REF!),"")</f>
        <v>#REF!</v>
      </c>
      <c r="R134" s="104" t="e">
        <f>IF(AND('Riesgos Corrup'!#REF!="Media",'Riesgos Corrup'!#REF!="Moderado"),CONCATENATE("R29C",'Riesgos Corrup'!#REF!),"")</f>
        <v>#REF!</v>
      </c>
      <c r="S134" s="83" t="e">
        <f>IF(AND('Riesgos Corrup'!#REF!="Media",'Riesgos Corrup'!#REF!="Mayor"),CONCATENATE("R29C",'Riesgos Corrup'!#REF!),"")</f>
        <v>#REF!</v>
      </c>
      <c r="T134" s="39" t="e">
        <f>IF(AND('Riesgos Corrup'!#REF!="Media",'Riesgos Corrup'!#REF!="Mayor"),CONCATENATE("R29C",'Riesgos Corrup'!#REF!),"")</f>
        <v>#REF!</v>
      </c>
      <c r="U134" s="84" t="e">
        <f>IF(AND('Riesgos Corrup'!#REF!="Media",'Riesgos Corrup'!#REF!="Mayor"),CONCATENATE("R29C",'Riesgos Corrup'!#REF!),"")</f>
        <v>#REF!</v>
      </c>
      <c r="V134" s="96" t="e">
        <f>IF(AND('Riesgos Corrup'!#REF!="Media",'Riesgos Corrup'!#REF!="Catastrófico"),CONCATENATE("R29C",'Riesgos Corrup'!#REF!),"")</f>
        <v>#REF!</v>
      </c>
      <c r="W134" s="97" t="e">
        <f>IF(AND('Riesgos Corrup'!#REF!="Media",'Riesgos Corrup'!#REF!="Catastrófico"),CONCATENATE("R29C",'Riesgos Corrup'!#REF!),"")</f>
        <v>#REF!</v>
      </c>
      <c r="X134" s="98" t="e">
        <f>IF(AND('Riesgos Corrup'!#REF!="Media",'Riesgos Corrup'!#REF!="Catastrófico"),CONCATENATE("R29C",'Riesgos Corrup'!#REF!),"")</f>
        <v>#REF!</v>
      </c>
      <c r="Y134" s="40"/>
      <c r="Z134" s="280"/>
      <c r="AA134" s="281"/>
      <c r="AB134" s="281"/>
      <c r="AC134" s="281"/>
      <c r="AD134" s="281"/>
      <c r="AE134" s="282"/>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row>
    <row r="135" spans="1:61" ht="15" customHeight="1" x14ac:dyDescent="0.25">
      <c r="A135" s="40"/>
      <c r="B135" s="260"/>
      <c r="C135" s="261"/>
      <c r="D135" s="262"/>
      <c r="E135" s="235"/>
      <c r="F135" s="230"/>
      <c r="G135" s="230"/>
      <c r="H135" s="230"/>
      <c r="I135" s="230"/>
      <c r="J135" s="102" t="e">
        <f>IF(AND('Riesgos Corrup'!#REF!="Media",'Riesgos Corrup'!#REF!="Moderado"),CONCATENATE("R30C",'Riesgos Corrup'!#REF!),"")</f>
        <v>#REF!</v>
      </c>
      <c r="K135" s="103" t="e">
        <f>IF(AND('Riesgos Corrup'!#REF!="Media",'Riesgos Corrup'!#REF!="Moderado"),CONCATENATE("R30C",'Riesgos Corrup'!#REF!),"")</f>
        <v>#REF!</v>
      </c>
      <c r="L135" s="104" t="e">
        <f>IF(AND('Riesgos Corrup'!#REF!="Media",'Riesgos Corrup'!#REF!="Moderado"),CONCATENATE("R30C",'Riesgos Corrup'!#REF!),"")</f>
        <v>#REF!</v>
      </c>
      <c r="M135" s="102" t="e">
        <f>IF(AND('Riesgos Corrup'!#REF!="Media",'Riesgos Corrup'!#REF!="Moderado"),CONCATENATE("R30C",'Riesgos Corrup'!#REF!),"")</f>
        <v>#REF!</v>
      </c>
      <c r="N135" s="103" t="e">
        <f>IF(AND('Riesgos Corrup'!#REF!="Media",'Riesgos Corrup'!#REF!="Moderado"),CONCATENATE("R30C",'Riesgos Corrup'!#REF!),"")</f>
        <v>#REF!</v>
      </c>
      <c r="O135" s="104" t="e">
        <f>IF(AND('Riesgos Corrup'!#REF!="Media",'Riesgos Corrup'!#REF!="Moderado"),CONCATENATE("R30C",'Riesgos Corrup'!#REF!),"")</f>
        <v>#REF!</v>
      </c>
      <c r="P135" s="102" t="e">
        <f>IF(AND('Riesgos Corrup'!#REF!="Media",'Riesgos Corrup'!#REF!="Moderado"),CONCATENATE("R30C",'Riesgos Corrup'!#REF!),"")</f>
        <v>#REF!</v>
      </c>
      <c r="Q135" s="103" t="e">
        <f>IF(AND('Riesgos Corrup'!#REF!="Media",'Riesgos Corrup'!#REF!="Moderado"),CONCATENATE("R30C",'Riesgos Corrup'!#REF!),"")</f>
        <v>#REF!</v>
      </c>
      <c r="R135" s="104" t="e">
        <f>IF(AND('Riesgos Corrup'!#REF!="Media",'Riesgos Corrup'!#REF!="Moderado"),CONCATENATE("R30C",'Riesgos Corrup'!#REF!),"")</f>
        <v>#REF!</v>
      </c>
      <c r="S135" s="83" t="e">
        <f>IF(AND('Riesgos Corrup'!#REF!="Media",'Riesgos Corrup'!#REF!="Mayor"),CONCATENATE("R30C",'Riesgos Corrup'!#REF!),"")</f>
        <v>#REF!</v>
      </c>
      <c r="T135" s="39" t="e">
        <f>IF(AND('Riesgos Corrup'!#REF!="Media",'Riesgos Corrup'!#REF!="Mayor"),CONCATENATE("R30C",'Riesgos Corrup'!#REF!),"")</f>
        <v>#REF!</v>
      </c>
      <c r="U135" s="84" t="e">
        <f>IF(AND('Riesgos Corrup'!#REF!="Media",'Riesgos Corrup'!#REF!="Mayor"),CONCATENATE("R30C",'Riesgos Corrup'!#REF!),"")</f>
        <v>#REF!</v>
      </c>
      <c r="V135" s="96" t="e">
        <f>IF(AND('Riesgos Corrup'!#REF!="Media",'Riesgos Corrup'!#REF!="Catastrófico"),CONCATENATE("R30C",'Riesgos Corrup'!#REF!),"")</f>
        <v>#REF!</v>
      </c>
      <c r="W135" s="97" t="e">
        <f>IF(AND('Riesgos Corrup'!#REF!="Media",'Riesgos Corrup'!#REF!="Catastrófico"),CONCATENATE("R30C",'Riesgos Corrup'!#REF!),"")</f>
        <v>#REF!</v>
      </c>
      <c r="X135" s="98" t="e">
        <f>IF(AND('Riesgos Corrup'!#REF!="Media",'Riesgos Corrup'!#REF!="Catastrófico"),CONCATENATE("R30C",'Riesgos Corrup'!#REF!),"")</f>
        <v>#REF!</v>
      </c>
      <c r="Y135" s="40"/>
      <c r="Z135" s="280"/>
      <c r="AA135" s="281"/>
      <c r="AB135" s="281"/>
      <c r="AC135" s="281"/>
      <c r="AD135" s="281"/>
      <c r="AE135" s="282"/>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row>
    <row r="136" spans="1:61" ht="15" customHeight="1" x14ac:dyDescent="0.25">
      <c r="A136" s="40"/>
      <c r="B136" s="260"/>
      <c r="C136" s="261"/>
      <c r="D136" s="262"/>
      <c r="E136" s="235"/>
      <c r="F136" s="230"/>
      <c r="G136" s="230"/>
      <c r="H136" s="230"/>
      <c r="I136" s="230"/>
      <c r="J136" s="102" t="e">
        <f>IF(AND('Riesgos Corrup'!#REF!="Media",'Riesgos Corrup'!#REF!="Moderado"),CONCATENATE("R31C",'Riesgos Corrup'!#REF!),"")</f>
        <v>#REF!</v>
      </c>
      <c r="K136" s="103" t="e">
        <f>IF(AND('Riesgos Corrup'!#REF!="Media",'Riesgos Corrup'!#REF!="Moderado"),CONCATENATE("R31C",'Riesgos Corrup'!#REF!),"")</f>
        <v>#REF!</v>
      </c>
      <c r="L136" s="103" t="e">
        <f>IF(AND('Riesgos Corrup'!#REF!="Media",'Riesgos Corrup'!#REF!="Moderado"),CONCATENATE("R31C",'Riesgos Corrup'!#REF!),"")</f>
        <v>#REF!</v>
      </c>
      <c r="M136" s="102" t="e">
        <f>IF(AND('Riesgos Corrup'!#REF!="Media",'Riesgos Corrup'!#REF!="Moderado"),CONCATENATE("R31C",'Riesgos Corrup'!#REF!),"")</f>
        <v>#REF!</v>
      </c>
      <c r="N136" s="103" t="e">
        <f>IF(AND('Riesgos Corrup'!#REF!="Media",'Riesgos Corrup'!#REF!="Moderado"),CONCATENATE("R31C",'Riesgos Corrup'!#REF!),"")</f>
        <v>#REF!</v>
      </c>
      <c r="O136" s="103" t="e">
        <f>IF(AND('Riesgos Corrup'!#REF!="Media",'Riesgos Corrup'!#REF!="Moderado"),CONCATENATE("R31C",'Riesgos Corrup'!#REF!),"")</f>
        <v>#REF!</v>
      </c>
      <c r="P136" s="102" t="e">
        <f>IF(AND('Riesgos Corrup'!#REF!="Media",'Riesgos Corrup'!#REF!="Moderado"),CONCATENATE("R31C",'Riesgos Corrup'!#REF!),"")</f>
        <v>#REF!</v>
      </c>
      <c r="Q136" s="103" t="e">
        <f>IF(AND('Riesgos Corrup'!#REF!="Media",'Riesgos Corrup'!#REF!="Moderado"),CONCATENATE("R31C",'Riesgos Corrup'!#REF!),"")</f>
        <v>#REF!</v>
      </c>
      <c r="R136" s="103" t="e">
        <f>IF(AND('Riesgos Corrup'!#REF!="Media",'Riesgos Corrup'!#REF!="Moderado"),CONCATENATE("R31C",'Riesgos Corrup'!#REF!),"")</f>
        <v>#REF!</v>
      </c>
      <c r="S136" s="83" t="e">
        <f>IF(AND('Riesgos Corrup'!#REF!="Media",'Riesgos Corrup'!#REF!="Mayor"),CONCATENATE("R31C",'Riesgos Corrup'!#REF!),"")</f>
        <v>#REF!</v>
      </c>
      <c r="T136" s="39" t="e">
        <f>IF(AND('Riesgos Corrup'!#REF!="Media",'Riesgos Corrup'!#REF!="Mayor"),CONCATENATE("R31C",'Riesgos Corrup'!#REF!),"")</f>
        <v>#REF!</v>
      </c>
      <c r="U136" s="39" t="e">
        <f>IF(AND('Riesgos Corrup'!#REF!="Media",'Riesgos Corrup'!#REF!="Mayor"),CONCATENATE("R31C",'Riesgos Corrup'!#REF!),"")</f>
        <v>#REF!</v>
      </c>
      <c r="V136" s="96" t="e">
        <f>IF(AND('Riesgos Corrup'!#REF!="Media",'Riesgos Corrup'!#REF!="Catastrófico"),CONCATENATE("R31C",'Riesgos Corrup'!#REF!),"")</f>
        <v>#REF!</v>
      </c>
      <c r="W136" s="97" t="e">
        <f>IF(AND('Riesgos Corrup'!#REF!="Media",'Riesgos Corrup'!#REF!="Catastrófico"),CONCATENATE("R31C",'Riesgos Corrup'!#REF!),"")</f>
        <v>#REF!</v>
      </c>
      <c r="X136" s="98" t="e">
        <f>IF(AND('Riesgos Corrup'!#REF!="Media",'Riesgos Corrup'!#REF!="Catastrófico"),CONCATENATE("R31C",'Riesgos Corrup'!#REF!),"")</f>
        <v>#REF!</v>
      </c>
      <c r="Y136" s="40"/>
      <c r="Z136" s="280"/>
      <c r="AA136" s="281"/>
      <c r="AB136" s="281"/>
      <c r="AC136" s="281"/>
      <c r="AD136" s="281"/>
      <c r="AE136" s="282"/>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row>
    <row r="137" spans="1:61" ht="15" customHeight="1" x14ac:dyDescent="0.25">
      <c r="A137" s="40"/>
      <c r="B137" s="260"/>
      <c r="C137" s="261"/>
      <c r="D137" s="262"/>
      <c r="E137" s="235"/>
      <c r="F137" s="230"/>
      <c r="G137" s="230"/>
      <c r="H137" s="230"/>
      <c r="I137" s="230"/>
      <c r="J137" s="102" t="e">
        <f>IF(AND('Riesgos Corrup'!#REF!="Media",'Riesgos Corrup'!#REF!="Moderado"),CONCATENATE("R32C",'Riesgos Corrup'!#REF!),"")</f>
        <v>#REF!</v>
      </c>
      <c r="K137" s="103" t="e">
        <f>IF(AND('Riesgos Corrup'!#REF!="Media",'Riesgos Corrup'!#REF!="Moderado"),CONCATENATE("R32C",'Riesgos Corrup'!#REF!),"")</f>
        <v>#REF!</v>
      </c>
      <c r="L137" s="104" t="e">
        <f>IF(AND('Riesgos Corrup'!#REF!="Media",'Riesgos Corrup'!#REF!="Moderado"),CONCATENATE("R32C",'Riesgos Corrup'!#REF!),"")</f>
        <v>#REF!</v>
      </c>
      <c r="M137" s="102" t="e">
        <f>IF(AND('Riesgos Corrup'!#REF!="Media",'Riesgos Corrup'!#REF!="Moderado"),CONCATENATE("R32C",'Riesgos Corrup'!#REF!),"")</f>
        <v>#REF!</v>
      </c>
      <c r="N137" s="103" t="e">
        <f>IF(AND('Riesgos Corrup'!#REF!="Media",'Riesgos Corrup'!#REF!="Moderado"),CONCATENATE("R32C",'Riesgos Corrup'!#REF!),"")</f>
        <v>#REF!</v>
      </c>
      <c r="O137" s="104" t="e">
        <f>IF(AND('Riesgos Corrup'!#REF!="Media",'Riesgos Corrup'!#REF!="Moderado"),CONCATENATE("R32C",'Riesgos Corrup'!#REF!),"")</f>
        <v>#REF!</v>
      </c>
      <c r="P137" s="102" t="e">
        <f>IF(AND('Riesgos Corrup'!#REF!="Media",'Riesgos Corrup'!#REF!="Moderado"),CONCATENATE("R32C",'Riesgos Corrup'!#REF!),"")</f>
        <v>#REF!</v>
      </c>
      <c r="Q137" s="103" t="e">
        <f>IF(AND('Riesgos Corrup'!#REF!="Media",'Riesgos Corrup'!#REF!="Moderado"),CONCATENATE("R32C",'Riesgos Corrup'!#REF!),"")</f>
        <v>#REF!</v>
      </c>
      <c r="R137" s="104" t="e">
        <f>IF(AND('Riesgos Corrup'!#REF!="Media",'Riesgos Corrup'!#REF!="Moderado"),CONCATENATE("R32C",'Riesgos Corrup'!#REF!),"")</f>
        <v>#REF!</v>
      </c>
      <c r="S137" s="83" t="e">
        <f>IF(AND('Riesgos Corrup'!#REF!="Media",'Riesgos Corrup'!#REF!="Mayor"),CONCATENATE("R32C",'Riesgos Corrup'!#REF!),"")</f>
        <v>#REF!</v>
      </c>
      <c r="T137" s="39" t="e">
        <f>IF(AND('Riesgos Corrup'!#REF!="Media",'Riesgos Corrup'!#REF!="Mayor"),CONCATENATE("R32C",'Riesgos Corrup'!#REF!),"")</f>
        <v>#REF!</v>
      </c>
      <c r="U137" s="84" t="e">
        <f>IF(AND('Riesgos Corrup'!#REF!="Media",'Riesgos Corrup'!#REF!="Mayor"),CONCATENATE("R32C",'Riesgos Corrup'!#REF!),"")</f>
        <v>#REF!</v>
      </c>
      <c r="V137" s="96" t="e">
        <f>IF(AND('Riesgos Corrup'!#REF!="Media",'Riesgos Corrup'!#REF!="Catastrófico"),CONCATENATE("R32C",'Riesgos Corrup'!#REF!),"")</f>
        <v>#REF!</v>
      </c>
      <c r="W137" s="97" t="e">
        <f>IF(AND('Riesgos Corrup'!#REF!="Media",'Riesgos Corrup'!#REF!="Catastrófico"),CONCATENATE("R32C",'Riesgos Corrup'!#REF!),"")</f>
        <v>#REF!</v>
      </c>
      <c r="X137" s="98" t="e">
        <f>IF(AND('Riesgos Corrup'!#REF!="Media",'Riesgos Corrup'!#REF!="Catastrófico"),CONCATENATE("R32C",'Riesgos Corrup'!#REF!),"")</f>
        <v>#REF!</v>
      </c>
      <c r="Y137" s="40"/>
      <c r="Z137" s="280"/>
      <c r="AA137" s="281"/>
      <c r="AB137" s="281"/>
      <c r="AC137" s="281"/>
      <c r="AD137" s="281"/>
      <c r="AE137" s="282"/>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row>
    <row r="138" spans="1:61" ht="15" customHeight="1" x14ac:dyDescent="0.25">
      <c r="A138" s="40"/>
      <c r="B138" s="260"/>
      <c r="C138" s="261"/>
      <c r="D138" s="262"/>
      <c r="E138" s="235"/>
      <c r="F138" s="230"/>
      <c r="G138" s="230"/>
      <c r="H138" s="230"/>
      <c r="I138" s="230"/>
      <c r="J138" s="102" t="e">
        <f>IF(AND('Riesgos Corrup'!#REF!="Media",'Riesgos Corrup'!#REF!="Moderado"),CONCATENATE("R33C",'Riesgos Corrup'!#REF!),"")</f>
        <v>#REF!</v>
      </c>
      <c r="K138" s="103" t="e">
        <f>IF(AND('Riesgos Corrup'!#REF!="Media",'Riesgos Corrup'!#REF!="Moderado"),CONCATENATE("R33C",'Riesgos Corrup'!#REF!),"")</f>
        <v>#REF!</v>
      </c>
      <c r="L138" s="104" t="e">
        <f>IF(AND('Riesgos Corrup'!#REF!="Media",'Riesgos Corrup'!#REF!="Moderado"),CONCATENATE("R33C",'Riesgos Corrup'!#REF!),"")</f>
        <v>#REF!</v>
      </c>
      <c r="M138" s="102" t="e">
        <f>IF(AND('Riesgos Corrup'!#REF!="Media",'Riesgos Corrup'!#REF!="Moderado"),CONCATENATE("R33C",'Riesgos Corrup'!#REF!),"")</f>
        <v>#REF!</v>
      </c>
      <c r="N138" s="103" t="e">
        <f>IF(AND('Riesgos Corrup'!#REF!="Media",'Riesgos Corrup'!#REF!="Moderado"),CONCATENATE("R33C",'Riesgos Corrup'!#REF!),"")</f>
        <v>#REF!</v>
      </c>
      <c r="O138" s="104" t="e">
        <f>IF(AND('Riesgos Corrup'!#REF!="Media",'Riesgos Corrup'!#REF!="Moderado"),CONCATENATE("R33C",'Riesgos Corrup'!#REF!),"")</f>
        <v>#REF!</v>
      </c>
      <c r="P138" s="102" t="e">
        <f>IF(AND('Riesgos Corrup'!#REF!="Media",'Riesgos Corrup'!#REF!="Moderado"),CONCATENATE("R33C",'Riesgos Corrup'!#REF!),"")</f>
        <v>#REF!</v>
      </c>
      <c r="Q138" s="103" t="e">
        <f>IF(AND('Riesgos Corrup'!#REF!="Media",'Riesgos Corrup'!#REF!="Moderado"),CONCATENATE("R33C",'Riesgos Corrup'!#REF!),"")</f>
        <v>#REF!</v>
      </c>
      <c r="R138" s="104" t="e">
        <f>IF(AND('Riesgos Corrup'!#REF!="Media",'Riesgos Corrup'!#REF!="Moderado"),CONCATENATE("R33C",'Riesgos Corrup'!#REF!),"")</f>
        <v>#REF!</v>
      </c>
      <c r="S138" s="83" t="e">
        <f>IF(AND('Riesgos Corrup'!#REF!="Media",'Riesgos Corrup'!#REF!="Mayor"),CONCATENATE("R33C",'Riesgos Corrup'!#REF!),"")</f>
        <v>#REF!</v>
      </c>
      <c r="T138" s="39" t="e">
        <f>IF(AND('Riesgos Corrup'!#REF!="Media",'Riesgos Corrup'!#REF!="Mayor"),CONCATENATE("R33C",'Riesgos Corrup'!#REF!),"")</f>
        <v>#REF!</v>
      </c>
      <c r="U138" s="84" t="e">
        <f>IF(AND('Riesgos Corrup'!#REF!="Media",'Riesgos Corrup'!#REF!="Mayor"),CONCATENATE("R33C",'Riesgos Corrup'!#REF!),"")</f>
        <v>#REF!</v>
      </c>
      <c r="V138" s="96" t="e">
        <f>IF(AND('Riesgos Corrup'!#REF!="Media",'Riesgos Corrup'!#REF!="Catastrófico"),CONCATENATE("R33C",'Riesgos Corrup'!#REF!),"")</f>
        <v>#REF!</v>
      </c>
      <c r="W138" s="97" t="e">
        <f>IF(AND('Riesgos Corrup'!#REF!="Media",'Riesgos Corrup'!#REF!="Catastrófico"),CONCATENATE("R33C",'Riesgos Corrup'!#REF!),"")</f>
        <v>#REF!</v>
      </c>
      <c r="X138" s="98" t="e">
        <f>IF(AND('Riesgos Corrup'!#REF!="Media",'Riesgos Corrup'!#REF!="Catastrófico"),CONCATENATE("R33C",'Riesgos Corrup'!#REF!),"")</f>
        <v>#REF!</v>
      </c>
      <c r="Y138" s="40"/>
      <c r="Z138" s="280"/>
      <c r="AA138" s="281"/>
      <c r="AB138" s="281"/>
      <c r="AC138" s="281"/>
      <c r="AD138" s="281"/>
      <c r="AE138" s="282"/>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row>
    <row r="139" spans="1:61" ht="15" customHeight="1" x14ac:dyDescent="0.25">
      <c r="A139" s="40"/>
      <c r="B139" s="260"/>
      <c r="C139" s="261"/>
      <c r="D139" s="262"/>
      <c r="E139" s="235"/>
      <c r="F139" s="230"/>
      <c r="G139" s="230"/>
      <c r="H139" s="230"/>
      <c r="I139" s="230"/>
      <c r="J139" s="102" t="e">
        <f>IF(AND('Riesgos Corrup'!#REF!="Media",'Riesgos Corrup'!#REF!="Moderado"),CONCATENATE("R34C",'Riesgos Corrup'!#REF!),"")</f>
        <v>#REF!</v>
      </c>
      <c r="K139" s="103" t="e">
        <f>IF(AND('Riesgos Corrup'!#REF!="Media",'Riesgos Corrup'!#REF!="Moderado"),CONCATENATE("R34C",'Riesgos Corrup'!#REF!),"")</f>
        <v>#REF!</v>
      </c>
      <c r="L139" s="104" t="e">
        <f>IF(AND('Riesgos Corrup'!#REF!="Media",'Riesgos Corrup'!#REF!="Moderado"),CONCATENATE("R34C",'Riesgos Corrup'!#REF!),"")</f>
        <v>#REF!</v>
      </c>
      <c r="M139" s="102" t="e">
        <f>IF(AND('Riesgos Corrup'!#REF!="Media",'Riesgos Corrup'!#REF!="Moderado"),CONCATENATE("R34C",'Riesgos Corrup'!#REF!),"")</f>
        <v>#REF!</v>
      </c>
      <c r="N139" s="103" t="e">
        <f>IF(AND('Riesgos Corrup'!#REF!="Media",'Riesgos Corrup'!#REF!="Moderado"),CONCATENATE("R34C",'Riesgos Corrup'!#REF!),"")</f>
        <v>#REF!</v>
      </c>
      <c r="O139" s="104" t="e">
        <f>IF(AND('Riesgos Corrup'!#REF!="Media",'Riesgos Corrup'!#REF!="Moderado"),CONCATENATE("R34C",'Riesgos Corrup'!#REF!),"")</f>
        <v>#REF!</v>
      </c>
      <c r="P139" s="102" t="e">
        <f>IF(AND('Riesgos Corrup'!#REF!="Media",'Riesgos Corrup'!#REF!="Moderado"),CONCATENATE("R34C",'Riesgos Corrup'!#REF!),"")</f>
        <v>#REF!</v>
      </c>
      <c r="Q139" s="103" t="e">
        <f>IF(AND('Riesgos Corrup'!#REF!="Media",'Riesgos Corrup'!#REF!="Moderado"),CONCATENATE("R34C",'Riesgos Corrup'!#REF!),"")</f>
        <v>#REF!</v>
      </c>
      <c r="R139" s="104" t="e">
        <f>IF(AND('Riesgos Corrup'!#REF!="Media",'Riesgos Corrup'!#REF!="Moderado"),CONCATENATE("R34C",'Riesgos Corrup'!#REF!),"")</f>
        <v>#REF!</v>
      </c>
      <c r="S139" s="83" t="e">
        <f>IF(AND('Riesgos Corrup'!#REF!="Media",'Riesgos Corrup'!#REF!="Mayor"),CONCATENATE("R34C",'Riesgos Corrup'!#REF!),"")</f>
        <v>#REF!</v>
      </c>
      <c r="T139" s="39" t="e">
        <f>IF(AND('Riesgos Corrup'!#REF!="Media",'Riesgos Corrup'!#REF!="Mayor"),CONCATENATE("R34C",'Riesgos Corrup'!#REF!),"")</f>
        <v>#REF!</v>
      </c>
      <c r="U139" s="84" t="e">
        <f>IF(AND('Riesgos Corrup'!#REF!="Media",'Riesgos Corrup'!#REF!="Mayor"),CONCATENATE("R34C",'Riesgos Corrup'!#REF!),"")</f>
        <v>#REF!</v>
      </c>
      <c r="V139" s="96" t="e">
        <f>IF(AND('Riesgos Corrup'!#REF!="Media",'Riesgos Corrup'!#REF!="Catastrófico"),CONCATENATE("R34C",'Riesgos Corrup'!#REF!),"")</f>
        <v>#REF!</v>
      </c>
      <c r="W139" s="97" t="e">
        <f>IF(AND('Riesgos Corrup'!#REF!="Media",'Riesgos Corrup'!#REF!="Catastrófico"),CONCATENATE("R34C",'Riesgos Corrup'!#REF!),"")</f>
        <v>#REF!</v>
      </c>
      <c r="X139" s="98" t="e">
        <f>IF(AND('Riesgos Corrup'!#REF!="Media",'Riesgos Corrup'!#REF!="Catastrófico"),CONCATENATE("R34C",'Riesgos Corrup'!#REF!),"")</f>
        <v>#REF!</v>
      </c>
      <c r="Y139" s="40"/>
      <c r="Z139" s="280"/>
      <c r="AA139" s="281"/>
      <c r="AB139" s="281"/>
      <c r="AC139" s="281"/>
      <c r="AD139" s="281"/>
      <c r="AE139" s="282"/>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row>
    <row r="140" spans="1:61" ht="15" customHeight="1" x14ac:dyDescent="0.25">
      <c r="A140" s="40"/>
      <c r="B140" s="260"/>
      <c r="C140" s="261"/>
      <c r="D140" s="262"/>
      <c r="E140" s="235"/>
      <c r="F140" s="230"/>
      <c r="G140" s="230"/>
      <c r="H140" s="230"/>
      <c r="I140" s="230"/>
      <c r="J140" s="102" t="e">
        <f>IF(AND('Riesgos Corrup'!#REF!="Media",'Riesgos Corrup'!#REF!="Moderado"),CONCATENATE("R35C",'Riesgos Corrup'!#REF!),"")</f>
        <v>#REF!</v>
      </c>
      <c r="K140" s="103" t="e">
        <f>IF(AND('Riesgos Corrup'!#REF!="Media",'Riesgos Corrup'!#REF!="Moderado"),CONCATENATE("R35C",'Riesgos Corrup'!#REF!),"")</f>
        <v>#REF!</v>
      </c>
      <c r="L140" s="104" t="e">
        <f>IF(AND('Riesgos Corrup'!#REF!="Media",'Riesgos Corrup'!#REF!="Moderado"),CONCATENATE("R35C",'Riesgos Corrup'!#REF!),"")</f>
        <v>#REF!</v>
      </c>
      <c r="M140" s="102" t="e">
        <f>IF(AND('Riesgos Corrup'!#REF!="Media",'Riesgos Corrup'!#REF!="Moderado"),CONCATENATE("R35C",'Riesgos Corrup'!#REF!),"")</f>
        <v>#REF!</v>
      </c>
      <c r="N140" s="103" t="e">
        <f>IF(AND('Riesgos Corrup'!#REF!="Media",'Riesgos Corrup'!#REF!="Moderado"),CONCATENATE("R35C",'Riesgos Corrup'!#REF!),"")</f>
        <v>#REF!</v>
      </c>
      <c r="O140" s="104" t="e">
        <f>IF(AND('Riesgos Corrup'!#REF!="Media",'Riesgos Corrup'!#REF!="Moderado"),CONCATENATE("R35C",'Riesgos Corrup'!#REF!),"")</f>
        <v>#REF!</v>
      </c>
      <c r="P140" s="102" t="e">
        <f>IF(AND('Riesgos Corrup'!#REF!="Media",'Riesgos Corrup'!#REF!="Moderado"),CONCATENATE("R35C",'Riesgos Corrup'!#REF!),"")</f>
        <v>#REF!</v>
      </c>
      <c r="Q140" s="103" t="e">
        <f>IF(AND('Riesgos Corrup'!#REF!="Media",'Riesgos Corrup'!#REF!="Moderado"),CONCATENATE("R35C",'Riesgos Corrup'!#REF!),"")</f>
        <v>#REF!</v>
      </c>
      <c r="R140" s="104" t="e">
        <f>IF(AND('Riesgos Corrup'!#REF!="Media",'Riesgos Corrup'!#REF!="Moderado"),CONCATENATE("R35C",'Riesgos Corrup'!#REF!),"")</f>
        <v>#REF!</v>
      </c>
      <c r="S140" s="83" t="e">
        <f>IF(AND('Riesgos Corrup'!#REF!="Media",'Riesgos Corrup'!#REF!="Mayor"),CONCATENATE("R35C",'Riesgos Corrup'!#REF!),"")</f>
        <v>#REF!</v>
      </c>
      <c r="T140" s="39" t="e">
        <f>IF(AND('Riesgos Corrup'!#REF!="Media",'Riesgos Corrup'!#REF!="Mayor"),CONCATENATE("R35C",'Riesgos Corrup'!#REF!),"")</f>
        <v>#REF!</v>
      </c>
      <c r="U140" s="84" t="e">
        <f>IF(AND('Riesgos Corrup'!#REF!="Media",'Riesgos Corrup'!#REF!="Mayor"),CONCATENATE("R35C",'Riesgos Corrup'!#REF!),"")</f>
        <v>#REF!</v>
      </c>
      <c r="V140" s="96" t="e">
        <f>IF(AND('Riesgos Corrup'!#REF!="Media",'Riesgos Corrup'!#REF!="Catastrófico"),CONCATENATE("R35C",'Riesgos Corrup'!#REF!),"")</f>
        <v>#REF!</v>
      </c>
      <c r="W140" s="97" t="e">
        <f>IF(AND('Riesgos Corrup'!#REF!="Media",'Riesgos Corrup'!#REF!="Catastrófico"),CONCATENATE("R35C",'Riesgos Corrup'!#REF!),"")</f>
        <v>#REF!</v>
      </c>
      <c r="X140" s="98" t="e">
        <f>IF(AND('Riesgos Corrup'!#REF!="Media",'Riesgos Corrup'!#REF!="Catastrófico"),CONCATENATE("R35C",'Riesgos Corrup'!#REF!),"")</f>
        <v>#REF!</v>
      </c>
      <c r="Y140" s="40"/>
      <c r="Z140" s="280"/>
      <c r="AA140" s="281"/>
      <c r="AB140" s="281"/>
      <c r="AC140" s="281"/>
      <c r="AD140" s="281"/>
      <c r="AE140" s="282"/>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row>
    <row r="141" spans="1:61" ht="15" customHeight="1" x14ac:dyDescent="0.25">
      <c r="A141" s="40"/>
      <c r="B141" s="260"/>
      <c r="C141" s="261"/>
      <c r="D141" s="262"/>
      <c r="E141" s="235"/>
      <c r="F141" s="230"/>
      <c r="G141" s="230"/>
      <c r="H141" s="230"/>
      <c r="I141" s="230"/>
      <c r="J141" s="102" t="e">
        <f>IF(AND('Riesgos Corrup'!#REF!="Media",'Riesgos Corrup'!#REF!="Moderado"),CONCATENATE("R36C",'Riesgos Corrup'!#REF!),"")</f>
        <v>#REF!</v>
      </c>
      <c r="K141" s="103" t="e">
        <f>IF(AND('Riesgos Corrup'!#REF!="Media",'Riesgos Corrup'!#REF!="Moderado"),CONCATENATE("R36C",'Riesgos Corrup'!#REF!),"")</f>
        <v>#REF!</v>
      </c>
      <c r="L141" s="104" t="e">
        <f>IF(AND('Riesgos Corrup'!#REF!="Media",'Riesgos Corrup'!#REF!="Moderado"),CONCATENATE("R36C",'Riesgos Corrup'!#REF!),"")</f>
        <v>#REF!</v>
      </c>
      <c r="M141" s="102" t="e">
        <f>IF(AND('Riesgos Corrup'!#REF!="Media",'Riesgos Corrup'!#REF!="Moderado"),CONCATENATE("R36C",'Riesgos Corrup'!#REF!),"")</f>
        <v>#REF!</v>
      </c>
      <c r="N141" s="103" t="e">
        <f>IF(AND('Riesgos Corrup'!#REF!="Media",'Riesgos Corrup'!#REF!="Moderado"),CONCATENATE("R36C",'Riesgos Corrup'!#REF!),"")</f>
        <v>#REF!</v>
      </c>
      <c r="O141" s="104" t="e">
        <f>IF(AND('Riesgos Corrup'!#REF!="Media",'Riesgos Corrup'!#REF!="Moderado"),CONCATENATE("R36C",'Riesgos Corrup'!#REF!),"")</f>
        <v>#REF!</v>
      </c>
      <c r="P141" s="102" t="e">
        <f>IF(AND('Riesgos Corrup'!#REF!="Media",'Riesgos Corrup'!#REF!="Moderado"),CONCATENATE("R36C",'Riesgos Corrup'!#REF!),"")</f>
        <v>#REF!</v>
      </c>
      <c r="Q141" s="103" t="e">
        <f>IF(AND('Riesgos Corrup'!#REF!="Media",'Riesgos Corrup'!#REF!="Moderado"),CONCATENATE("R36C",'Riesgos Corrup'!#REF!),"")</f>
        <v>#REF!</v>
      </c>
      <c r="R141" s="104" t="e">
        <f>IF(AND('Riesgos Corrup'!#REF!="Media",'Riesgos Corrup'!#REF!="Moderado"),CONCATENATE("R36C",'Riesgos Corrup'!#REF!),"")</f>
        <v>#REF!</v>
      </c>
      <c r="S141" s="83" t="e">
        <f>IF(AND('Riesgos Corrup'!#REF!="Media",'Riesgos Corrup'!#REF!="Mayor"),CONCATENATE("R36C",'Riesgos Corrup'!#REF!),"")</f>
        <v>#REF!</v>
      </c>
      <c r="T141" s="39" t="e">
        <f>IF(AND('Riesgos Corrup'!#REF!="Media",'Riesgos Corrup'!#REF!="Mayor"),CONCATENATE("R36C",'Riesgos Corrup'!#REF!),"")</f>
        <v>#REF!</v>
      </c>
      <c r="U141" s="84" t="e">
        <f>IF(AND('Riesgos Corrup'!#REF!="Media",'Riesgos Corrup'!#REF!="Mayor"),CONCATENATE("R36C",'Riesgos Corrup'!#REF!),"")</f>
        <v>#REF!</v>
      </c>
      <c r="V141" s="96" t="e">
        <f>IF(AND('Riesgos Corrup'!#REF!="Media",'Riesgos Corrup'!#REF!="Catastrófico"),CONCATENATE("R36C",'Riesgos Corrup'!#REF!),"")</f>
        <v>#REF!</v>
      </c>
      <c r="W141" s="97" t="e">
        <f>IF(AND('Riesgos Corrup'!#REF!="Media",'Riesgos Corrup'!#REF!="Catastrófico"),CONCATENATE("R36C",'Riesgos Corrup'!#REF!),"")</f>
        <v>#REF!</v>
      </c>
      <c r="X141" s="98" t="e">
        <f>IF(AND('Riesgos Corrup'!#REF!="Media",'Riesgos Corrup'!#REF!="Catastrófico"),CONCATENATE("R36C",'Riesgos Corrup'!#REF!),"")</f>
        <v>#REF!</v>
      </c>
      <c r="Y141" s="40"/>
      <c r="Z141" s="280"/>
      <c r="AA141" s="281"/>
      <c r="AB141" s="281"/>
      <c r="AC141" s="281"/>
      <c r="AD141" s="281"/>
      <c r="AE141" s="282"/>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row>
    <row r="142" spans="1:61" ht="15" customHeight="1" x14ac:dyDescent="0.25">
      <c r="A142" s="40"/>
      <c r="B142" s="260"/>
      <c r="C142" s="261"/>
      <c r="D142" s="262"/>
      <c r="E142" s="235"/>
      <c r="F142" s="230"/>
      <c r="G142" s="230"/>
      <c r="H142" s="230"/>
      <c r="I142" s="230"/>
      <c r="J142" s="102" t="str">
        <f ca="1">IF(AND('Riesgos Corrup'!$AB$39="Media",'Riesgos Corrup'!$AD$39="Moderado"),CONCATENATE("R37C",'Riesgos Corrup'!$R$39),"")</f>
        <v>R37C1</v>
      </c>
      <c r="K142" s="103" t="str">
        <f>IF(AND('Riesgos Corrup'!$AB$40="Media",'Riesgos Corrup'!$AD$40="Moderado"),CONCATENATE("R37C",'Riesgos Corrup'!$R$40),"")</f>
        <v/>
      </c>
      <c r="L142" s="104" t="str">
        <f>IF(AND('Riesgos Corrup'!$AB$41="Media",'Riesgos Corrup'!$AD$41="Moderado"),CONCATENATE("R37C",'Riesgos Corrup'!$R$41),"")</f>
        <v/>
      </c>
      <c r="M142" s="102" t="str">
        <f ca="1">IF(AND('Riesgos Corrup'!$AB$39="Media",'Riesgos Corrup'!$AD$39="Moderado"),CONCATENATE("R37C",'Riesgos Corrup'!$R$39),"")</f>
        <v>R37C1</v>
      </c>
      <c r="N142" s="103" t="str">
        <f>IF(AND('Riesgos Corrup'!$AB$40="Media",'Riesgos Corrup'!$AD$40="Moderado"),CONCATENATE("R37C",'Riesgos Corrup'!$R$40),"")</f>
        <v/>
      </c>
      <c r="O142" s="104" t="str">
        <f>IF(AND('Riesgos Corrup'!$AB$41="Media",'Riesgos Corrup'!$AD$41="Moderado"),CONCATENATE("R37C",'Riesgos Corrup'!$R$41),"")</f>
        <v/>
      </c>
      <c r="P142" s="102" t="str">
        <f ca="1">IF(AND('Riesgos Corrup'!$AB$39="Media",'Riesgos Corrup'!$AD$39="Moderado"),CONCATENATE("R37C",'Riesgos Corrup'!$R$39),"")</f>
        <v>R37C1</v>
      </c>
      <c r="Q142" s="103" t="str">
        <f>IF(AND('Riesgos Corrup'!$AB$40="Media",'Riesgos Corrup'!$AD$40="Moderado"),CONCATENATE("R37C",'Riesgos Corrup'!$R$40),"")</f>
        <v/>
      </c>
      <c r="R142" s="104" t="str">
        <f>IF(AND('Riesgos Corrup'!$AB$41="Media",'Riesgos Corrup'!$AD$41="Moderado"),CONCATENATE("R37C",'Riesgos Corrup'!$R$41),"")</f>
        <v/>
      </c>
      <c r="S142" s="83" t="str">
        <f ca="1">IF(AND('Riesgos Corrup'!$AB$39="Media",'Riesgos Corrup'!$AD$39="Mayor"),CONCATENATE("R37C",'Riesgos Corrup'!$R$39),"")</f>
        <v/>
      </c>
      <c r="T142" s="39" t="str">
        <f>IF(AND('Riesgos Corrup'!$AB$40="Media",'Riesgos Corrup'!$AD$40="Mayor"),CONCATENATE("R37C",'Riesgos Corrup'!$R$40),"")</f>
        <v/>
      </c>
      <c r="U142" s="84" t="str">
        <f>IF(AND('Riesgos Corrup'!$AB$41="Media",'Riesgos Corrup'!$AD$41="Mayor"),CONCATENATE("R37C",'Riesgos Corrup'!$R$41),"")</f>
        <v/>
      </c>
      <c r="V142" s="96" t="str">
        <f ca="1">IF(AND('Riesgos Corrup'!$AB$39="Media",'Riesgos Corrup'!$AD$39="Catastrófico"),CONCATENATE("R37C",'Riesgos Corrup'!$R$39),"")</f>
        <v/>
      </c>
      <c r="W142" s="97" t="str">
        <f>IF(AND('Riesgos Corrup'!$AB$40="Media",'Riesgos Corrup'!$AD$40="Catastrófico"),CONCATENATE("R37C",'Riesgos Corrup'!$R$40),"")</f>
        <v/>
      </c>
      <c r="X142" s="98" t="str">
        <f>IF(AND('Riesgos Corrup'!$AB$41="Media",'Riesgos Corrup'!$AD$41="Catastrófico"),CONCATENATE("R37C",'Riesgos Corrup'!$R$41),"")</f>
        <v/>
      </c>
      <c r="Y142" s="40"/>
      <c r="Z142" s="280"/>
      <c r="AA142" s="281"/>
      <c r="AB142" s="281"/>
      <c r="AC142" s="281"/>
      <c r="AD142" s="281"/>
      <c r="AE142" s="282"/>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row>
    <row r="143" spans="1:61" ht="15" customHeight="1" x14ac:dyDescent="0.25">
      <c r="A143" s="40"/>
      <c r="B143" s="260"/>
      <c r="C143" s="261"/>
      <c r="D143" s="262"/>
      <c r="E143" s="235"/>
      <c r="F143" s="230"/>
      <c r="G143" s="230"/>
      <c r="H143" s="230"/>
      <c r="I143" s="230"/>
      <c r="J143" s="102" t="e">
        <f>IF(AND('Riesgos Corrup'!#REF!="Media",'Riesgos Corrup'!#REF!="Moderado"),CONCATENATE("R39C",'Riesgos Corrup'!#REF!),"")</f>
        <v>#REF!</v>
      </c>
      <c r="K143" s="103" t="e">
        <f>IF(AND('Riesgos Corrup'!#REF!="Media",'Riesgos Corrup'!#REF!="Moderado"),CONCATENATE("R38C",'Riesgos Corrup'!#REF!),"")</f>
        <v>#REF!</v>
      </c>
      <c r="L143" s="104" t="e">
        <f>IF(AND('Riesgos Corrup'!#REF!="Media",'Riesgos Corrup'!#REF!="Moderado"),CONCATENATE("R38C",'Riesgos Corrup'!#REF!),"")</f>
        <v>#REF!</v>
      </c>
      <c r="M143" s="102" t="e">
        <f>IF(AND('Riesgos Corrup'!#REF!="Media",'Riesgos Corrup'!#REF!="Moderado"),CONCATENATE("R39C",'Riesgos Corrup'!#REF!),"")</f>
        <v>#REF!</v>
      </c>
      <c r="N143" s="103" t="e">
        <f>IF(AND('Riesgos Corrup'!#REF!="Media",'Riesgos Corrup'!#REF!="Moderado"),CONCATENATE("R38C",'Riesgos Corrup'!#REF!),"")</f>
        <v>#REF!</v>
      </c>
      <c r="O143" s="104" t="e">
        <f>IF(AND('Riesgos Corrup'!#REF!="Media",'Riesgos Corrup'!#REF!="Moderado"),CONCATENATE("R38C",'Riesgos Corrup'!#REF!),"")</f>
        <v>#REF!</v>
      </c>
      <c r="P143" s="102" t="e">
        <f>IF(AND('Riesgos Corrup'!#REF!="Media",'Riesgos Corrup'!#REF!="Moderado"),CONCATENATE("R39C",'Riesgos Corrup'!#REF!),"")</f>
        <v>#REF!</v>
      </c>
      <c r="Q143" s="103" t="e">
        <f>IF(AND('Riesgos Corrup'!#REF!="Media",'Riesgos Corrup'!#REF!="Moderado"),CONCATENATE("R38C",'Riesgos Corrup'!#REF!),"")</f>
        <v>#REF!</v>
      </c>
      <c r="R143" s="104" t="e">
        <f>IF(AND('Riesgos Corrup'!#REF!="Media",'Riesgos Corrup'!#REF!="Moderado"),CONCATENATE("R38C",'Riesgos Corrup'!#REF!),"")</f>
        <v>#REF!</v>
      </c>
      <c r="S143" s="83" t="e">
        <f>IF(AND('Riesgos Corrup'!#REF!="Media",'Riesgos Corrup'!#REF!="Mayor"),CONCATENATE("R39C",'Riesgos Corrup'!#REF!),"")</f>
        <v>#REF!</v>
      </c>
      <c r="T143" s="39" t="e">
        <f>IF(AND('Riesgos Corrup'!#REF!="Media",'Riesgos Corrup'!#REF!="Mayor"),CONCATENATE("R38C",'Riesgos Corrup'!#REF!),"")</f>
        <v>#REF!</v>
      </c>
      <c r="U143" s="84" t="e">
        <f>IF(AND('Riesgos Corrup'!#REF!="Media",'Riesgos Corrup'!#REF!="Mayor"),CONCATENATE("R38C",'Riesgos Corrup'!#REF!),"")</f>
        <v>#REF!</v>
      </c>
      <c r="V143" s="96" t="e">
        <f>IF(AND('Riesgos Corrup'!#REF!="Media",'Riesgos Corrup'!#REF!="Catastrófico"),CONCATENATE("R39C",'Riesgos Corrup'!#REF!),"")</f>
        <v>#REF!</v>
      </c>
      <c r="W143" s="97" t="e">
        <f>IF(AND('Riesgos Corrup'!#REF!="Media",'Riesgos Corrup'!#REF!="Catastrófico"),CONCATENATE("R38C",'Riesgos Corrup'!#REF!),"")</f>
        <v>#REF!</v>
      </c>
      <c r="X143" s="98" t="e">
        <f>IF(AND('Riesgos Corrup'!#REF!="Media",'Riesgos Corrup'!#REF!="Catastrófico"),CONCATENATE("R38C",'Riesgos Corrup'!#REF!),"")</f>
        <v>#REF!</v>
      </c>
      <c r="Y143" s="40"/>
      <c r="Z143" s="280"/>
      <c r="AA143" s="281"/>
      <c r="AB143" s="281"/>
      <c r="AC143" s="281"/>
      <c r="AD143" s="281"/>
      <c r="AE143" s="282"/>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row>
    <row r="144" spans="1:61" ht="15" customHeight="1" x14ac:dyDescent="0.25">
      <c r="A144" s="40"/>
      <c r="B144" s="260"/>
      <c r="C144" s="261"/>
      <c r="D144" s="262"/>
      <c r="E144" s="235"/>
      <c r="F144" s="230"/>
      <c r="G144" s="230"/>
      <c r="H144" s="230"/>
      <c r="I144" s="230"/>
      <c r="J144" s="102" t="e">
        <f>IF(AND('Riesgos Corrup'!#REF!="Media",'Riesgos Corrup'!#REF!="Moderado"),CONCATENATE("R40C",'Riesgos Corrup'!#REF!),"")</f>
        <v>#REF!</v>
      </c>
      <c r="K144" s="103" t="e">
        <f>IF(AND('Riesgos Corrup'!#REF!="Media",'Riesgos Corrup'!#REF!="Moderado"),CONCATENATE("R39C",'Riesgos Corrup'!#REF!),"")</f>
        <v>#REF!</v>
      </c>
      <c r="L144" s="104" t="e">
        <f>IF(AND('Riesgos Corrup'!#REF!="Media",'Riesgos Corrup'!#REF!="Moderado"),CONCATENATE("R39C",'Riesgos Corrup'!#REF!),"")</f>
        <v>#REF!</v>
      </c>
      <c r="M144" s="102" t="e">
        <f>IF(AND('Riesgos Corrup'!#REF!="Media",'Riesgos Corrup'!#REF!="Moderado"),CONCATENATE("R40C",'Riesgos Corrup'!#REF!),"")</f>
        <v>#REF!</v>
      </c>
      <c r="N144" s="103" t="e">
        <f>IF(AND('Riesgos Corrup'!#REF!="Media",'Riesgos Corrup'!#REF!="Moderado"),CONCATENATE("R39C",'Riesgos Corrup'!#REF!),"")</f>
        <v>#REF!</v>
      </c>
      <c r="O144" s="104" t="e">
        <f>IF(AND('Riesgos Corrup'!#REF!="Media",'Riesgos Corrup'!#REF!="Moderado"),CONCATENATE("R39C",'Riesgos Corrup'!#REF!),"")</f>
        <v>#REF!</v>
      </c>
      <c r="P144" s="102" t="e">
        <f>IF(AND('Riesgos Corrup'!#REF!="Media",'Riesgos Corrup'!#REF!="Moderado"),CONCATENATE("R40C",'Riesgos Corrup'!#REF!),"")</f>
        <v>#REF!</v>
      </c>
      <c r="Q144" s="103" t="e">
        <f>IF(AND('Riesgos Corrup'!#REF!="Media",'Riesgos Corrup'!#REF!="Moderado"),CONCATENATE("R39C",'Riesgos Corrup'!#REF!),"")</f>
        <v>#REF!</v>
      </c>
      <c r="R144" s="104" t="e">
        <f>IF(AND('Riesgos Corrup'!#REF!="Media",'Riesgos Corrup'!#REF!="Moderado"),CONCATENATE("R39C",'Riesgos Corrup'!#REF!),"")</f>
        <v>#REF!</v>
      </c>
      <c r="S144" s="83" t="e">
        <f>IF(AND('Riesgos Corrup'!#REF!="Media",'Riesgos Corrup'!#REF!="Mayor"),CONCATENATE("R40C",'Riesgos Corrup'!#REF!),"")</f>
        <v>#REF!</v>
      </c>
      <c r="T144" s="39" t="e">
        <f>IF(AND('Riesgos Corrup'!#REF!="Media",'Riesgos Corrup'!#REF!="Mayor"),CONCATENATE("R39C",'Riesgos Corrup'!#REF!),"")</f>
        <v>#REF!</v>
      </c>
      <c r="U144" s="84" t="e">
        <f>IF(AND('Riesgos Corrup'!#REF!="Media",'Riesgos Corrup'!#REF!="Mayor"),CONCATENATE("R39C",'Riesgos Corrup'!#REF!),"")</f>
        <v>#REF!</v>
      </c>
      <c r="V144" s="96" t="e">
        <f>IF(AND('Riesgos Corrup'!#REF!="Media",'Riesgos Corrup'!#REF!="Catastrófico"),CONCATENATE("R40C",'Riesgos Corrup'!#REF!),"")</f>
        <v>#REF!</v>
      </c>
      <c r="W144" s="97" t="e">
        <f>IF(AND('Riesgos Corrup'!#REF!="Media",'Riesgos Corrup'!#REF!="Catastrófico"),CONCATENATE("R39C",'Riesgos Corrup'!#REF!),"")</f>
        <v>#REF!</v>
      </c>
      <c r="X144" s="98" t="e">
        <f>IF(AND('Riesgos Corrup'!#REF!="Media",'Riesgos Corrup'!#REF!="Catastrófico"),CONCATENATE("R39C",'Riesgos Corrup'!#REF!),"")</f>
        <v>#REF!</v>
      </c>
      <c r="Y144" s="40"/>
      <c r="Z144" s="280"/>
      <c r="AA144" s="281"/>
      <c r="AB144" s="281"/>
      <c r="AC144" s="281"/>
      <c r="AD144" s="281"/>
      <c r="AE144" s="282"/>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row>
    <row r="145" spans="1:61" ht="15" customHeight="1" x14ac:dyDescent="0.25">
      <c r="A145" s="40"/>
      <c r="B145" s="260"/>
      <c r="C145" s="261"/>
      <c r="D145" s="262"/>
      <c r="E145" s="235"/>
      <c r="F145" s="230"/>
      <c r="G145" s="230"/>
      <c r="H145" s="230"/>
      <c r="I145" s="230"/>
      <c r="J145" s="102" t="e">
        <f>IF(AND('Riesgos Corrup'!#REF!="Media",'Riesgos Corrup'!#REF!="Moderado"),CONCATENATE("R41C",'Riesgos Corrup'!#REF!),"")</f>
        <v>#REF!</v>
      </c>
      <c r="K145" s="103" t="e">
        <f>IF(AND('Riesgos Corrup'!#REF!="Media",'Riesgos Corrup'!#REF!="Moderado"),CONCATENATE("R40C",'Riesgos Corrup'!#REF!),"")</f>
        <v>#REF!</v>
      </c>
      <c r="L145" s="104" t="e">
        <f>IF(AND('Riesgos Corrup'!#REF!="Media",'Riesgos Corrup'!#REF!="Moderado"),CONCATENATE("R40C",'Riesgos Corrup'!#REF!),"")</f>
        <v>#REF!</v>
      </c>
      <c r="M145" s="102" t="e">
        <f>IF(AND('Riesgos Corrup'!#REF!="Media",'Riesgos Corrup'!#REF!="Moderado"),CONCATENATE("R41C",'Riesgos Corrup'!#REF!),"")</f>
        <v>#REF!</v>
      </c>
      <c r="N145" s="103" t="e">
        <f>IF(AND('Riesgos Corrup'!#REF!="Media",'Riesgos Corrup'!#REF!="Moderado"),CONCATENATE("R40C",'Riesgos Corrup'!#REF!),"")</f>
        <v>#REF!</v>
      </c>
      <c r="O145" s="104" t="e">
        <f>IF(AND('Riesgos Corrup'!#REF!="Media",'Riesgos Corrup'!#REF!="Moderado"),CONCATENATE("R40C",'Riesgos Corrup'!#REF!),"")</f>
        <v>#REF!</v>
      </c>
      <c r="P145" s="102" t="e">
        <f>IF(AND('Riesgos Corrup'!#REF!="Media",'Riesgos Corrup'!#REF!="Moderado"),CONCATENATE("R41C",'Riesgos Corrup'!#REF!),"")</f>
        <v>#REF!</v>
      </c>
      <c r="Q145" s="103" t="e">
        <f>IF(AND('Riesgos Corrup'!#REF!="Media",'Riesgos Corrup'!#REF!="Moderado"),CONCATENATE("R40C",'Riesgos Corrup'!#REF!),"")</f>
        <v>#REF!</v>
      </c>
      <c r="R145" s="104" t="e">
        <f>IF(AND('Riesgos Corrup'!#REF!="Media",'Riesgos Corrup'!#REF!="Moderado"),CONCATENATE("R40C",'Riesgos Corrup'!#REF!),"")</f>
        <v>#REF!</v>
      </c>
      <c r="S145" s="83" t="e">
        <f>IF(AND('Riesgos Corrup'!#REF!="Media",'Riesgos Corrup'!#REF!="Mayor"),CONCATENATE("R41C",'Riesgos Corrup'!#REF!),"")</f>
        <v>#REF!</v>
      </c>
      <c r="T145" s="39" t="e">
        <f>IF(AND('Riesgos Corrup'!#REF!="Media",'Riesgos Corrup'!#REF!="Mayor"),CONCATENATE("R40C",'Riesgos Corrup'!#REF!),"")</f>
        <v>#REF!</v>
      </c>
      <c r="U145" s="84" t="e">
        <f>IF(AND('Riesgos Corrup'!#REF!="Media",'Riesgos Corrup'!#REF!="Mayor"),CONCATENATE("R40C",'Riesgos Corrup'!#REF!),"")</f>
        <v>#REF!</v>
      </c>
      <c r="V145" s="96" t="e">
        <f>IF(AND('Riesgos Corrup'!#REF!="Media",'Riesgos Corrup'!#REF!="Catastrófico"),CONCATENATE("R41C",'Riesgos Corrup'!#REF!),"")</f>
        <v>#REF!</v>
      </c>
      <c r="W145" s="97" t="e">
        <f>IF(AND('Riesgos Corrup'!#REF!="Media",'Riesgos Corrup'!#REF!="Catastrófico"),CONCATENATE("R40C",'Riesgos Corrup'!#REF!),"")</f>
        <v>#REF!</v>
      </c>
      <c r="X145" s="98" t="e">
        <f>IF(AND('Riesgos Corrup'!#REF!="Media",'Riesgos Corrup'!#REF!="Catastrófico"),CONCATENATE("R40C",'Riesgos Corrup'!#REF!),"")</f>
        <v>#REF!</v>
      </c>
      <c r="Y145" s="40"/>
      <c r="Z145" s="280"/>
      <c r="AA145" s="281"/>
      <c r="AB145" s="281"/>
      <c r="AC145" s="281"/>
      <c r="AD145" s="281"/>
      <c r="AE145" s="282"/>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row>
    <row r="146" spans="1:61" ht="15" customHeight="1" x14ac:dyDescent="0.25">
      <c r="A146" s="40"/>
      <c r="B146" s="260"/>
      <c r="C146" s="261"/>
      <c r="D146" s="262"/>
      <c r="E146" s="235"/>
      <c r="F146" s="230"/>
      <c r="G146" s="230"/>
      <c r="H146" s="230"/>
      <c r="I146" s="230"/>
      <c r="J146" s="102" t="str">
        <f>IF(AND('Riesgos Corrup'!$AB$42="Media",'Riesgos Corrup'!$AD$42="Moderado"),CONCATENATE("R42C",'Riesgos Corrup'!$R$42),"")</f>
        <v/>
      </c>
      <c r="K146" s="103" t="str">
        <f>IF(AND('Riesgos Corrup'!$AB$43="Media",'Riesgos Corrup'!$AD$43="Moderado"),CONCATENATE("R41C",'Riesgos Corrup'!$R$43),"")</f>
        <v/>
      </c>
      <c r="L146" s="104" t="str">
        <f>IF(AND('Riesgos Corrup'!$AB$44="Media",'Riesgos Corrup'!$AD$44="Moderado"),CONCATENATE("R41C",'Riesgos Corrup'!$R$44),"")</f>
        <v/>
      </c>
      <c r="M146" s="102" t="str">
        <f>IF(AND('Riesgos Corrup'!$AB$42="Media",'Riesgos Corrup'!$AD$42="Moderado"),CONCATENATE("R42C",'Riesgos Corrup'!$R$42),"")</f>
        <v/>
      </c>
      <c r="N146" s="103" t="str">
        <f>IF(AND('Riesgos Corrup'!$AB$43="Media",'Riesgos Corrup'!$AD$43="Moderado"),CONCATENATE("R41C",'Riesgos Corrup'!$R$43),"")</f>
        <v/>
      </c>
      <c r="O146" s="104" t="str">
        <f>IF(AND('Riesgos Corrup'!$AB$44="Media",'Riesgos Corrup'!$AD$44="Moderado"),CONCATENATE("R41C",'Riesgos Corrup'!$R$44),"")</f>
        <v/>
      </c>
      <c r="P146" s="102" t="str">
        <f>IF(AND('Riesgos Corrup'!$AB$42="Media",'Riesgos Corrup'!$AD$42="Moderado"),CONCATENATE("R42C",'Riesgos Corrup'!$R$42),"")</f>
        <v/>
      </c>
      <c r="Q146" s="103" t="str">
        <f>IF(AND('Riesgos Corrup'!$AB$43="Media",'Riesgos Corrup'!$AD$43="Moderado"),CONCATENATE("R41C",'Riesgos Corrup'!$R$43),"")</f>
        <v/>
      </c>
      <c r="R146" s="104" t="str">
        <f>IF(AND('Riesgos Corrup'!$AB$44="Media",'Riesgos Corrup'!$AD$44="Moderado"),CONCATENATE("R41C",'Riesgos Corrup'!$R$44),"")</f>
        <v/>
      </c>
      <c r="S146" s="83" t="str">
        <f>IF(AND('Riesgos Corrup'!$AB$42="Media",'Riesgos Corrup'!$AD$42="Mayor"),CONCATENATE("R42C",'Riesgos Corrup'!$R$42),"")</f>
        <v>R42C1</v>
      </c>
      <c r="T146" s="39" t="str">
        <f>IF(AND('Riesgos Corrup'!$AB$43="Media",'Riesgos Corrup'!$AD$43="Mayor"),CONCATENATE("R41C",'Riesgos Corrup'!$R$43),"")</f>
        <v/>
      </c>
      <c r="U146" s="84" t="str">
        <f>IF(AND('Riesgos Corrup'!$AB$44="Media",'Riesgos Corrup'!$AD$44="Mayor"),CONCATENATE("R41C",'Riesgos Corrup'!$R$44),"")</f>
        <v/>
      </c>
      <c r="V146" s="96" t="str">
        <f>IF(AND('Riesgos Corrup'!$AB$42="Media",'Riesgos Corrup'!$AD$42="Catastrófico"),CONCATENATE("R42C",'Riesgos Corrup'!$R$42),"")</f>
        <v/>
      </c>
      <c r="W146" s="97" t="str">
        <f>IF(AND('Riesgos Corrup'!$AB$43="Media",'Riesgos Corrup'!$AD$43="Catastrófico"),CONCATENATE("R41C",'Riesgos Corrup'!$R$43),"")</f>
        <v/>
      </c>
      <c r="X146" s="98" t="str">
        <f>IF(AND('Riesgos Corrup'!$AB$44="Media",'Riesgos Corrup'!$AD$44="Catastrófico"),CONCATENATE("R41C",'Riesgos Corrup'!$R$44),"")</f>
        <v/>
      </c>
      <c r="Y146" s="40"/>
      <c r="Z146" s="280"/>
      <c r="AA146" s="281"/>
      <c r="AB146" s="281"/>
      <c r="AC146" s="281"/>
      <c r="AD146" s="281"/>
      <c r="AE146" s="282"/>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row>
    <row r="147" spans="1:61" ht="15" customHeight="1" x14ac:dyDescent="0.25">
      <c r="A147" s="40"/>
      <c r="B147" s="260"/>
      <c r="C147" s="261"/>
      <c r="D147" s="262"/>
      <c r="E147" s="235"/>
      <c r="F147" s="230"/>
      <c r="G147" s="230"/>
      <c r="H147" s="230"/>
      <c r="I147" s="230"/>
      <c r="J147" s="102" t="e">
        <f>IF(AND('Riesgos Corrup'!#REF!="Media",'Riesgos Corrup'!#REF!="Moderado"),CONCATENATE("R43C",'Riesgos Corrup'!#REF!),"")</f>
        <v>#REF!</v>
      </c>
      <c r="K147" s="103" t="e">
        <f>IF(AND('Riesgos Corrup'!#REF!="Media",'Riesgos Corrup'!#REF!="Moderado"),CONCATENATE("R42C",'Riesgos Corrup'!#REF!),"")</f>
        <v>#REF!</v>
      </c>
      <c r="L147" s="104" t="e">
        <f>IF(AND('Riesgos Corrup'!#REF!="Media",'Riesgos Corrup'!#REF!="Moderado"),CONCATENATE("R42C",'Riesgos Corrup'!#REF!),"")</f>
        <v>#REF!</v>
      </c>
      <c r="M147" s="102" t="e">
        <f>IF(AND('Riesgos Corrup'!#REF!="Media",'Riesgos Corrup'!#REF!="Moderado"),CONCATENATE("R43C",'Riesgos Corrup'!#REF!),"")</f>
        <v>#REF!</v>
      </c>
      <c r="N147" s="103" t="e">
        <f>IF(AND('Riesgos Corrup'!#REF!="Media",'Riesgos Corrup'!#REF!="Moderado"),CONCATENATE("R42C",'Riesgos Corrup'!#REF!),"")</f>
        <v>#REF!</v>
      </c>
      <c r="O147" s="104" t="e">
        <f>IF(AND('Riesgos Corrup'!#REF!="Media",'Riesgos Corrup'!#REF!="Moderado"),CONCATENATE("R42C",'Riesgos Corrup'!#REF!),"")</f>
        <v>#REF!</v>
      </c>
      <c r="P147" s="102" t="e">
        <f>IF(AND('Riesgos Corrup'!#REF!="Media",'Riesgos Corrup'!#REF!="Moderado"),CONCATENATE("R43C",'Riesgos Corrup'!#REF!),"")</f>
        <v>#REF!</v>
      </c>
      <c r="Q147" s="103" t="e">
        <f>IF(AND('Riesgos Corrup'!#REF!="Media",'Riesgos Corrup'!#REF!="Moderado"),CONCATENATE("R42C",'Riesgos Corrup'!#REF!),"")</f>
        <v>#REF!</v>
      </c>
      <c r="R147" s="104" t="e">
        <f>IF(AND('Riesgos Corrup'!#REF!="Media",'Riesgos Corrup'!#REF!="Moderado"),CONCATENATE("R42C",'Riesgos Corrup'!#REF!),"")</f>
        <v>#REF!</v>
      </c>
      <c r="S147" s="83" t="e">
        <f>IF(AND('Riesgos Corrup'!#REF!="Media",'Riesgos Corrup'!#REF!="Mayor"),CONCATENATE("R43C",'Riesgos Corrup'!#REF!),"")</f>
        <v>#REF!</v>
      </c>
      <c r="T147" s="39" t="e">
        <f>IF(AND('Riesgos Corrup'!#REF!="Media",'Riesgos Corrup'!#REF!="Mayor"),CONCATENATE("R42C",'Riesgos Corrup'!#REF!),"")</f>
        <v>#REF!</v>
      </c>
      <c r="U147" s="84" t="e">
        <f>IF(AND('Riesgos Corrup'!#REF!="Media",'Riesgos Corrup'!#REF!="Mayor"),CONCATENATE("R42C",'Riesgos Corrup'!#REF!),"")</f>
        <v>#REF!</v>
      </c>
      <c r="V147" s="96" t="e">
        <f>IF(AND('Riesgos Corrup'!#REF!="Media",'Riesgos Corrup'!#REF!="Catastrófico"),CONCATENATE("R43C",'Riesgos Corrup'!#REF!),"")</f>
        <v>#REF!</v>
      </c>
      <c r="W147" s="97" t="e">
        <f>IF(AND('Riesgos Corrup'!#REF!="Media",'Riesgos Corrup'!#REF!="Catastrófico"),CONCATENATE("R42C",'Riesgos Corrup'!#REF!),"")</f>
        <v>#REF!</v>
      </c>
      <c r="X147" s="98" t="e">
        <f>IF(AND('Riesgos Corrup'!#REF!="Media",'Riesgos Corrup'!#REF!="Catastrófico"),CONCATENATE("R42C",'Riesgos Corrup'!#REF!),"")</f>
        <v>#REF!</v>
      </c>
      <c r="Y147" s="40"/>
      <c r="Z147" s="280"/>
      <c r="AA147" s="281"/>
      <c r="AB147" s="281"/>
      <c r="AC147" s="281"/>
      <c r="AD147" s="281"/>
      <c r="AE147" s="282"/>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row>
    <row r="148" spans="1:61" ht="15" customHeight="1" x14ac:dyDescent="0.25">
      <c r="A148" s="40"/>
      <c r="B148" s="260"/>
      <c r="C148" s="261"/>
      <c r="D148" s="262"/>
      <c r="E148" s="235"/>
      <c r="F148" s="230"/>
      <c r="G148" s="230"/>
      <c r="H148" s="230"/>
      <c r="I148" s="230"/>
      <c r="J148" s="102" t="str">
        <f ca="1">IF(AND('Riesgos Corrup'!$AB$45="Media",'Riesgos Corrup'!$AD$45="Moderado"),CONCATENATE("R44C",'Riesgos Corrup'!$R$45),"")</f>
        <v/>
      </c>
      <c r="K148" s="103" t="str">
        <f>IF(AND('Riesgos Corrup'!$AB$46="Media",'Riesgos Corrup'!$AD$46="Moderado"),CONCATENATE("R43C",'Riesgos Corrup'!$R$46),"")</f>
        <v/>
      </c>
      <c r="L148" s="104" t="str">
        <f>IF(AND('Riesgos Corrup'!$AB$47="Media",'Riesgos Corrup'!$AD$47="Moderado"),CONCATENATE("R43C",'Riesgos Corrup'!$R$47),"")</f>
        <v/>
      </c>
      <c r="M148" s="102" t="str">
        <f ca="1">IF(AND('Riesgos Corrup'!$AB$45="Media",'Riesgos Corrup'!$AD$45="Moderado"),CONCATENATE("R44C",'Riesgos Corrup'!$R$45),"")</f>
        <v/>
      </c>
      <c r="N148" s="103" t="str">
        <f>IF(AND('Riesgos Corrup'!$AB$46="Media",'Riesgos Corrup'!$AD$46="Moderado"),CONCATENATE("R43C",'Riesgos Corrup'!$R$46),"")</f>
        <v/>
      </c>
      <c r="O148" s="104" t="str">
        <f>IF(AND('Riesgos Corrup'!$AB$47="Media",'Riesgos Corrup'!$AD$47="Moderado"),CONCATENATE("R43C",'Riesgos Corrup'!$R$47),"")</f>
        <v/>
      </c>
      <c r="P148" s="102" t="str">
        <f ca="1">IF(AND('Riesgos Corrup'!$AB$45="Media",'Riesgos Corrup'!$AD$45="Moderado"),CONCATENATE("R44C",'Riesgos Corrup'!$R$45),"")</f>
        <v/>
      </c>
      <c r="Q148" s="103" t="str">
        <f>IF(AND('Riesgos Corrup'!$AB$46="Media",'Riesgos Corrup'!$AD$46="Moderado"),CONCATENATE("R43C",'Riesgos Corrup'!$R$46),"")</f>
        <v/>
      </c>
      <c r="R148" s="104" t="str">
        <f>IF(AND('Riesgos Corrup'!$AB$47="Media",'Riesgos Corrup'!$AD$47="Moderado"),CONCATENATE("R43C",'Riesgos Corrup'!$R$47),"")</f>
        <v/>
      </c>
      <c r="S148" s="83" t="str">
        <f ca="1">IF(AND('Riesgos Corrup'!$AB$45="Media",'Riesgos Corrup'!$AD$45="Mayor"),CONCATENATE("R44C",'Riesgos Corrup'!$R$45),"")</f>
        <v>R44C1</v>
      </c>
      <c r="T148" s="39" t="str">
        <f>IF(AND('Riesgos Corrup'!$AB$46="Media",'Riesgos Corrup'!$AD$46="Mayor"),CONCATENATE("R43C",'Riesgos Corrup'!$R$46),"")</f>
        <v/>
      </c>
      <c r="U148" s="84" t="str">
        <f>IF(AND('Riesgos Corrup'!$AB$47="Media",'Riesgos Corrup'!$AD$47="Mayor"),CONCATENATE("R43C",'Riesgos Corrup'!$R$47),"")</f>
        <v/>
      </c>
      <c r="V148" s="96" t="str">
        <f ca="1">IF(AND('Riesgos Corrup'!$AB$45="Media",'Riesgos Corrup'!$AD$45="Catastrófico"),CONCATENATE("R44C",'Riesgos Corrup'!$R$45),"")</f>
        <v/>
      </c>
      <c r="W148" s="97" t="str">
        <f>IF(AND('Riesgos Corrup'!$AB$46="Media",'Riesgos Corrup'!$AD$46="Catastrófico"),CONCATENATE("R43C",'Riesgos Corrup'!$R$46),"")</f>
        <v/>
      </c>
      <c r="X148" s="98" t="str">
        <f>IF(AND('Riesgos Corrup'!$AB$47="Media",'Riesgos Corrup'!$AD$47="Catastrófico"),CONCATENATE("R43C",'Riesgos Corrup'!$R$47),"")</f>
        <v/>
      </c>
      <c r="Y148" s="40"/>
      <c r="Z148" s="280"/>
      <c r="AA148" s="281"/>
      <c r="AB148" s="281"/>
      <c r="AC148" s="281"/>
      <c r="AD148" s="281"/>
      <c r="AE148" s="282"/>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row>
    <row r="149" spans="1:61" ht="15" customHeight="1" x14ac:dyDescent="0.25">
      <c r="A149" s="40"/>
      <c r="B149" s="260"/>
      <c r="C149" s="261"/>
      <c r="D149" s="262"/>
      <c r="E149" s="235"/>
      <c r="F149" s="230"/>
      <c r="G149" s="230"/>
      <c r="H149" s="230"/>
      <c r="I149" s="230"/>
      <c r="J149" s="102" t="str">
        <f>IF(AND('Riesgos Corrup'!$AB$48="Media",'Riesgos Corrup'!$AD$48="Moderado"),CONCATENATE("R45C",'Riesgos Corrup'!$R$48),"")</f>
        <v/>
      </c>
      <c r="K149" s="103" t="str">
        <f>IF(AND('Riesgos Corrup'!$AB$49="Media",'Riesgos Corrup'!$AD$49="Moderado"),CONCATENATE("R44C",'Riesgos Corrup'!$R$49),"")</f>
        <v/>
      </c>
      <c r="L149" s="104" t="str">
        <f>IF(AND('Riesgos Corrup'!$AB$50="Media",'Riesgos Corrup'!$AD$50="Moderado"),CONCATENATE("R44C",'Riesgos Corrup'!$R$50),"")</f>
        <v/>
      </c>
      <c r="M149" s="102" t="str">
        <f>IF(AND('Riesgos Corrup'!$AB$48="Media",'Riesgos Corrup'!$AD$48="Moderado"),CONCATENATE("R45C",'Riesgos Corrup'!$R$48),"")</f>
        <v/>
      </c>
      <c r="N149" s="103" t="str">
        <f>IF(AND('Riesgos Corrup'!$AB$49="Media",'Riesgos Corrup'!$AD$49="Moderado"),CONCATENATE("R44C",'Riesgos Corrup'!$R$49),"")</f>
        <v/>
      </c>
      <c r="O149" s="104" t="str">
        <f>IF(AND('Riesgos Corrup'!$AB$50="Media",'Riesgos Corrup'!$AD$50="Moderado"),CONCATENATE("R44C",'Riesgos Corrup'!$R$50),"")</f>
        <v/>
      </c>
      <c r="P149" s="102" t="str">
        <f>IF(AND('Riesgos Corrup'!$AB$48="Media",'Riesgos Corrup'!$AD$48="Moderado"),CONCATENATE("R45C",'Riesgos Corrup'!$R$48),"")</f>
        <v/>
      </c>
      <c r="Q149" s="103" t="str">
        <f>IF(AND('Riesgos Corrup'!$AB$49="Media",'Riesgos Corrup'!$AD$49="Moderado"),CONCATENATE("R44C",'Riesgos Corrup'!$R$49),"")</f>
        <v/>
      </c>
      <c r="R149" s="104" t="str">
        <f>IF(AND('Riesgos Corrup'!$AB$50="Media",'Riesgos Corrup'!$AD$50="Moderado"),CONCATENATE("R44C",'Riesgos Corrup'!$R$50),"")</f>
        <v/>
      </c>
      <c r="S149" s="83" t="str">
        <f>IF(AND('Riesgos Corrup'!$AB$48="Media",'Riesgos Corrup'!$AD$48="Mayor"),CONCATENATE("R45C",'Riesgos Corrup'!$R$48),"")</f>
        <v>R45C1</v>
      </c>
      <c r="T149" s="39" t="str">
        <f>IF(AND('Riesgos Corrup'!$AB$49="Media",'Riesgos Corrup'!$AD$49="Mayor"),CONCATENATE("R44C",'Riesgos Corrup'!$R$49),"")</f>
        <v/>
      </c>
      <c r="U149" s="84" t="str">
        <f>IF(AND('Riesgos Corrup'!$AB$50="Media",'Riesgos Corrup'!$AD$50="Mayor"),CONCATENATE("R44C",'Riesgos Corrup'!$R$50),"")</f>
        <v/>
      </c>
      <c r="V149" s="96" t="str">
        <f>IF(AND('Riesgos Corrup'!$AB$48="Media",'Riesgos Corrup'!$AD$48="Catastrófico"),CONCATENATE("R45C",'Riesgos Corrup'!$R$48),"")</f>
        <v/>
      </c>
      <c r="W149" s="97" t="str">
        <f>IF(AND('Riesgos Corrup'!$AB$49="Media",'Riesgos Corrup'!$AD$49="Catastrófico"),CONCATENATE("R44C",'Riesgos Corrup'!$R$49),"")</f>
        <v/>
      </c>
      <c r="X149" s="98" t="str">
        <f>IF(AND('Riesgos Corrup'!$AB$50="Media",'Riesgos Corrup'!$AD$50="Catastrófico"),CONCATENATE("R44C",'Riesgos Corrup'!$R$50),"")</f>
        <v/>
      </c>
      <c r="Y149" s="40"/>
      <c r="Z149" s="280"/>
      <c r="AA149" s="281"/>
      <c r="AB149" s="281"/>
      <c r="AC149" s="281"/>
      <c r="AD149" s="281"/>
      <c r="AE149" s="282"/>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row>
    <row r="150" spans="1:61" ht="15" customHeight="1" x14ac:dyDescent="0.25">
      <c r="A150" s="40"/>
      <c r="B150" s="260"/>
      <c r="C150" s="261"/>
      <c r="D150" s="262"/>
      <c r="E150" s="235"/>
      <c r="F150" s="230"/>
      <c r="G150" s="230"/>
      <c r="H150" s="230"/>
      <c r="I150" s="230"/>
      <c r="J150" s="102" t="e">
        <f>IF(AND('Riesgos Corrup'!#REF!="Media",'Riesgos Corrup'!#REF!="Moderado"),CONCATENATE("R46C",'Riesgos Corrup'!#REF!),"")</f>
        <v>#REF!</v>
      </c>
      <c r="K150" s="103" t="e">
        <f>IF(AND('Riesgos Corrup'!#REF!="Media",'Riesgos Corrup'!#REF!="Moderado"),CONCATENATE("R45C",'Riesgos Corrup'!#REF!),"")</f>
        <v>#REF!</v>
      </c>
      <c r="L150" s="104" t="e">
        <f>IF(AND('Riesgos Corrup'!#REF!="Media",'Riesgos Corrup'!#REF!="Moderado"),CONCATENATE("R45C",'Riesgos Corrup'!#REF!),"")</f>
        <v>#REF!</v>
      </c>
      <c r="M150" s="102" t="e">
        <f>IF(AND('Riesgos Corrup'!#REF!="Media",'Riesgos Corrup'!#REF!="Moderado"),CONCATENATE("R46C",'Riesgos Corrup'!#REF!),"")</f>
        <v>#REF!</v>
      </c>
      <c r="N150" s="103" t="e">
        <f>IF(AND('Riesgos Corrup'!#REF!="Media",'Riesgos Corrup'!#REF!="Moderado"),CONCATENATE("R45C",'Riesgos Corrup'!#REF!),"")</f>
        <v>#REF!</v>
      </c>
      <c r="O150" s="104" t="e">
        <f>IF(AND('Riesgos Corrup'!#REF!="Media",'Riesgos Corrup'!#REF!="Moderado"),CONCATENATE("R45C",'Riesgos Corrup'!#REF!),"")</f>
        <v>#REF!</v>
      </c>
      <c r="P150" s="102" t="e">
        <f>IF(AND('Riesgos Corrup'!#REF!="Media",'Riesgos Corrup'!#REF!="Moderado"),CONCATENATE("R46C",'Riesgos Corrup'!#REF!),"")</f>
        <v>#REF!</v>
      </c>
      <c r="Q150" s="103" t="e">
        <f>IF(AND('Riesgos Corrup'!#REF!="Media",'Riesgos Corrup'!#REF!="Moderado"),CONCATENATE("R45C",'Riesgos Corrup'!#REF!),"")</f>
        <v>#REF!</v>
      </c>
      <c r="R150" s="104" t="e">
        <f>IF(AND('Riesgos Corrup'!#REF!="Media",'Riesgos Corrup'!#REF!="Moderado"),CONCATENATE("R45C",'Riesgos Corrup'!#REF!),"")</f>
        <v>#REF!</v>
      </c>
      <c r="S150" s="83" t="e">
        <f>IF(AND('Riesgos Corrup'!#REF!="Media",'Riesgos Corrup'!#REF!="Mayor"),CONCATENATE("R46C",'Riesgos Corrup'!#REF!),"")</f>
        <v>#REF!</v>
      </c>
      <c r="T150" s="39" t="e">
        <f>IF(AND('Riesgos Corrup'!#REF!="Media",'Riesgos Corrup'!#REF!="Mayor"),CONCATENATE("R45C",'Riesgos Corrup'!#REF!),"")</f>
        <v>#REF!</v>
      </c>
      <c r="U150" s="84" t="e">
        <f>IF(AND('Riesgos Corrup'!#REF!="Media",'Riesgos Corrup'!#REF!="Mayor"),CONCATENATE("R45C",'Riesgos Corrup'!#REF!),"")</f>
        <v>#REF!</v>
      </c>
      <c r="V150" s="96" t="e">
        <f>IF(AND('Riesgos Corrup'!#REF!="Media",'Riesgos Corrup'!#REF!="Catastrófico"),CONCATENATE("R46C",'Riesgos Corrup'!#REF!),"")</f>
        <v>#REF!</v>
      </c>
      <c r="W150" s="97" t="e">
        <f>IF(AND('Riesgos Corrup'!#REF!="Media",'Riesgos Corrup'!#REF!="Catastrófico"),CONCATENATE("R45C",'Riesgos Corrup'!#REF!),"")</f>
        <v>#REF!</v>
      </c>
      <c r="X150" s="98" t="e">
        <f>IF(AND('Riesgos Corrup'!#REF!="Media",'Riesgos Corrup'!#REF!="Catastrófico"),CONCATENATE("R45C",'Riesgos Corrup'!#REF!),"")</f>
        <v>#REF!</v>
      </c>
      <c r="Y150" s="40"/>
      <c r="Z150" s="280"/>
      <c r="AA150" s="281"/>
      <c r="AB150" s="281"/>
      <c r="AC150" s="281"/>
      <c r="AD150" s="281"/>
      <c r="AE150" s="282"/>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row>
    <row r="151" spans="1:61" ht="15" customHeight="1" x14ac:dyDescent="0.25">
      <c r="A151" s="40"/>
      <c r="B151" s="260"/>
      <c r="C151" s="261"/>
      <c r="D151" s="262"/>
      <c r="E151" s="235"/>
      <c r="F151" s="230"/>
      <c r="G151" s="230"/>
      <c r="H151" s="230"/>
      <c r="I151" s="230"/>
      <c r="J151" s="102" t="e">
        <f>IF(AND('Riesgos Corrup'!#REF!="Media",'Riesgos Corrup'!#REF!="Moderado"),CONCATENATE("R47C",'Riesgos Corrup'!#REF!),"")</f>
        <v>#REF!</v>
      </c>
      <c r="K151" s="103" t="e">
        <f>IF(AND('Riesgos Corrup'!#REF!="Media",'Riesgos Corrup'!#REF!="Moderado"),CONCATENATE("R46C",'Riesgos Corrup'!#REF!),"")</f>
        <v>#REF!</v>
      </c>
      <c r="L151" s="104" t="e">
        <f>IF(AND('Riesgos Corrup'!#REF!="Media",'Riesgos Corrup'!#REF!="Moderado"),CONCATENATE("R46C",'Riesgos Corrup'!#REF!),"")</f>
        <v>#REF!</v>
      </c>
      <c r="M151" s="102" t="e">
        <f>IF(AND('Riesgos Corrup'!#REF!="Media",'Riesgos Corrup'!#REF!="Moderado"),CONCATENATE("R47C",'Riesgos Corrup'!#REF!),"")</f>
        <v>#REF!</v>
      </c>
      <c r="N151" s="103" t="e">
        <f>IF(AND('Riesgos Corrup'!#REF!="Media",'Riesgos Corrup'!#REF!="Moderado"),CONCATENATE("R46C",'Riesgos Corrup'!#REF!),"")</f>
        <v>#REF!</v>
      </c>
      <c r="O151" s="104" t="e">
        <f>IF(AND('Riesgos Corrup'!#REF!="Media",'Riesgos Corrup'!#REF!="Moderado"),CONCATENATE("R46C",'Riesgos Corrup'!#REF!),"")</f>
        <v>#REF!</v>
      </c>
      <c r="P151" s="102" t="e">
        <f>IF(AND('Riesgos Corrup'!#REF!="Media",'Riesgos Corrup'!#REF!="Moderado"),CONCATENATE("R47C",'Riesgos Corrup'!#REF!),"")</f>
        <v>#REF!</v>
      </c>
      <c r="Q151" s="103" t="e">
        <f>IF(AND('Riesgos Corrup'!#REF!="Media",'Riesgos Corrup'!#REF!="Moderado"),CONCATENATE("R46C",'Riesgos Corrup'!#REF!),"")</f>
        <v>#REF!</v>
      </c>
      <c r="R151" s="104" t="e">
        <f>IF(AND('Riesgos Corrup'!#REF!="Media",'Riesgos Corrup'!#REF!="Moderado"),CONCATENATE("R46C",'Riesgos Corrup'!#REF!),"")</f>
        <v>#REF!</v>
      </c>
      <c r="S151" s="83" t="e">
        <f>IF(AND('Riesgos Corrup'!#REF!="Media",'Riesgos Corrup'!#REF!="Mayor"),CONCATENATE("R47C",'Riesgos Corrup'!#REF!),"")</f>
        <v>#REF!</v>
      </c>
      <c r="T151" s="39" t="e">
        <f>IF(AND('Riesgos Corrup'!#REF!="Media",'Riesgos Corrup'!#REF!="Mayor"),CONCATENATE("R46C",'Riesgos Corrup'!#REF!),"")</f>
        <v>#REF!</v>
      </c>
      <c r="U151" s="84" t="e">
        <f>IF(AND('Riesgos Corrup'!#REF!="Media",'Riesgos Corrup'!#REF!="Mayor"),CONCATENATE("R46C",'Riesgos Corrup'!#REF!),"")</f>
        <v>#REF!</v>
      </c>
      <c r="V151" s="96" t="e">
        <f>IF(AND('Riesgos Corrup'!#REF!="Media",'Riesgos Corrup'!#REF!="Catastrófico"),CONCATENATE("R47C",'Riesgos Corrup'!#REF!),"")</f>
        <v>#REF!</v>
      </c>
      <c r="W151" s="97" t="e">
        <f>IF(AND('Riesgos Corrup'!#REF!="Media",'Riesgos Corrup'!#REF!="Catastrófico"),CONCATENATE("R46C",'Riesgos Corrup'!#REF!),"")</f>
        <v>#REF!</v>
      </c>
      <c r="X151" s="98" t="e">
        <f>IF(AND('Riesgos Corrup'!#REF!="Media",'Riesgos Corrup'!#REF!="Catastrófico"),CONCATENATE("R46C",'Riesgos Corrup'!#REF!),"")</f>
        <v>#REF!</v>
      </c>
      <c r="Y151" s="40"/>
      <c r="Z151" s="280"/>
      <c r="AA151" s="281"/>
      <c r="AB151" s="281"/>
      <c r="AC151" s="281"/>
      <c r="AD151" s="281"/>
      <c r="AE151" s="282"/>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row>
    <row r="152" spans="1:61" ht="15" customHeight="1" x14ac:dyDescent="0.25">
      <c r="A152" s="40"/>
      <c r="B152" s="260"/>
      <c r="C152" s="261"/>
      <c r="D152" s="262"/>
      <c r="E152" s="235"/>
      <c r="F152" s="230"/>
      <c r="G152" s="230"/>
      <c r="H152" s="230"/>
      <c r="I152" s="230"/>
      <c r="J152" s="102" t="e">
        <f>IF(AND('Riesgos Corrup'!#REF!="Media",'Riesgos Corrup'!#REF!="Moderado"),CONCATENATE("R48C",'Riesgos Corrup'!#REF!),"")</f>
        <v>#REF!</v>
      </c>
      <c r="K152" s="103" t="e">
        <f>IF(AND('Riesgos Corrup'!#REF!="Media",'Riesgos Corrup'!#REF!="Moderado"),CONCATENATE("R47C",'Riesgos Corrup'!#REF!),"")</f>
        <v>#REF!</v>
      </c>
      <c r="L152" s="104" t="e">
        <f>IF(AND('Riesgos Corrup'!#REF!="Media",'Riesgos Corrup'!#REF!="Moderado"),CONCATENATE("R47C",'Riesgos Corrup'!#REF!),"")</f>
        <v>#REF!</v>
      </c>
      <c r="M152" s="102" t="e">
        <f>IF(AND('Riesgos Corrup'!#REF!="Media",'Riesgos Corrup'!#REF!="Moderado"),CONCATENATE("R48C",'Riesgos Corrup'!#REF!),"")</f>
        <v>#REF!</v>
      </c>
      <c r="N152" s="103" t="e">
        <f>IF(AND('Riesgos Corrup'!#REF!="Media",'Riesgos Corrup'!#REF!="Moderado"),CONCATENATE("R47C",'Riesgos Corrup'!#REF!),"")</f>
        <v>#REF!</v>
      </c>
      <c r="O152" s="104" t="e">
        <f>IF(AND('Riesgos Corrup'!#REF!="Media",'Riesgos Corrup'!#REF!="Moderado"),CONCATENATE("R47C",'Riesgos Corrup'!#REF!),"")</f>
        <v>#REF!</v>
      </c>
      <c r="P152" s="102" t="e">
        <f>IF(AND('Riesgos Corrup'!#REF!="Media",'Riesgos Corrup'!#REF!="Moderado"),CONCATENATE("R48C",'Riesgos Corrup'!#REF!),"")</f>
        <v>#REF!</v>
      </c>
      <c r="Q152" s="103" t="e">
        <f>IF(AND('Riesgos Corrup'!#REF!="Media",'Riesgos Corrup'!#REF!="Moderado"),CONCATENATE("R47C",'Riesgos Corrup'!#REF!),"")</f>
        <v>#REF!</v>
      </c>
      <c r="R152" s="104" t="e">
        <f>IF(AND('Riesgos Corrup'!#REF!="Media",'Riesgos Corrup'!#REF!="Moderado"),CONCATENATE("R47C",'Riesgos Corrup'!#REF!),"")</f>
        <v>#REF!</v>
      </c>
      <c r="S152" s="83" t="e">
        <f>IF(AND('Riesgos Corrup'!#REF!="Media",'Riesgos Corrup'!#REF!="Mayor"),CONCATENATE("R48C",'Riesgos Corrup'!#REF!),"")</f>
        <v>#REF!</v>
      </c>
      <c r="T152" s="39" t="e">
        <f>IF(AND('Riesgos Corrup'!#REF!="Media",'Riesgos Corrup'!#REF!="Mayor"),CONCATENATE("R47C",'Riesgos Corrup'!#REF!),"")</f>
        <v>#REF!</v>
      </c>
      <c r="U152" s="84" t="e">
        <f>IF(AND('Riesgos Corrup'!#REF!="Media",'Riesgos Corrup'!#REF!="Mayor"),CONCATENATE("R47C",'Riesgos Corrup'!#REF!),"")</f>
        <v>#REF!</v>
      </c>
      <c r="V152" s="96" t="e">
        <f>IF(AND('Riesgos Corrup'!#REF!="Media",'Riesgos Corrup'!#REF!="Catastrófico"),CONCATENATE("R48C",'Riesgos Corrup'!#REF!),"")</f>
        <v>#REF!</v>
      </c>
      <c r="W152" s="97" t="e">
        <f>IF(AND('Riesgos Corrup'!#REF!="Media",'Riesgos Corrup'!#REF!="Catastrófico"),CONCATENATE("R47C",'Riesgos Corrup'!#REF!),"")</f>
        <v>#REF!</v>
      </c>
      <c r="X152" s="98" t="e">
        <f>IF(AND('Riesgos Corrup'!#REF!="Media",'Riesgos Corrup'!#REF!="Catastrófico"),CONCATENATE("R47C",'Riesgos Corrup'!#REF!),"")</f>
        <v>#REF!</v>
      </c>
      <c r="Y152" s="40"/>
      <c r="Z152" s="280"/>
      <c r="AA152" s="281"/>
      <c r="AB152" s="281"/>
      <c r="AC152" s="281"/>
      <c r="AD152" s="281"/>
      <c r="AE152" s="282"/>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row>
    <row r="153" spans="1:61" ht="15" customHeight="1" x14ac:dyDescent="0.25">
      <c r="A153" s="40"/>
      <c r="B153" s="260"/>
      <c r="C153" s="261"/>
      <c r="D153" s="262"/>
      <c r="E153" s="235"/>
      <c r="F153" s="230"/>
      <c r="G153" s="230"/>
      <c r="H153" s="230"/>
      <c r="I153" s="230"/>
      <c r="J153" s="102" t="str">
        <f>IF(AND('Riesgos Corrup'!$AB$51="Media",'Riesgos Corrup'!$AD$51="Moderado"),CONCATENATE("R49C",'Riesgos Corrup'!$R$51),"")</f>
        <v/>
      </c>
      <c r="K153" s="103" t="str">
        <f>IF(AND('Riesgos Corrup'!$AB$52="Media",'Riesgos Corrup'!$AD$52="Moderado"),CONCATENATE("R48C",'Riesgos Corrup'!$R$52),"")</f>
        <v/>
      </c>
      <c r="L153" s="104" t="str">
        <f>IF(AND('Riesgos Corrup'!$AB$53="Media",'Riesgos Corrup'!$AD$53="Moderado"),CONCATENATE("R48C",'Riesgos Corrup'!$R$53),"")</f>
        <v/>
      </c>
      <c r="M153" s="102" t="str">
        <f>IF(AND('Riesgos Corrup'!$AB$51="Media",'Riesgos Corrup'!$AD$51="Moderado"),CONCATENATE("R49C",'Riesgos Corrup'!$R$51),"")</f>
        <v/>
      </c>
      <c r="N153" s="103" t="str">
        <f>IF(AND('Riesgos Corrup'!$AB$52="Media",'Riesgos Corrup'!$AD$52="Moderado"),CONCATENATE("R48C",'Riesgos Corrup'!$R$52),"")</f>
        <v/>
      </c>
      <c r="O153" s="104" t="str">
        <f>IF(AND('Riesgos Corrup'!$AB$53="Media",'Riesgos Corrup'!$AD$53="Moderado"),CONCATENATE("R48C",'Riesgos Corrup'!$R$53),"")</f>
        <v/>
      </c>
      <c r="P153" s="102" t="str">
        <f>IF(AND('Riesgos Corrup'!$AB$51="Media",'Riesgos Corrup'!$AD$51="Moderado"),CONCATENATE("R49C",'Riesgos Corrup'!$R$51),"")</f>
        <v/>
      </c>
      <c r="Q153" s="103" t="str">
        <f>IF(AND('Riesgos Corrup'!$AB$52="Media",'Riesgos Corrup'!$AD$52="Moderado"),CONCATENATE("R48C",'Riesgos Corrup'!$R$52),"")</f>
        <v/>
      </c>
      <c r="R153" s="104" t="str">
        <f>IF(AND('Riesgos Corrup'!$AB$53="Media",'Riesgos Corrup'!$AD$53="Moderado"),CONCATENATE("R48C",'Riesgos Corrup'!$R$53),"")</f>
        <v/>
      </c>
      <c r="S153" s="83" t="str">
        <f>IF(AND('Riesgos Corrup'!$AB$51="Media",'Riesgos Corrup'!$AD$51="Mayor"),CONCATENATE("R49C",'Riesgos Corrup'!$R$51),"")</f>
        <v/>
      </c>
      <c r="T153" s="39" t="str">
        <f>IF(AND('Riesgos Corrup'!$AB$52="Media",'Riesgos Corrup'!$AD$52="Mayor"),CONCATENATE("R48C",'Riesgos Corrup'!$R$52),"")</f>
        <v/>
      </c>
      <c r="U153" s="84" t="str">
        <f>IF(AND('Riesgos Corrup'!$AB$53="Media",'Riesgos Corrup'!$AD$53="Mayor"),CONCATENATE("R48C",'Riesgos Corrup'!$R$53),"")</f>
        <v/>
      </c>
      <c r="V153" s="96" t="str">
        <f>IF(AND('Riesgos Corrup'!$AB$51="Media",'Riesgos Corrup'!$AD$51="Catastrófico"),CONCATENATE("R49C",'Riesgos Corrup'!$R$51),"")</f>
        <v/>
      </c>
      <c r="W153" s="97" t="str">
        <f>IF(AND('Riesgos Corrup'!$AB$52="Media",'Riesgos Corrup'!$AD$52="Catastrófico"),CONCATENATE("R48C",'Riesgos Corrup'!$R$52),"")</f>
        <v/>
      </c>
      <c r="X153" s="98" t="str">
        <f>IF(AND('Riesgos Corrup'!$AB$53="Media",'Riesgos Corrup'!$AD$53="Catastrófico"),CONCATENATE("R48C",'Riesgos Corrup'!$R$53),"")</f>
        <v/>
      </c>
      <c r="Y153" s="40"/>
      <c r="Z153" s="280"/>
      <c r="AA153" s="281"/>
      <c r="AB153" s="281"/>
      <c r="AC153" s="281"/>
      <c r="AD153" s="281"/>
      <c r="AE153" s="282"/>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row>
    <row r="154" spans="1:61" ht="15" customHeight="1" x14ac:dyDescent="0.25">
      <c r="A154" s="40"/>
      <c r="B154" s="260"/>
      <c r="C154" s="261"/>
      <c r="D154" s="262"/>
      <c r="E154" s="235"/>
      <c r="F154" s="230"/>
      <c r="G154" s="230"/>
      <c r="H154" s="230"/>
      <c r="I154" s="230"/>
      <c r="J154" s="102" t="e">
        <f>IF(AND('Riesgos Corrup'!#REF!="Media",'Riesgos Corrup'!#REF!="Moderado"),CONCATENATE("R49C",'Riesgos Corrup'!#REF!),"")</f>
        <v>#REF!</v>
      </c>
      <c r="K154" s="103" t="str">
        <f>IF(AND('Riesgos Corrup'!$AB$54="Media",'Riesgos Corrup'!$AD$54="Moderado"),CONCATENATE("R49C",'Riesgos Corrup'!$R$54),"")</f>
        <v/>
      </c>
      <c r="L154" s="104" t="str">
        <f>IF(AND('Riesgos Corrup'!$AB$55="Media",'Riesgos Corrup'!$AD$55="Moderado"),CONCATENATE("R49C",'Riesgos Corrup'!$R$55),"")</f>
        <v/>
      </c>
      <c r="M154" s="102" t="e">
        <f>IF(AND('Riesgos Corrup'!#REF!="Media",'Riesgos Corrup'!#REF!="Moderado"),CONCATENATE("R49C",'Riesgos Corrup'!#REF!),"")</f>
        <v>#REF!</v>
      </c>
      <c r="N154" s="103" t="str">
        <f>IF(AND('Riesgos Corrup'!$AB$54="Media",'Riesgos Corrup'!$AD$54="Moderado"),CONCATENATE("R49C",'Riesgos Corrup'!$R$54),"")</f>
        <v/>
      </c>
      <c r="O154" s="104" t="str">
        <f>IF(AND('Riesgos Corrup'!$AB$55="Media",'Riesgos Corrup'!$AD$55="Moderado"),CONCATENATE("R49C",'Riesgos Corrup'!$R$55),"")</f>
        <v/>
      </c>
      <c r="P154" s="102" t="e">
        <f>IF(AND('Riesgos Corrup'!#REF!="Media",'Riesgos Corrup'!#REF!="Moderado"),CONCATENATE("R49C",'Riesgos Corrup'!#REF!),"")</f>
        <v>#REF!</v>
      </c>
      <c r="Q154" s="103" t="str">
        <f>IF(AND('Riesgos Corrup'!$AB$54="Media",'Riesgos Corrup'!$AD$54="Moderado"),CONCATENATE("R49C",'Riesgos Corrup'!$R$54),"")</f>
        <v/>
      </c>
      <c r="R154" s="104" t="str">
        <f>IF(AND('Riesgos Corrup'!$AB$55="Media",'Riesgos Corrup'!$AD$55="Moderado"),CONCATENATE("R49C",'Riesgos Corrup'!$R$55),"")</f>
        <v/>
      </c>
      <c r="S154" s="83" t="e">
        <f>IF(AND('Riesgos Corrup'!#REF!="Media",'Riesgos Corrup'!#REF!="Mayor"),CONCATENATE("R49C",'Riesgos Corrup'!#REF!),"")</f>
        <v>#REF!</v>
      </c>
      <c r="T154" s="39" t="str">
        <f>IF(AND('Riesgos Corrup'!$AB$54="Media",'Riesgos Corrup'!$AD$54="Mayor"),CONCATENATE("R49C",'Riesgos Corrup'!$R$54),"")</f>
        <v/>
      </c>
      <c r="U154" s="84" t="str">
        <f>IF(AND('Riesgos Corrup'!$AB$55="Media",'Riesgos Corrup'!$AD$55="Mayor"),CONCATENATE("R49C",'Riesgos Corrup'!$R$55),"")</f>
        <v/>
      </c>
      <c r="V154" s="96" t="e">
        <f>IF(AND('Riesgos Corrup'!#REF!="Media",'Riesgos Corrup'!#REF!="Catastrófico"),CONCATENATE("R49C",'Riesgos Corrup'!#REF!),"")</f>
        <v>#REF!</v>
      </c>
      <c r="W154" s="97" t="str">
        <f>IF(AND('Riesgos Corrup'!$AB$54="Media",'Riesgos Corrup'!$AD$54="Catastrófico"),CONCATENATE("R49C",'Riesgos Corrup'!$R$54),"")</f>
        <v/>
      </c>
      <c r="X154" s="98" t="str">
        <f>IF(AND('Riesgos Corrup'!$AB$55="Media",'Riesgos Corrup'!$AD$55="Catastrófico"),CONCATENATE("R49C",'Riesgos Corrup'!$R$55),"")</f>
        <v/>
      </c>
      <c r="Y154" s="40"/>
      <c r="Z154" s="280"/>
      <c r="AA154" s="281"/>
      <c r="AB154" s="281"/>
      <c r="AC154" s="281"/>
      <c r="AD154" s="281"/>
      <c r="AE154" s="282"/>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row>
    <row r="155" spans="1:61" ht="15" customHeight="1" thickBot="1" x14ac:dyDescent="0.3">
      <c r="A155" s="40"/>
      <c r="B155" s="260"/>
      <c r="C155" s="261"/>
      <c r="D155" s="262"/>
      <c r="E155" s="235"/>
      <c r="F155" s="230"/>
      <c r="G155" s="230"/>
      <c r="H155" s="230"/>
      <c r="I155" s="230"/>
      <c r="J155" s="102" t="str">
        <f>IF(AND('Riesgos Corrup'!$AB$56="Media",'Riesgos Corrup'!$AD$56="Moderado"),CONCATENATE("R50C",'Riesgos Corrup'!$R$56),"")</f>
        <v/>
      </c>
      <c r="K155" s="103" t="str">
        <f>IF(AND('Riesgos Corrup'!$AB$57="Media",'Riesgos Corrup'!$AD$57="Moderado"),CONCATENATE("R50C",'Riesgos Corrup'!$R$57),"")</f>
        <v/>
      </c>
      <c r="L155" s="104" t="str">
        <f>IF(AND('Riesgos Corrup'!$AB$58="Media",'Riesgos Corrup'!$AD$58="Moderado"),CONCATENATE("R50C",'Riesgos Corrup'!$R$58),"")</f>
        <v/>
      </c>
      <c r="M155" s="102" t="str">
        <f>IF(AND('Riesgos Corrup'!$AB$56="Media",'Riesgos Corrup'!$AD$56="Moderado"),CONCATENATE("R50C",'Riesgos Corrup'!$R$56),"")</f>
        <v/>
      </c>
      <c r="N155" s="103" t="str">
        <f>IF(AND('Riesgos Corrup'!$AB$57="Media",'Riesgos Corrup'!$AD$57="Moderado"),CONCATENATE("R50C",'Riesgos Corrup'!$R$57),"")</f>
        <v/>
      </c>
      <c r="O155" s="104" t="str">
        <f>IF(AND('Riesgos Corrup'!$AB$58="Media",'Riesgos Corrup'!$AD$58="Moderado"),CONCATENATE("R50C",'Riesgos Corrup'!$R$58),"")</f>
        <v/>
      </c>
      <c r="P155" s="102" t="str">
        <f>IF(AND('Riesgos Corrup'!$AB$56="Media",'Riesgos Corrup'!$AD$56="Moderado"),CONCATENATE("R50C",'Riesgos Corrup'!$R$56),"")</f>
        <v/>
      </c>
      <c r="Q155" s="103" t="str">
        <f>IF(AND('Riesgos Corrup'!$AB$57="Media",'Riesgos Corrup'!$AD$57="Moderado"),CONCATENATE("R50C",'Riesgos Corrup'!$R$57),"")</f>
        <v/>
      </c>
      <c r="R155" s="104" t="str">
        <f>IF(AND('Riesgos Corrup'!$AB$58="Media",'Riesgos Corrup'!$AD$58="Moderado"),CONCATENATE("R50C",'Riesgos Corrup'!$R$58),"")</f>
        <v/>
      </c>
      <c r="S155" s="83" t="str">
        <f>IF(AND('Riesgos Corrup'!$AB$56="Media",'Riesgos Corrup'!$AD$56="Mayor"),CONCATENATE("R50C",'Riesgos Corrup'!$R$56),"")</f>
        <v/>
      </c>
      <c r="T155" s="39" t="str">
        <f>IF(AND('Riesgos Corrup'!$AB$57="Media",'Riesgos Corrup'!$AD$57="Mayor"),CONCATENATE("R50C",'Riesgos Corrup'!$R$57),"")</f>
        <v/>
      </c>
      <c r="U155" s="84" t="str">
        <f>IF(AND('Riesgos Corrup'!$AB$58="Media",'Riesgos Corrup'!$AD$58="Mayor"),CONCATENATE("R50C",'Riesgos Corrup'!$R$58),"")</f>
        <v/>
      </c>
      <c r="V155" s="96" t="str">
        <f>IF(AND('Riesgos Corrup'!$AB$56="Media",'Riesgos Corrup'!$AD$56="Catastrófico"),CONCATENATE("R50C",'Riesgos Corrup'!$R$56),"")</f>
        <v/>
      </c>
      <c r="W155" s="97" t="str">
        <f>IF(AND('Riesgos Corrup'!$AB$57="Media",'Riesgos Corrup'!$AD$57="Catastrófico"),CONCATENATE("R50C",'Riesgos Corrup'!$R$57),"")</f>
        <v/>
      </c>
      <c r="X155" s="98" t="str">
        <f>IF(AND('Riesgos Corrup'!$AB$58="Media",'Riesgos Corrup'!$AD$58="Catastrófico"),CONCATENATE("R50C",'Riesgos Corrup'!$R$58),"")</f>
        <v/>
      </c>
      <c r="Y155" s="40"/>
      <c r="Z155" s="280"/>
      <c r="AA155" s="281"/>
      <c r="AB155" s="281"/>
      <c r="AC155" s="281"/>
      <c r="AD155" s="281"/>
      <c r="AE155" s="282"/>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row>
    <row r="156" spans="1:61" ht="15" customHeight="1" x14ac:dyDescent="0.25">
      <c r="A156" s="40"/>
      <c r="B156" s="260"/>
      <c r="C156" s="261"/>
      <c r="D156" s="262"/>
      <c r="E156" s="246" t="s">
        <v>105</v>
      </c>
      <c r="F156" s="247"/>
      <c r="G156" s="247"/>
      <c r="H156" s="247"/>
      <c r="I156" s="247"/>
      <c r="J156" s="108" t="str">
        <f ca="1">IF(AND('Riesgos Corrup'!$AB$7="Baja",'Riesgos Corrup'!$AD$7="Moderado"),CONCATENATE("R1C",'Riesgos Corrup'!$R$7),"")</f>
        <v>R1C1</v>
      </c>
      <c r="K156" s="109" t="str">
        <f>IF(AND('Riesgos Corrup'!$AB$8="Baja",'Riesgos Corrup'!$AD$8="Moderado"),CONCATENATE("R1C",'Riesgos Corrup'!$R$8),"")</f>
        <v/>
      </c>
      <c r="L156" s="110" t="str">
        <f>IF(AND('Riesgos Corrup'!$AB$9="Baja",'Riesgos Corrup'!$AD$9="Moderado"),CONCATENATE("R1C",'Riesgos Corrup'!$R$9),"")</f>
        <v/>
      </c>
      <c r="M156" s="99" t="str">
        <f ca="1">IF(AND('Riesgos Corrup'!$AB$7="Baja",'Riesgos Corrup'!$AD$7="Moderado"),CONCATENATE("R1C",'Riesgos Corrup'!$R$7),"")</f>
        <v>R1C1</v>
      </c>
      <c r="N156" s="100" t="str">
        <f>IF(AND('Riesgos Corrup'!$AB$8="Baja",'Riesgos Corrup'!$AD$8="Moderado"),CONCATENATE("R1C",'Riesgos Corrup'!$R$8),"")</f>
        <v/>
      </c>
      <c r="O156" s="101" t="str">
        <f>IF(AND('Riesgos Corrup'!$AB$9="Baja",'Riesgos Corrup'!$AD$9="Moderado"),CONCATENATE("R1C",'Riesgos Corrup'!$R$9),"")</f>
        <v/>
      </c>
      <c r="P156" s="99" t="str">
        <f ca="1">IF(AND('Riesgos Corrup'!$AB$7="Baja",'Riesgos Corrup'!$AD$7="Moderado"),CONCATENATE("R1C",'Riesgos Corrup'!$R$7),"")</f>
        <v>R1C1</v>
      </c>
      <c r="Q156" s="100" t="str">
        <f>IF(AND('Riesgos Corrup'!$AB$8="Baja",'Riesgos Corrup'!$AD$8="Moderado"),CONCATENATE("R1C",'Riesgos Corrup'!$R$8),"")</f>
        <v/>
      </c>
      <c r="R156" s="101" t="str">
        <f>IF(AND('Riesgos Corrup'!$AB$9="Baja",'Riesgos Corrup'!$AD$9="Moderado"),CONCATENATE("R1C",'Riesgos Corrup'!$R$9),"")</f>
        <v/>
      </c>
      <c r="S156" s="80" t="str">
        <f ca="1">IF(AND('Riesgos Corrup'!$AB$7="Baja",'Riesgos Corrup'!$AD$7="Mayor"),CONCATENATE("R1C",'Riesgos Corrup'!$R$7),"")</f>
        <v/>
      </c>
      <c r="T156" s="81" t="str">
        <f>IF(AND('Riesgos Corrup'!$AB$8="Baja",'Riesgos Corrup'!$AD$8="Mayor"),CONCATENATE("R1C",'Riesgos Corrup'!$R$8),"")</f>
        <v/>
      </c>
      <c r="U156" s="82" t="str">
        <f>IF(AND('Riesgos Corrup'!$AB$9="Baja",'Riesgos Corrup'!$AD$9="Mayor"),CONCATENATE("R1C",'Riesgos Corrup'!$R$9),"")</f>
        <v/>
      </c>
      <c r="V156" s="93" t="str">
        <f ca="1">IF(AND('Riesgos Corrup'!$AB$7="Baja",'Riesgos Corrup'!$AD$7="Catastrófico"),CONCATENATE("R1C",'Riesgos Corrup'!$R$7),"")</f>
        <v/>
      </c>
      <c r="W156" s="94" t="str">
        <f>IF(AND('Riesgos Corrup'!$AB$8="Baja",'Riesgos Corrup'!$AD$8="Catastrófico"),CONCATENATE("R1C",'Riesgos Corrup'!$R$8),"")</f>
        <v/>
      </c>
      <c r="X156" s="95" t="str">
        <f>IF(AND('Riesgos Corrup'!$AB$9="Baja",'Riesgos Corrup'!$AD$9="Catastrófico"),CONCATENATE("R1C",'Riesgos Corrup'!$R$9),"")</f>
        <v/>
      </c>
      <c r="Y156" s="40"/>
      <c r="Z156" s="271" t="s">
        <v>76</v>
      </c>
      <c r="AA156" s="272"/>
      <c r="AB156" s="272"/>
      <c r="AC156" s="272"/>
      <c r="AD156" s="272"/>
      <c r="AE156" s="273"/>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row>
    <row r="157" spans="1:61" ht="15" customHeight="1" x14ac:dyDescent="0.25">
      <c r="A157" s="40"/>
      <c r="B157" s="260"/>
      <c r="C157" s="261"/>
      <c r="D157" s="262"/>
      <c r="E157" s="234"/>
      <c r="F157" s="230"/>
      <c r="G157" s="230"/>
      <c r="H157" s="230"/>
      <c r="I157" s="230"/>
      <c r="J157" s="111" t="e">
        <f>IF(AND('Riesgos Corrup'!#REF!="Baja",'Riesgos Corrup'!#REF!="Moderado"),CONCATENATE("R2C",'Riesgos Corrup'!#REF!),"")</f>
        <v>#REF!</v>
      </c>
      <c r="K157" s="112" t="e">
        <f>IF(AND('Riesgos Corrup'!#REF!="Baja",'Riesgos Corrup'!#REF!="Moderado"),CONCATENATE("R2C",'Riesgos Corrup'!#REF!),"")</f>
        <v>#REF!</v>
      </c>
      <c r="L157" s="113" t="e">
        <f>IF(AND('Riesgos Corrup'!#REF!="Baja",'Riesgos Corrup'!#REF!="Moderado"),CONCATENATE("R2C",'Riesgos Corrup'!#REF!),"")</f>
        <v>#REF!</v>
      </c>
      <c r="M157" s="102" t="e">
        <f>IF(AND('Riesgos Corrup'!#REF!="Baja",'Riesgos Corrup'!#REF!="Moderado"),CONCATENATE("R2C",'Riesgos Corrup'!#REF!),"")</f>
        <v>#REF!</v>
      </c>
      <c r="N157" s="103" t="e">
        <f>IF(AND('Riesgos Corrup'!#REF!="Baja",'Riesgos Corrup'!#REF!="Moderado"),CONCATENATE("R2C",'Riesgos Corrup'!#REF!),"")</f>
        <v>#REF!</v>
      </c>
      <c r="O157" s="104" t="e">
        <f>IF(AND('Riesgos Corrup'!#REF!="Baja",'Riesgos Corrup'!#REF!="Moderado"),CONCATENATE("R2C",'Riesgos Corrup'!#REF!),"")</f>
        <v>#REF!</v>
      </c>
      <c r="P157" s="102" t="e">
        <f>IF(AND('Riesgos Corrup'!#REF!="Baja",'Riesgos Corrup'!#REF!="Moderado"),CONCATENATE("R2C",'Riesgos Corrup'!#REF!),"")</f>
        <v>#REF!</v>
      </c>
      <c r="Q157" s="103" t="e">
        <f>IF(AND('Riesgos Corrup'!#REF!="Baja",'Riesgos Corrup'!#REF!="Moderado"),CONCATENATE("R2C",'Riesgos Corrup'!#REF!),"")</f>
        <v>#REF!</v>
      </c>
      <c r="R157" s="104" t="e">
        <f>IF(AND('Riesgos Corrup'!#REF!="Baja",'Riesgos Corrup'!#REF!="Moderado"),CONCATENATE("R2C",'Riesgos Corrup'!#REF!),"")</f>
        <v>#REF!</v>
      </c>
      <c r="S157" s="83" t="e">
        <f>IF(AND('Riesgos Corrup'!#REF!="Baja",'Riesgos Corrup'!#REF!="Mayor"),CONCATENATE("R2C",'Riesgos Corrup'!#REF!),"")</f>
        <v>#REF!</v>
      </c>
      <c r="T157" s="39" t="e">
        <f>IF(AND('Riesgos Corrup'!#REF!="Baja",'Riesgos Corrup'!#REF!="Mayor"),CONCATENATE("R2C",'Riesgos Corrup'!#REF!),"")</f>
        <v>#REF!</v>
      </c>
      <c r="U157" s="84" t="e">
        <f>IF(AND('Riesgos Corrup'!#REF!="Baja",'Riesgos Corrup'!#REF!="Mayor"),CONCATENATE("R2C",'Riesgos Corrup'!#REF!),"")</f>
        <v>#REF!</v>
      </c>
      <c r="V157" s="96" t="e">
        <f>IF(AND('Riesgos Corrup'!#REF!="Baja",'Riesgos Corrup'!#REF!="Catastrófico"),CONCATENATE("R2C",'Riesgos Corrup'!#REF!),"")</f>
        <v>#REF!</v>
      </c>
      <c r="W157" s="97" t="e">
        <f>IF(AND('Riesgos Corrup'!#REF!="Baja",'Riesgos Corrup'!#REF!="Catastrófico"),CONCATENATE("R2C",'Riesgos Corrup'!#REF!),"")</f>
        <v>#REF!</v>
      </c>
      <c r="X157" s="98" t="e">
        <f>IF(AND('Riesgos Corrup'!#REF!="Baja",'Riesgos Corrup'!#REF!="Catastrófico"),CONCATENATE("R2C",'Riesgos Corrup'!#REF!),"")</f>
        <v>#REF!</v>
      </c>
      <c r="Y157" s="40"/>
      <c r="Z157" s="274"/>
      <c r="AA157" s="275"/>
      <c r="AB157" s="275"/>
      <c r="AC157" s="275"/>
      <c r="AD157" s="275"/>
      <c r="AE157" s="276"/>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row>
    <row r="158" spans="1:61" ht="15" customHeight="1" x14ac:dyDescent="0.25">
      <c r="A158" s="40"/>
      <c r="B158" s="260"/>
      <c r="C158" s="261"/>
      <c r="D158" s="262"/>
      <c r="E158" s="234"/>
      <c r="F158" s="230"/>
      <c r="G158" s="230"/>
      <c r="H158" s="230"/>
      <c r="I158" s="230"/>
      <c r="J158" s="111" t="e">
        <f>IF(AND('Riesgos Corrup'!#REF!="Baja",'Riesgos Corrup'!#REF!="Moderado"),CONCATENATE("R3C",'Riesgos Corrup'!#REF!),"")</f>
        <v>#REF!</v>
      </c>
      <c r="K158" s="112" t="e">
        <f>IF(AND('Riesgos Corrup'!#REF!="Baja",'Riesgos Corrup'!#REF!="Moderado"),CONCATENATE("R3C",'Riesgos Corrup'!#REF!),"")</f>
        <v>#REF!</v>
      </c>
      <c r="L158" s="113" t="e">
        <f>IF(AND('Riesgos Corrup'!#REF!="Baja",'Riesgos Corrup'!#REF!="Moderado"),CONCATENATE("R3C",'Riesgos Corrup'!#REF!),"")</f>
        <v>#REF!</v>
      </c>
      <c r="M158" s="102" t="e">
        <f>IF(AND('Riesgos Corrup'!#REF!="Baja",'Riesgos Corrup'!#REF!="Moderado"),CONCATENATE("R3C",'Riesgos Corrup'!#REF!),"")</f>
        <v>#REF!</v>
      </c>
      <c r="N158" s="103" t="e">
        <f>IF(AND('Riesgos Corrup'!#REF!="Baja",'Riesgos Corrup'!#REF!="Moderado"),CONCATENATE("R3C",'Riesgos Corrup'!#REF!),"")</f>
        <v>#REF!</v>
      </c>
      <c r="O158" s="104" t="e">
        <f>IF(AND('Riesgos Corrup'!#REF!="Baja",'Riesgos Corrup'!#REF!="Moderado"),CONCATENATE("R3C",'Riesgos Corrup'!#REF!),"")</f>
        <v>#REF!</v>
      </c>
      <c r="P158" s="102" t="e">
        <f>IF(AND('Riesgos Corrup'!#REF!="Baja",'Riesgos Corrup'!#REF!="Moderado"),CONCATENATE("R3C",'Riesgos Corrup'!#REF!),"")</f>
        <v>#REF!</v>
      </c>
      <c r="Q158" s="103" t="e">
        <f>IF(AND('Riesgos Corrup'!#REF!="Baja",'Riesgos Corrup'!#REF!="Moderado"),CONCATENATE("R3C",'Riesgos Corrup'!#REF!),"")</f>
        <v>#REF!</v>
      </c>
      <c r="R158" s="104" t="e">
        <f>IF(AND('Riesgos Corrup'!#REF!="Baja",'Riesgos Corrup'!#REF!="Moderado"),CONCATENATE("R3C",'Riesgos Corrup'!#REF!),"")</f>
        <v>#REF!</v>
      </c>
      <c r="S158" s="83" t="e">
        <f>IF(AND('Riesgos Corrup'!#REF!="Baja",'Riesgos Corrup'!#REF!="Mayor"),CONCATENATE("R3C",'Riesgos Corrup'!#REF!),"")</f>
        <v>#REF!</v>
      </c>
      <c r="T158" s="39" t="e">
        <f>IF(AND('Riesgos Corrup'!#REF!="Baja",'Riesgos Corrup'!#REF!="Mayor"),CONCATENATE("R3C",'Riesgos Corrup'!#REF!),"")</f>
        <v>#REF!</v>
      </c>
      <c r="U158" s="84" t="e">
        <f>IF(AND('Riesgos Corrup'!#REF!="Baja",'Riesgos Corrup'!#REF!="Mayor"),CONCATENATE("R3C",'Riesgos Corrup'!#REF!),"")</f>
        <v>#REF!</v>
      </c>
      <c r="V158" s="96" t="e">
        <f>IF(AND('Riesgos Corrup'!#REF!="Baja",'Riesgos Corrup'!#REF!="Catastrófico"),CONCATENATE("R3C",'Riesgos Corrup'!#REF!),"")</f>
        <v>#REF!</v>
      </c>
      <c r="W158" s="97" t="e">
        <f>IF(AND('Riesgos Corrup'!#REF!="Baja",'Riesgos Corrup'!#REF!="Catastrófico"),CONCATENATE("R3C",'Riesgos Corrup'!#REF!),"")</f>
        <v>#REF!</v>
      </c>
      <c r="X158" s="98" t="e">
        <f>IF(AND('Riesgos Corrup'!#REF!="Baja",'Riesgos Corrup'!#REF!="Catastrófico"),CONCATENATE("R3C",'Riesgos Corrup'!#REF!),"")</f>
        <v>#REF!</v>
      </c>
      <c r="Y158" s="40"/>
      <c r="Z158" s="274"/>
      <c r="AA158" s="275"/>
      <c r="AB158" s="275"/>
      <c r="AC158" s="275"/>
      <c r="AD158" s="275"/>
      <c r="AE158" s="276"/>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row>
    <row r="159" spans="1:61" ht="15" customHeight="1" x14ac:dyDescent="0.25">
      <c r="A159" s="40"/>
      <c r="B159" s="260"/>
      <c r="C159" s="261"/>
      <c r="D159" s="262"/>
      <c r="E159" s="234"/>
      <c r="F159" s="230"/>
      <c r="G159" s="230"/>
      <c r="H159" s="230"/>
      <c r="I159" s="230"/>
      <c r="J159" s="111" t="str">
        <f ca="1">IF(AND('Riesgos Corrup'!$AB$10="Baja",'Riesgos Corrup'!$AD$10="Moderado"),CONCATENATE("R4C",'Riesgos Corrup'!$R$10),"")</f>
        <v/>
      </c>
      <c r="K159" s="112" t="str">
        <f>IF(AND('Riesgos Corrup'!$AB$11="Baja",'Riesgos Corrup'!$AD$11="Moderado"),CONCATENATE("R4C",'Riesgos Corrup'!$R$11),"")</f>
        <v/>
      </c>
      <c r="L159" s="113" t="str">
        <f>IF(AND('Riesgos Corrup'!$AB$12="Baja",'Riesgos Corrup'!$AD$12="Moderado"),CONCATENATE("R4C",'Riesgos Corrup'!$R$12),"")</f>
        <v/>
      </c>
      <c r="M159" s="102" t="str">
        <f ca="1">IF(AND('Riesgos Corrup'!$AB$10="Baja",'Riesgos Corrup'!$AD$10="Moderado"),CONCATENATE("R4C",'Riesgos Corrup'!$R$10),"")</f>
        <v/>
      </c>
      <c r="N159" s="103" t="str">
        <f>IF(AND('Riesgos Corrup'!$AB$11="Baja",'Riesgos Corrup'!$AD$11="Moderado"),CONCATENATE("R4C",'Riesgos Corrup'!$R$11),"")</f>
        <v/>
      </c>
      <c r="O159" s="104" t="str">
        <f>IF(AND('Riesgos Corrup'!$AB$12="Baja",'Riesgos Corrup'!$AD$12="Moderado"),CONCATENATE("R4C",'Riesgos Corrup'!$R$12),"")</f>
        <v/>
      </c>
      <c r="P159" s="102" t="str">
        <f ca="1">IF(AND('Riesgos Corrup'!$AB$10="Baja",'Riesgos Corrup'!$AD$10="Moderado"),CONCATENATE("R4C",'Riesgos Corrup'!$R$10),"")</f>
        <v/>
      </c>
      <c r="Q159" s="103" t="str">
        <f>IF(AND('Riesgos Corrup'!$AB$11="Baja",'Riesgos Corrup'!$AD$11="Moderado"),CONCATENATE("R4C",'Riesgos Corrup'!$R$11),"")</f>
        <v/>
      </c>
      <c r="R159" s="104" t="str">
        <f>IF(AND('Riesgos Corrup'!$AB$12="Baja",'Riesgos Corrup'!$AD$12="Moderado"),CONCATENATE("R4C",'Riesgos Corrup'!$R$12),"")</f>
        <v/>
      </c>
      <c r="S159" s="83" t="str">
        <f ca="1">IF(AND('Riesgos Corrup'!$AB$10="Baja",'Riesgos Corrup'!$AD$10="Mayor"),CONCATENATE("R4C",'Riesgos Corrup'!$R$10),"")</f>
        <v/>
      </c>
      <c r="T159" s="39" t="str">
        <f>IF(AND('Riesgos Corrup'!$AB$11="Baja",'Riesgos Corrup'!$AD$11="Mayor"),CONCATENATE("R4C",'Riesgos Corrup'!$R$11),"")</f>
        <v/>
      </c>
      <c r="U159" s="84" t="str">
        <f>IF(AND('Riesgos Corrup'!$AB$12="Baja",'Riesgos Corrup'!$AD$12="Mayor"),CONCATENATE("R4C",'Riesgos Corrup'!$R$12),"")</f>
        <v/>
      </c>
      <c r="V159" s="96" t="str">
        <f ca="1">IF(AND('Riesgos Corrup'!$AB$10="Baja",'Riesgos Corrup'!$AD$10="Catastrófico"),CONCATENATE("R4C",'Riesgos Corrup'!$R$10),"")</f>
        <v/>
      </c>
      <c r="W159" s="97" t="str">
        <f>IF(AND('Riesgos Corrup'!$AB$11="Baja",'Riesgos Corrup'!$AD$11="Catastrófico"),CONCATENATE("R4C",'Riesgos Corrup'!$R$11),"")</f>
        <v/>
      </c>
      <c r="X159" s="98" t="str">
        <f>IF(AND('Riesgos Corrup'!$AB$12="Baja",'Riesgos Corrup'!$AD$12="Catastrófico"),CONCATENATE("R4C",'Riesgos Corrup'!$R$12),"")</f>
        <v/>
      </c>
      <c r="Y159" s="40"/>
      <c r="Z159" s="274"/>
      <c r="AA159" s="275"/>
      <c r="AB159" s="275"/>
      <c r="AC159" s="275"/>
      <c r="AD159" s="275"/>
      <c r="AE159" s="276"/>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row>
    <row r="160" spans="1:61" ht="15" customHeight="1" x14ac:dyDescent="0.25">
      <c r="A160" s="40"/>
      <c r="B160" s="260"/>
      <c r="C160" s="261"/>
      <c r="D160" s="262"/>
      <c r="E160" s="234"/>
      <c r="F160" s="230"/>
      <c r="G160" s="230"/>
      <c r="H160" s="230"/>
      <c r="I160" s="230"/>
      <c r="J160" s="111" t="e">
        <f>IF(AND('Riesgos Corrup'!#REF!="Baja",'Riesgos Corrup'!#REF!="Moderado"),CONCATENATE("R5C",'Riesgos Corrup'!#REF!),"")</f>
        <v>#REF!</v>
      </c>
      <c r="K160" s="112" t="e">
        <f>IF(AND('Riesgos Corrup'!#REF!="Baja",'Riesgos Corrup'!#REF!="Moderado"),CONCATENATE("R5C",'Riesgos Corrup'!#REF!),"")</f>
        <v>#REF!</v>
      </c>
      <c r="L160" s="113" t="e">
        <f>IF(AND('Riesgos Corrup'!#REF!="Baja",'Riesgos Corrup'!#REF!="Moderado"),CONCATENATE("R5C",'Riesgos Corrup'!#REF!),"")</f>
        <v>#REF!</v>
      </c>
      <c r="M160" s="102" t="e">
        <f>IF(AND('Riesgos Corrup'!#REF!="Baja",'Riesgos Corrup'!#REF!="Moderado"),CONCATENATE("R5C",'Riesgos Corrup'!#REF!),"")</f>
        <v>#REF!</v>
      </c>
      <c r="N160" s="103" t="e">
        <f>IF(AND('Riesgos Corrup'!#REF!="Baja",'Riesgos Corrup'!#REF!="Moderado"),CONCATENATE("R5C",'Riesgos Corrup'!#REF!),"")</f>
        <v>#REF!</v>
      </c>
      <c r="O160" s="104" t="e">
        <f>IF(AND('Riesgos Corrup'!#REF!="Baja",'Riesgos Corrup'!#REF!="Moderado"),CONCATENATE("R5C",'Riesgos Corrup'!#REF!),"")</f>
        <v>#REF!</v>
      </c>
      <c r="P160" s="102" t="e">
        <f>IF(AND('Riesgos Corrup'!#REF!="Baja",'Riesgos Corrup'!#REF!="Moderado"),CONCATENATE("R5C",'Riesgos Corrup'!#REF!),"")</f>
        <v>#REF!</v>
      </c>
      <c r="Q160" s="103" t="e">
        <f>IF(AND('Riesgos Corrup'!#REF!="Baja",'Riesgos Corrup'!#REF!="Moderado"),CONCATENATE("R5C",'Riesgos Corrup'!#REF!),"")</f>
        <v>#REF!</v>
      </c>
      <c r="R160" s="104" t="e">
        <f>IF(AND('Riesgos Corrup'!#REF!="Baja",'Riesgos Corrup'!#REF!="Moderado"),CONCATENATE("R5C",'Riesgos Corrup'!#REF!),"")</f>
        <v>#REF!</v>
      </c>
      <c r="S160" s="83" t="e">
        <f>IF(AND('Riesgos Corrup'!#REF!="Baja",'Riesgos Corrup'!#REF!="Mayor"),CONCATENATE("R5C",'Riesgos Corrup'!#REF!),"")</f>
        <v>#REF!</v>
      </c>
      <c r="T160" s="39" t="e">
        <f>IF(AND('Riesgos Corrup'!#REF!="Baja",'Riesgos Corrup'!#REF!="Mayor"),CONCATENATE("R5C",'Riesgos Corrup'!#REF!),"")</f>
        <v>#REF!</v>
      </c>
      <c r="U160" s="84" t="e">
        <f>IF(AND('Riesgos Corrup'!#REF!="Baja",'Riesgos Corrup'!#REF!="Mayor"),CONCATENATE("R5C",'Riesgos Corrup'!#REF!),"")</f>
        <v>#REF!</v>
      </c>
      <c r="V160" s="96" t="e">
        <f>IF(AND('Riesgos Corrup'!#REF!="Baja",'Riesgos Corrup'!#REF!="Catastrófico"),CONCATENATE("R5C",'Riesgos Corrup'!#REF!),"")</f>
        <v>#REF!</v>
      </c>
      <c r="W160" s="97" t="e">
        <f>IF(AND('Riesgos Corrup'!#REF!="Baja",'Riesgos Corrup'!#REF!="Catastrófico"),CONCATENATE("R5C",'Riesgos Corrup'!#REF!),"")</f>
        <v>#REF!</v>
      </c>
      <c r="X160" s="98" t="e">
        <f>IF(AND('Riesgos Corrup'!#REF!="Baja",'Riesgos Corrup'!#REF!="Catastrófico"),CONCATENATE("R5C",'Riesgos Corrup'!#REF!),"")</f>
        <v>#REF!</v>
      </c>
      <c r="Y160" s="40"/>
      <c r="Z160" s="274"/>
      <c r="AA160" s="275"/>
      <c r="AB160" s="275"/>
      <c r="AC160" s="275"/>
      <c r="AD160" s="275"/>
      <c r="AE160" s="276"/>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row>
    <row r="161" spans="1:61" ht="15" customHeight="1" x14ac:dyDescent="0.25">
      <c r="A161" s="40"/>
      <c r="B161" s="260"/>
      <c r="C161" s="261"/>
      <c r="D161" s="262"/>
      <c r="E161" s="234"/>
      <c r="F161" s="230"/>
      <c r="G161" s="230"/>
      <c r="H161" s="230"/>
      <c r="I161" s="230"/>
      <c r="J161" s="111" t="str">
        <f ca="1">IF(AND('Riesgos Corrup'!$AB$13="Baja",'Riesgos Corrup'!$AD$13="Moderado"),CONCATENATE("R6C",'Riesgos Corrup'!$R$13),"")</f>
        <v/>
      </c>
      <c r="K161" s="112" t="str">
        <f ca="1">IF(AND('Riesgos Corrup'!$AB$14="Baja",'Riesgos Corrup'!$AD$14="Moderado"),CONCATENATE("R6C",'Riesgos Corrup'!$R$14),"")</f>
        <v/>
      </c>
      <c r="L161" s="113" t="str">
        <f ca="1">IF(AND('Riesgos Corrup'!$AB$15="Baja",'Riesgos Corrup'!$AD$15="Moderado"),CONCATENATE("R6C",'Riesgos Corrup'!$R$15),"")</f>
        <v>R6C3</v>
      </c>
      <c r="M161" s="102" t="str">
        <f ca="1">IF(AND('Riesgos Corrup'!$AB$13="Baja",'Riesgos Corrup'!$AD$13="Moderado"),CONCATENATE("R6C",'Riesgos Corrup'!$R$13),"")</f>
        <v/>
      </c>
      <c r="N161" s="103" t="str">
        <f ca="1">IF(AND('Riesgos Corrup'!$AB$14="Baja",'Riesgos Corrup'!$AD$14="Moderado"),CONCATENATE("R6C",'Riesgos Corrup'!$R$14),"")</f>
        <v/>
      </c>
      <c r="O161" s="104" t="str">
        <f ca="1">IF(AND('Riesgos Corrup'!$AB$15="Baja",'Riesgos Corrup'!$AD$15="Moderado"),CONCATENATE("R6C",'Riesgos Corrup'!$R$15),"")</f>
        <v>R6C3</v>
      </c>
      <c r="P161" s="102" t="str">
        <f ca="1">IF(AND('Riesgos Corrup'!$AB$13="Baja",'Riesgos Corrup'!$AD$13="Moderado"),CONCATENATE("R6C",'Riesgos Corrup'!$R$13),"")</f>
        <v/>
      </c>
      <c r="Q161" s="103" t="str">
        <f ca="1">IF(AND('Riesgos Corrup'!$AB$14="Baja",'Riesgos Corrup'!$AD$14="Moderado"),CONCATENATE("R6C",'Riesgos Corrup'!$R$14),"")</f>
        <v/>
      </c>
      <c r="R161" s="104" t="str">
        <f ca="1">IF(AND('Riesgos Corrup'!$AB$15="Baja",'Riesgos Corrup'!$AD$15="Moderado"),CONCATENATE("R6C",'Riesgos Corrup'!$R$15),"")</f>
        <v>R6C3</v>
      </c>
      <c r="S161" s="83" t="str">
        <f ca="1">IF(AND('Riesgos Corrup'!$AB$13="Baja",'Riesgos Corrup'!$AD$13="Mayor"),CONCATENATE("R6C",'Riesgos Corrup'!$R$13),"")</f>
        <v/>
      </c>
      <c r="T161" s="39" t="str">
        <f ca="1">IF(AND('Riesgos Corrup'!$AB$14="Baja",'Riesgos Corrup'!$AD$14="Mayor"),CONCATENATE("R6C",'Riesgos Corrup'!$R$14),"")</f>
        <v/>
      </c>
      <c r="U161" s="84" t="str">
        <f ca="1">IF(AND('Riesgos Corrup'!$AB$15="Baja",'Riesgos Corrup'!$AD$15="Mayor"),CONCATENATE("R6C",'Riesgos Corrup'!$R$15),"")</f>
        <v/>
      </c>
      <c r="V161" s="96" t="str">
        <f ca="1">IF(AND('Riesgos Corrup'!$AB$13="Baja",'Riesgos Corrup'!$AD$13="Catastrófico"),CONCATENATE("R6C",'Riesgos Corrup'!$R$13),"")</f>
        <v/>
      </c>
      <c r="W161" s="97" t="str">
        <f ca="1">IF(AND('Riesgos Corrup'!$AB$14="Baja",'Riesgos Corrup'!$AD$14="Catastrófico"),CONCATENATE("R6C",'Riesgos Corrup'!$R$14),"")</f>
        <v/>
      </c>
      <c r="X161" s="98" t="str">
        <f ca="1">IF(AND('Riesgos Corrup'!$AB$15="Baja",'Riesgos Corrup'!$AD$15="Catastrófico"),CONCATENATE("R6C",'Riesgos Corrup'!$R$15),"")</f>
        <v/>
      </c>
      <c r="Y161" s="40"/>
      <c r="Z161" s="274"/>
      <c r="AA161" s="275"/>
      <c r="AB161" s="275"/>
      <c r="AC161" s="275"/>
      <c r="AD161" s="275"/>
      <c r="AE161" s="276"/>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row>
    <row r="162" spans="1:61" ht="15" customHeight="1" x14ac:dyDescent="0.25">
      <c r="A162" s="40"/>
      <c r="B162" s="260"/>
      <c r="C162" s="261"/>
      <c r="D162" s="262"/>
      <c r="E162" s="234"/>
      <c r="F162" s="230"/>
      <c r="G162" s="230"/>
      <c r="H162" s="230"/>
      <c r="I162" s="230"/>
      <c r="J162" s="111" t="e">
        <f>IF(AND('Riesgos Corrup'!#REF!="Baja",'Riesgos Corrup'!#REF!="Moderado"),CONCATENATE("R7C",'Riesgos Corrup'!#REF!),"")</f>
        <v>#REF!</v>
      </c>
      <c r="K162" s="112" t="e">
        <f>IF(AND('Riesgos Corrup'!#REF!="Baja",'Riesgos Corrup'!#REF!="Moderado"),CONCATENATE("R7C",'Riesgos Corrup'!#REF!),"")</f>
        <v>#REF!</v>
      </c>
      <c r="L162" s="113" t="e">
        <f>IF(AND('Riesgos Corrup'!#REF!="Baja",'Riesgos Corrup'!#REF!="Moderado"),CONCATENATE("R7C",'Riesgos Corrup'!#REF!),"")</f>
        <v>#REF!</v>
      </c>
      <c r="M162" s="102" t="e">
        <f>IF(AND('Riesgos Corrup'!#REF!="Baja",'Riesgos Corrup'!#REF!="Moderado"),CONCATENATE("R7C",'Riesgos Corrup'!#REF!),"")</f>
        <v>#REF!</v>
      </c>
      <c r="N162" s="103" t="e">
        <f>IF(AND('Riesgos Corrup'!#REF!="Baja",'Riesgos Corrup'!#REF!="Moderado"),CONCATENATE("R7C",'Riesgos Corrup'!#REF!),"")</f>
        <v>#REF!</v>
      </c>
      <c r="O162" s="104" t="e">
        <f>IF(AND('Riesgos Corrup'!#REF!="Baja",'Riesgos Corrup'!#REF!="Moderado"),CONCATENATE("R7C",'Riesgos Corrup'!#REF!),"")</f>
        <v>#REF!</v>
      </c>
      <c r="P162" s="102" t="e">
        <f>IF(AND('Riesgos Corrup'!#REF!="Baja",'Riesgos Corrup'!#REF!="Moderado"),CONCATENATE("R7C",'Riesgos Corrup'!#REF!),"")</f>
        <v>#REF!</v>
      </c>
      <c r="Q162" s="103" t="e">
        <f>IF(AND('Riesgos Corrup'!#REF!="Baja",'Riesgos Corrup'!#REF!="Moderado"),CONCATENATE("R7C",'Riesgos Corrup'!#REF!),"")</f>
        <v>#REF!</v>
      </c>
      <c r="R162" s="104" t="e">
        <f>IF(AND('Riesgos Corrup'!#REF!="Baja",'Riesgos Corrup'!#REF!="Moderado"),CONCATENATE("R7C",'Riesgos Corrup'!#REF!),"")</f>
        <v>#REF!</v>
      </c>
      <c r="S162" s="83" t="e">
        <f>IF(AND('Riesgos Corrup'!#REF!="Baja",'Riesgos Corrup'!#REF!="Mayor"),CONCATENATE("R7C",'Riesgos Corrup'!#REF!),"")</f>
        <v>#REF!</v>
      </c>
      <c r="T162" s="39" t="e">
        <f>IF(AND('Riesgos Corrup'!#REF!="Baja",'Riesgos Corrup'!#REF!="Mayor"),CONCATENATE("R7C",'Riesgos Corrup'!#REF!),"")</f>
        <v>#REF!</v>
      </c>
      <c r="U162" s="84" t="e">
        <f>IF(AND('Riesgos Corrup'!#REF!="Baja",'Riesgos Corrup'!#REF!="Mayor"),CONCATENATE("R7C",'Riesgos Corrup'!#REF!),"")</f>
        <v>#REF!</v>
      </c>
      <c r="V162" s="96" t="e">
        <f>IF(AND('Riesgos Corrup'!#REF!="Baja",'Riesgos Corrup'!#REF!="Catastrófico"),CONCATENATE("R7C",'Riesgos Corrup'!#REF!),"")</f>
        <v>#REF!</v>
      </c>
      <c r="W162" s="97" t="e">
        <f>IF(AND('Riesgos Corrup'!#REF!="Baja",'Riesgos Corrup'!#REF!="Catastrófico"),CONCATENATE("R7C",'Riesgos Corrup'!#REF!),"")</f>
        <v>#REF!</v>
      </c>
      <c r="X162" s="98" t="e">
        <f>IF(AND('Riesgos Corrup'!#REF!="Baja",'Riesgos Corrup'!#REF!="Catastrófico"),CONCATENATE("R7C",'Riesgos Corrup'!#REF!),"")</f>
        <v>#REF!</v>
      </c>
      <c r="Y162" s="40"/>
      <c r="Z162" s="274"/>
      <c r="AA162" s="275"/>
      <c r="AB162" s="275"/>
      <c r="AC162" s="275"/>
      <c r="AD162" s="275"/>
      <c r="AE162" s="276"/>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row>
    <row r="163" spans="1:61" ht="15" customHeight="1" x14ac:dyDescent="0.25">
      <c r="A163" s="40"/>
      <c r="B163" s="260"/>
      <c r="C163" s="261"/>
      <c r="D163" s="262"/>
      <c r="E163" s="234"/>
      <c r="F163" s="230"/>
      <c r="G163" s="230"/>
      <c r="H163" s="230"/>
      <c r="I163" s="230"/>
      <c r="J163" s="111" t="e">
        <f>IF(AND('Riesgos Corrup'!#REF!="Baja",'Riesgos Corrup'!#REF!="Moderado"),CONCATENATE("R8C",'Riesgos Corrup'!#REF!),"")</f>
        <v>#REF!</v>
      </c>
      <c r="K163" s="112" t="e">
        <f>IF(AND('Riesgos Corrup'!#REF!="Baja",'Riesgos Corrup'!#REF!="Moderado"),CONCATENATE("R8C",'Riesgos Corrup'!#REF!),"")</f>
        <v>#REF!</v>
      </c>
      <c r="L163" s="113" t="e">
        <f>IF(AND('Riesgos Corrup'!#REF!="Baja",'Riesgos Corrup'!#REF!="Moderado"),CONCATENATE("R8C",'Riesgos Corrup'!#REF!),"")</f>
        <v>#REF!</v>
      </c>
      <c r="M163" s="102" t="e">
        <f>IF(AND('Riesgos Corrup'!#REF!="Baja",'Riesgos Corrup'!#REF!="Moderado"),CONCATENATE("R8C",'Riesgos Corrup'!#REF!),"")</f>
        <v>#REF!</v>
      </c>
      <c r="N163" s="103" t="e">
        <f>IF(AND('Riesgos Corrup'!#REF!="Baja",'Riesgos Corrup'!#REF!="Moderado"),CONCATENATE("R8C",'Riesgos Corrup'!#REF!),"")</f>
        <v>#REF!</v>
      </c>
      <c r="O163" s="104" t="e">
        <f>IF(AND('Riesgos Corrup'!#REF!="Baja",'Riesgos Corrup'!#REF!="Moderado"),CONCATENATE("R8C",'Riesgos Corrup'!#REF!),"")</f>
        <v>#REF!</v>
      </c>
      <c r="P163" s="102" t="e">
        <f>IF(AND('Riesgos Corrup'!#REF!="Baja",'Riesgos Corrup'!#REF!="Moderado"),CONCATENATE("R8C",'Riesgos Corrup'!#REF!),"")</f>
        <v>#REF!</v>
      </c>
      <c r="Q163" s="103" t="e">
        <f>IF(AND('Riesgos Corrup'!#REF!="Baja",'Riesgos Corrup'!#REF!="Moderado"),CONCATENATE("R8C",'Riesgos Corrup'!#REF!),"")</f>
        <v>#REF!</v>
      </c>
      <c r="R163" s="104" t="e">
        <f>IF(AND('Riesgos Corrup'!#REF!="Baja",'Riesgos Corrup'!#REF!="Moderado"),CONCATENATE("R8C",'Riesgos Corrup'!#REF!),"")</f>
        <v>#REF!</v>
      </c>
      <c r="S163" s="83" t="e">
        <f>IF(AND('Riesgos Corrup'!#REF!="Baja",'Riesgos Corrup'!#REF!="Mayor"),CONCATENATE("R8C",'Riesgos Corrup'!#REF!),"")</f>
        <v>#REF!</v>
      </c>
      <c r="T163" s="39" t="e">
        <f>IF(AND('Riesgos Corrup'!#REF!="Baja",'Riesgos Corrup'!#REF!="Mayor"),CONCATENATE("R8C",'Riesgos Corrup'!#REF!),"")</f>
        <v>#REF!</v>
      </c>
      <c r="U163" s="84" t="e">
        <f>IF(AND('Riesgos Corrup'!#REF!="Baja",'Riesgos Corrup'!#REF!="Mayor"),CONCATENATE("R8C",'Riesgos Corrup'!#REF!),"")</f>
        <v>#REF!</v>
      </c>
      <c r="V163" s="96" t="e">
        <f>IF(AND('Riesgos Corrup'!#REF!="Baja",'Riesgos Corrup'!#REF!="Catastrófico"),CONCATENATE("R8C",'Riesgos Corrup'!#REF!),"")</f>
        <v>#REF!</v>
      </c>
      <c r="W163" s="97" t="e">
        <f>IF(AND('Riesgos Corrup'!#REF!="Baja",'Riesgos Corrup'!#REF!="Catastrófico"),CONCATENATE("R8C",'Riesgos Corrup'!#REF!),"")</f>
        <v>#REF!</v>
      </c>
      <c r="X163" s="98" t="e">
        <f>IF(AND('Riesgos Corrup'!#REF!="Baja",'Riesgos Corrup'!#REF!="Catastrófico"),CONCATENATE("R8C",'Riesgos Corrup'!#REF!),"")</f>
        <v>#REF!</v>
      </c>
      <c r="Y163" s="40"/>
      <c r="Z163" s="274"/>
      <c r="AA163" s="275"/>
      <c r="AB163" s="275"/>
      <c r="AC163" s="275"/>
      <c r="AD163" s="275"/>
      <c r="AE163" s="276"/>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row>
    <row r="164" spans="1:61" ht="15" customHeight="1" x14ac:dyDescent="0.25">
      <c r="A164" s="40"/>
      <c r="B164" s="260"/>
      <c r="C164" s="261"/>
      <c r="D164" s="262"/>
      <c r="E164" s="234"/>
      <c r="F164" s="230"/>
      <c r="G164" s="230"/>
      <c r="H164" s="230"/>
      <c r="I164" s="230"/>
      <c r="J164" s="111" t="e">
        <f>IF(AND('Riesgos Corrup'!#REF!="Baja",'Riesgos Corrup'!#REF!="Moderado"),CONCATENATE("R9C",'Riesgos Corrup'!#REF!),"")</f>
        <v>#REF!</v>
      </c>
      <c r="K164" s="112" t="str">
        <f>IF(AND('Riesgos Corrup'!$AB$16="Baja",'Riesgos Corrup'!$AD$16="Moderado"),CONCATENATE("R9C",'Riesgos Corrup'!$R$16),"")</f>
        <v/>
      </c>
      <c r="L164" s="113" t="str">
        <f>IF(AND('Riesgos Corrup'!$AB$17="Baja",'Riesgos Corrup'!$AD$17="Moderado"),CONCATENATE("R9C",'Riesgos Corrup'!$R$17),"")</f>
        <v/>
      </c>
      <c r="M164" s="102" t="e">
        <f>IF(AND('Riesgos Corrup'!#REF!="Baja",'Riesgos Corrup'!#REF!="Moderado"),CONCATENATE("R9C",'Riesgos Corrup'!#REF!),"")</f>
        <v>#REF!</v>
      </c>
      <c r="N164" s="103" t="str">
        <f>IF(AND('Riesgos Corrup'!$AB$16="Baja",'Riesgos Corrup'!$AD$16="Moderado"),CONCATENATE("R9C",'Riesgos Corrup'!$R$16),"")</f>
        <v/>
      </c>
      <c r="O164" s="104" t="str">
        <f>IF(AND('Riesgos Corrup'!$AB$17="Baja",'Riesgos Corrup'!$AD$17="Moderado"),CONCATENATE("R9C",'Riesgos Corrup'!$R$17),"")</f>
        <v/>
      </c>
      <c r="P164" s="102" t="e">
        <f>IF(AND('Riesgos Corrup'!#REF!="Baja",'Riesgos Corrup'!#REF!="Moderado"),CONCATENATE("R9C",'Riesgos Corrup'!#REF!),"")</f>
        <v>#REF!</v>
      </c>
      <c r="Q164" s="103" t="str">
        <f>IF(AND('Riesgos Corrup'!$AB$16="Baja",'Riesgos Corrup'!$AD$16="Moderado"),CONCATENATE("R9C",'Riesgos Corrup'!$R$16),"")</f>
        <v/>
      </c>
      <c r="R164" s="104" t="str">
        <f>IF(AND('Riesgos Corrup'!$AB$17="Baja",'Riesgos Corrup'!$AD$17="Moderado"),CONCATENATE("R9C",'Riesgos Corrup'!$R$17),"")</f>
        <v/>
      </c>
      <c r="S164" s="83" t="e">
        <f>IF(AND('Riesgos Corrup'!#REF!="Baja",'Riesgos Corrup'!#REF!="Mayor"),CONCATENATE("R9C",'Riesgos Corrup'!#REF!),"")</f>
        <v>#REF!</v>
      </c>
      <c r="T164" s="39" t="str">
        <f>IF(AND('Riesgos Corrup'!$AB$16="Baja",'Riesgos Corrup'!$AD$16="Mayor"),CONCATENATE("R9C",'Riesgos Corrup'!$R$16),"")</f>
        <v/>
      </c>
      <c r="U164" s="84" t="str">
        <f>IF(AND('Riesgos Corrup'!$AB$17="Baja",'Riesgos Corrup'!$AD$17="Mayor"),CONCATENATE("R9C",'Riesgos Corrup'!$R$17),"")</f>
        <v/>
      </c>
      <c r="V164" s="96" t="e">
        <f>IF(AND('Riesgos Corrup'!#REF!="Baja",'Riesgos Corrup'!#REF!="Catastrófico"),CONCATENATE("R9C",'Riesgos Corrup'!#REF!),"")</f>
        <v>#REF!</v>
      </c>
      <c r="W164" s="97" t="str">
        <f>IF(AND('Riesgos Corrup'!$AB$16="Baja",'Riesgos Corrup'!$AD$16="Catastrófico"),CONCATENATE("R9C",'Riesgos Corrup'!$R$16),"")</f>
        <v/>
      </c>
      <c r="X164" s="98" t="str">
        <f>IF(AND('Riesgos Corrup'!$AB$17="Baja",'Riesgos Corrup'!$AD$17="Catastrófico"),CONCATENATE("R9C",'Riesgos Corrup'!$R$17),"")</f>
        <v/>
      </c>
      <c r="Y164" s="40"/>
      <c r="Z164" s="274"/>
      <c r="AA164" s="275"/>
      <c r="AB164" s="275"/>
      <c r="AC164" s="275"/>
      <c r="AD164" s="275"/>
      <c r="AE164" s="276"/>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row>
    <row r="165" spans="1:61" ht="15" customHeight="1" x14ac:dyDescent="0.25">
      <c r="A165" s="40"/>
      <c r="B165" s="260"/>
      <c r="C165" s="261"/>
      <c r="D165" s="262"/>
      <c r="E165" s="234"/>
      <c r="F165" s="230"/>
      <c r="G165" s="230"/>
      <c r="H165" s="230"/>
      <c r="I165" s="230"/>
      <c r="J165" s="111" t="str">
        <f ca="1">IF(AND('Riesgos Corrup'!$AB$18="Baja",'Riesgos Corrup'!$AD$18="Moderado"),CONCATENATE("R10C",'Riesgos Corrup'!$R$18),"")</f>
        <v>R10C1</v>
      </c>
      <c r="K165" s="112" t="str">
        <f>IF(AND('Riesgos Corrup'!$AB$19="Baja",'Riesgos Corrup'!$AD$19="Moderado"),CONCATENATE("R10C",'Riesgos Corrup'!$R$19),"")</f>
        <v/>
      </c>
      <c r="L165" s="113" t="str">
        <f>IF(AND('Riesgos Corrup'!$AB$20="Baja",'Riesgos Corrup'!$AD$20="Moderado"),CONCATENATE("R10C",'Riesgos Corrup'!$R$20),"")</f>
        <v/>
      </c>
      <c r="M165" s="102" t="str">
        <f ca="1">IF(AND('Riesgos Corrup'!$AB$18="Baja",'Riesgos Corrup'!$AD$18="Moderado"),CONCATENATE("R10C",'Riesgos Corrup'!$R$18),"")</f>
        <v>R10C1</v>
      </c>
      <c r="N165" s="103" t="str">
        <f>IF(AND('Riesgos Corrup'!$AB$19="Baja",'Riesgos Corrup'!$AD$19="Moderado"),CONCATENATE("R10C",'Riesgos Corrup'!$R$19),"")</f>
        <v/>
      </c>
      <c r="O165" s="104" t="str">
        <f>IF(AND('Riesgos Corrup'!$AB$20="Baja",'Riesgos Corrup'!$AD$20="Moderado"),CONCATENATE("R10C",'Riesgos Corrup'!$R$20),"")</f>
        <v/>
      </c>
      <c r="P165" s="102" t="str">
        <f ca="1">IF(AND('Riesgos Corrup'!$AB$18="Baja",'Riesgos Corrup'!$AD$18="Moderado"),CONCATENATE("R10C",'Riesgos Corrup'!$R$18),"")</f>
        <v>R10C1</v>
      </c>
      <c r="Q165" s="103" t="str">
        <f>IF(AND('Riesgos Corrup'!$AB$19="Baja",'Riesgos Corrup'!$AD$19="Moderado"),CONCATENATE("R10C",'Riesgos Corrup'!$R$19),"")</f>
        <v/>
      </c>
      <c r="R165" s="104" t="str">
        <f>IF(AND('Riesgos Corrup'!$AB$20="Baja",'Riesgos Corrup'!$AD$20="Moderado"),CONCATENATE("R10C",'Riesgos Corrup'!$R$20),"")</f>
        <v/>
      </c>
      <c r="S165" s="83" t="str">
        <f ca="1">IF(AND('Riesgos Corrup'!$AB$18="Baja",'Riesgos Corrup'!$AD$18="Mayor"),CONCATENATE("R10C",'Riesgos Corrup'!$R$18),"")</f>
        <v/>
      </c>
      <c r="T165" s="39" t="str">
        <f>IF(AND('Riesgos Corrup'!$AB$19="Baja",'Riesgos Corrup'!$AD$19="Mayor"),CONCATENATE("R10C",'Riesgos Corrup'!$R$19),"")</f>
        <v/>
      </c>
      <c r="U165" s="84" t="str">
        <f>IF(AND('Riesgos Corrup'!$AB$20="Baja",'Riesgos Corrup'!$AD$20="Mayor"),CONCATENATE("R10C",'Riesgos Corrup'!$R$20),"")</f>
        <v/>
      </c>
      <c r="V165" s="96" t="str">
        <f ca="1">IF(AND('Riesgos Corrup'!$AB$18="Baja",'Riesgos Corrup'!$AD$18="Catastrófico"),CONCATENATE("R10C",'Riesgos Corrup'!$R$18),"")</f>
        <v/>
      </c>
      <c r="W165" s="97" t="str">
        <f>IF(AND('Riesgos Corrup'!$AB$19="Baja",'Riesgos Corrup'!$AD$19="Catastrófico"),CONCATENATE("R10C",'Riesgos Corrup'!$R$19),"")</f>
        <v/>
      </c>
      <c r="X165" s="98" t="str">
        <f>IF(AND('Riesgos Corrup'!$AB$20="Baja",'Riesgos Corrup'!$AD$20="Catastrófico"),CONCATENATE("R10C",'Riesgos Corrup'!$R$20),"")</f>
        <v/>
      </c>
      <c r="Y165" s="40"/>
      <c r="Z165" s="274"/>
      <c r="AA165" s="275"/>
      <c r="AB165" s="275"/>
      <c r="AC165" s="275"/>
      <c r="AD165" s="275"/>
      <c r="AE165" s="276"/>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row>
    <row r="166" spans="1:61" ht="15" customHeight="1" x14ac:dyDescent="0.25">
      <c r="A166" s="40"/>
      <c r="B166" s="260"/>
      <c r="C166" s="261"/>
      <c r="D166" s="262"/>
      <c r="E166" s="234"/>
      <c r="F166" s="230"/>
      <c r="G166" s="230"/>
      <c r="H166" s="230"/>
      <c r="I166" s="230"/>
      <c r="J166" s="111" t="e">
        <f>IF(AND('Riesgos Corrup'!#REF!="Baja",'Riesgos Corrup'!#REF!="Moderado"),CONCATENATE("R11C",'Riesgos Corrup'!#REF!),"")</f>
        <v>#REF!</v>
      </c>
      <c r="K166" s="112" t="e">
        <f>IF(AND('Riesgos Corrup'!#REF!="Baja",'Riesgos Corrup'!#REF!="Moderado"),CONCATENATE("R11C",'Riesgos Corrup'!#REF!),"")</f>
        <v>#REF!</v>
      </c>
      <c r="L166" s="113" t="e">
        <f>IF(AND('Riesgos Corrup'!#REF!="Baja",'Riesgos Corrup'!#REF!="Moderado"),CONCATENATE("R11C",'Riesgos Corrup'!#REF!),"")</f>
        <v>#REF!</v>
      </c>
      <c r="M166" s="102" t="e">
        <f>IF(AND('Riesgos Corrup'!#REF!="Baja",'Riesgos Corrup'!#REF!="Moderado"),CONCATENATE("R11C",'Riesgos Corrup'!#REF!),"")</f>
        <v>#REF!</v>
      </c>
      <c r="N166" s="103" t="e">
        <f>IF(AND('Riesgos Corrup'!#REF!="Baja",'Riesgos Corrup'!#REF!="Moderado"),CONCATENATE("R11C",'Riesgos Corrup'!#REF!),"")</f>
        <v>#REF!</v>
      </c>
      <c r="O166" s="104" t="e">
        <f>IF(AND('Riesgos Corrup'!#REF!="Baja",'Riesgos Corrup'!#REF!="Moderado"),CONCATENATE("R11C",'Riesgos Corrup'!#REF!),"")</f>
        <v>#REF!</v>
      </c>
      <c r="P166" s="102" t="e">
        <f>IF(AND('Riesgos Corrup'!#REF!="Baja",'Riesgos Corrup'!#REF!="Moderado"),CONCATENATE("R11C",'Riesgos Corrup'!#REF!),"")</f>
        <v>#REF!</v>
      </c>
      <c r="Q166" s="103" t="e">
        <f>IF(AND('Riesgos Corrup'!#REF!="Baja",'Riesgos Corrup'!#REF!="Moderado"),CONCATENATE("R11C",'Riesgos Corrup'!#REF!),"")</f>
        <v>#REF!</v>
      </c>
      <c r="R166" s="104" t="e">
        <f>IF(AND('Riesgos Corrup'!#REF!="Baja",'Riesgos Corrup'!#REF!="Moderado"),CONCATENATE("R11C",'Riesgos Corrup'!#REF!),"")</f>
        <v>#REF!</v>
      </c>
      <c r="S166" s="83" t="e">
        <f>IF(AND('Riesgos Corrup'!#REF!="Baja",'Riesgos Corrup'!#REF!="Mayor"),CONCATENATE("R11C",'Riesgos Corrup'!#REF!),"")</f>
        <v>#REF!</v>
      </c>
      <c r="T166" s="39" t="e">
        <f>IF(AND('Riesgos Corrup'!#REF!="Baja",'Riesgos Corrup'!#REF!="Mayor"),CONCATENATE("R11C",'Riesgos Corrup'!#REF!),"")</f>
        <v>#REF!</v>
      </c>
      <c r="U166" s="84" t="e">
        <f>IF(AND('Riesgos Corrup'!#REF!="Baja",'Riesgos Corrup'!#REF!="Mayor"),CONCATENATE("R11C",'Riesgos Corrup'!#REF!),"")</f>
        <v>#REF!</v>
      </c>
      <c r="V166" s="96" t="e">
        <f>IF(AND('Riesgos Corrup'!#REF!="Baja",'Riesgos Corrup'!#REF!="Catastrófico"),CONCATENATE("R11C",'Riesgos Corrup'!#REF!),"")</f>
        <v>#REF!</v>
      </c>
      <c r="W166" s="97" t="e">
        <f>IF(AND('Riesgos Corrup'!#REF!="Baja",'Riesgos Corrup'!#REF!="Catastrófico"),CONCATENATE("R11C",'Riesgos Corrup'!#REF!),"")</f>
        <v>#REF!</v>
      </c>
      <c r="X166" s="98" t="e">
        <f>IF(AND('Riesgos Corrup'!#REF!="Baja",'Riesgos Corrup'!#REF!="Catastrófico"),CONCATENATE("R11C",'Riesgos Corrup'!#REF!),"")</f>
        <v>#REF!</v>
      </c>
      <c r="Y166" s="40"/>
      <c r="Z166" s="274"/>
      <c r="AA166" s="275"/>
      <c r="AB166" s="275"/>
      <c r="AC166" s="275"/>
      <c r="AD166" s="275"/>
      <c r="AE166" s="276"/>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row>
    <row r="167" spans="1:61" ht="15" customHeight="1" x14ac:dyDescent="0.25">
      <c r="A167" s="40"/>
      <c r="B167" s="260"/>
      <c r="C167" s="261"/>
      <c r="D167" s="262"/>
      <c r="E167" s="234"/>
      <c r="F167" s="230"/>
      <c r="G167" s="230"/>
      <c r="H167" s="230"/>
      <c r="I167" s="230"/>
      <c r="J167" s="111" t="e">
        <f>IF(AND('Riesgos Corrup'!#REF!="Baja",'Riesgos Corrup'!#REF!="Moderado"),CONCATENATE("R12C",'Riesgos Corrup'!#REF!),"")</f>
        <v>#REF!</v>
      </c>
      <c r="K167" s="112" t="e">
        <f>IF(AND('Riesgos Corrup'!#REF!="Baja",'Riesgos Corrup'!#REF!="Moderado"),CONCATENATE("R12C",'Riesgos Corrup'!#REF!),"")</f>
        <v>#REF!</v>
      </c>
      <c r="L167" s="113" t="e">
        <f>IF(AND('Riesgos Corrup'!#REF!="Baja",'Riesgos Corrup'!#REF!="Moderado"),CONCATENATE("R12C",'Riesgos Corrup'!#REF!),"")</f>
        <v>#REF!</v>
      </c>
      <c r="M167" s="102" t="e">
        <f>IF(AND('Riesgos Corrup'!#REF!="Baja",'Riesgos Corrup'!#REF!="Moderado"),CONCATENATE("R12C",'Riesgos Corrup'!#REF!),"")</f>
        <v>#REF!</v>
      </c>
      <c r="N167" s="103" t="e">
        <f>IF(AND('Riesgos Corrup'!#REF!="Baja",'Riesgos Corrup'!#REF!="Moderado"),CONCATENATE("R12C",'Riesgos Corrup'!#REF!),"")</f>
        <v>#REF!</v>
      </c>
      <c r="O167" s="104" t="e">
        <f>IF(AND('Riesgos Corrup'!#REF!="Baja",'Riesgos Corrup'!#REF!="Moderado"),CONCATENATE("R12C",'Riesgos Corrup'!#REF!),"")</f>
        <v>#REF!</v>
      </c>
      <c r="P167" s="102" t="e">
        <f>IF(AND('Riesgos Corrup'!#REF!="Baja",'Riesgos Corrup'!#REF!="Moderado"),CONCATENATE("R12C",'Riesgos Corrup'!#REF!),"")</f>
        <v>#REF!</v>
      </c>
      <c r="Q167" s="103" t="e">
        <f>IF(AND('Riesgos Corrup'!#REF!="Baja",'Riesgos Corrup'!#REF!="Moderado"),CONCATENATE("R12C",'Riesgos Corrup'!#REF!),"")</f>
        <v>#REF!</v>
      </c>
      <c r="R167" s="104" t="e">
        <f>IF(AND('Riesgos Corrup'!#REF!="Baja",'Riesgos Corrup'!#REF!="Moderado"),CONCATENATE("R12C",'Riesgos Corrup'!#REF!),"")</f>
        <v>#REF!</v>
      </c>
      <c r="S167" s="83" t="e">
        <f>IF(AND('Riesgos Corrup'!#REF!="Baja",'Riesgos Corrup'!#REF!="Mayor"),CONCATENATE("R12C",'Riesgos Corrup'!#REF!),"")</f>
        <v>#REF!</v>
      </c>
      <c r="T167" s="39" t="e">
        <f>IF(AND('Riesgos Corrup'!#REF!="Baja",'Riesgos Corrup'!#REF!="Mayor"),CONCATENATE("R12C",'Riesgos Corrup'!#REF!),"")</f>
        <v>#REF!</v>
      </c>
      <c r="U167" s="84" t="e">
        <f>IF(AND('Riesgos Corrup'!#REF!="Baja",'Riesgos Corrup'!#REF!="Mayor"),CONCATENATE("R12C",'Riesgos Corrup'!#REF!),"")</f>
        <v>#REF!</v>
      </c>
      <c r="V167" s="96" t="e">
        <f>IF(AND('Riesgos Corrup'!#REF!="Baja",'Riesgos Corrup'!#REF!="Catastrófico"),CONCATENATE("R12C",'Riesgos Corrup'!#REF!),"")</f>
        <v>#REF!</v>
      </c>
      <c r="W167" s="97" t="e">
        <f>IF(AND('Riesgos Corrup'!#REF!="Baja",'Riesgos Corrup'!#REF!="Catastrófico"),CONCATENATE("R12C",'Riesgos Corrup'!#REF!),"")</f>
        <v>#REF!</v>
      </c>
      <c r="X167" s="98" t="e">
        <f>IF(AND('Riesgos Corrup'!#REF!="Baja",'Riesgos Corrup'!#REF!="Catastrófico"),CONCATENATE("R12C",'Riesgos Corrup'!#REF!),"")</f>
        <v>#REF!</v>
      </c>
      <c r="Y167" s="40"/>
      <c r="Z167" s="274"/>
      <c r="AA167" s="275"/>
      <c r="AB167" s="275"/>
      <c r="AC167" s="275"/>
      <c r="AD167" s="275"/>
      <c r="AE167" s="276"/>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row>
    <row r="168" spans="1:61" ht="15" customHeight="1" x14ac:dyDescent="0.25">
      <c r="A168" s="40"/>
      <c r="B168" s="260"/>
      <c r="C168" s="261"/>
      <c r="D168" s="262"/>
      <c r="E168" s="234"/>
      <c r="F168" s="230"/>
      <c r="G168" s="230"/>
      <c r="H168" s="230"/>
      <c r="I168" s="230"/>
      <c r="J168" s="111" t="e">
        <f>IF(AND('Riesgos Corrup'!#REF!="Baja",'Riesgos Corrup'!#REF!="Moderado"),CONCATENATE("R13C",'Riesgos Corrup'!#REF!),"")</f>
        <v>#REF!</v>
      </c>
      <c r="K168" s="112" t="e">
        <f>IF(AND('Riesgos Corrup'!#REF!="Baja",'Riesgos Corrup'!#REF!="Moderado"),CONCATENATE("R13C",'Riesgos Corrup'!#REF!),"")</f>
        <v>#REF!</v>
      </c>
      <c r="L168" s="113" t="e">
        <f>IF(AND('Riesgos Corrup'!#REF!="Baja",'Riesgos Corrup'!#REF!="Moderado"),CONCATENATE("R13C",'Riesgos Corrup'!#REF!),"")</f>
        <v>#REF!</v>
      </c>
      <c r="M168" s="102" t="e">
        <f>IF(AND('Riesgos Corrup'!#REF!="Baja",'Riesgos Corrup'!#REF!="Moderado"),CONCATENATE("R13C",'Riesgos Corrup'!#REF!),"")</f>
        <v>#REF!</v>
      </c>
      <c r="N168" s="103" t="e">
        <f>IF(AND('Riesgos Corrup'!#REF!="Baja",'Riesgos Corrup'!#REF!="Moderado"),CONCATENATE("R13C",'Riesgos Corrup'!#REF!),"")</f>
        <v>#REF!</v>
      </c>
      <c r="O168" s="104" t="e">
        <f>IF(AND('Riesgos Corrup'!#REF!="Baja",'Riesgos Corrup'!#REF!="Moderado"),CONCATENATE("R13C",'Riesgos Corrup'!#REF!),"")</f>
        <v>#REF!</v>
      </c>
      <c r="P168" s="102" t="e">
        <f>IF(AND('Riesgos Corrup'!#REF!="Baja",'Riesgos Corrup'!#REF!="Moderado"),CONCATENATE("R13C",'Riesgos Corrup'!#REF!),"")</f>
        <v>#REF!</v>
      </c>
      <c r="Q168" s="103" t="e">
        <f>IF(AND('Riesgos Corrup'!#REF!="Baja",'Riesgos Corrup'!#REF!="Moderado"),CONCATENATE("R13C",'Riesgos Corrup'!#REF!),"")</f>
        <v>#REF!</v>
      </c>
      <c r="R168" s="104" t="e">
        <f>IF(AND('Riesgos Corrup'!#REF!="Baja",'Riesgos Corrup'!#REF!="Moderado"),CONCATENATE("R13C",'Riesgos Corrup'!#REF!),"")</f>
        <v>#REF!</v>
      </c>
      <c r="S168" s="83" t="e">
        <f>IF(AND('Riesgos Corrup'!#REF!="Baja",'Riesgos Corrup'!#REF!="Mayor"),CONCATENATE("R13C",'Riesgos Corrup'!#REF!),"")</f>
        <v>#REF!</v>
      </c>
      <c r="T168" s="39" t="e">
        <f>IF(AND('Riesgos Corrup'!#REF!="Baja",'Riesgos Corrup'!#REF!="Mayor"),CONCATENATE("R13C",'Riesgos Corrup'!#REF!),"")</f>
        <v>#REF!</v>
      </c>
      <c r="U168" s="84" t="e">
        <f>IF(AND('Riesgos Corrup'!#REF!="Baja",'Riesgos Corrup'!#REF!="Mayor"),CONCATENATE("R13C",'Riesgos Corrup'!#REF!),"")</f>
        <v>#REF!</v>
      </c>
      <c r="V168" s="96" t="e">
        <f>IF(AND('Riesgos Corrup'!#REF!="Baja",'Riesgos Corrup'!#REF!="Catastrófico"),CONCATENATE("R13C",'Riesgos Corrup'!#REF!),"")</f>
        <v>#REF!</v>
      </c>
      <c r="W168" s="97" t="e">
        <f>IF(AND('Riesgos Corrup'!#REF!="Baja",'Riesgos Corrup'!#REF!="Catastrófico"),CONCATENATE("R13C",'Riesgos Corrup'!#REF!),"")</f>
        <v>#REF!</v>
      </c>
      <c r="X168" s="98" t="e">
        <f>IF(AND('Riesgos Corrup'!#REF!="Baja",'Riesgos Corrup'!#REF!="Catastrófico"),CONCATENATE("R13C",'Riesgos Corrup'!#REF!),"")</f>
        <v>#REF!</v>
      </c>
      <c r="Y168" s="40"/>
      <c r="Z168" s="274"/>
      <c r="AA168" s="275"/>
      <c r="AB168" s="275"/>
      <c r="AC168" s="275"/>
      <c r="AD168" s="275"/>
      <c r="AE168" s="276"/>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row>
    <row r="169" spans="1:61" ht="15" customHeight="1" x14ac:dyDescent="0.25">
      <c r="A169" s="40"/>
      <c r="B169" s="260"/>
      <c r="C169" s="261"/>
      <c r="D169" s="262"/>
      <c r="E169" s="234"/>
      <c r="F169" s="230"/>
      <c r="G169" s="230"/>
      <c r="H169" s="230"/>
      <c r="I169" s="230"/>
      <c r="J169" s="111" t="str">
        <f ca="1">IF(AND('Riesgos Corrup'!$AB$21="Baja",'Riesgos Corrup'!$AD$21="Moderado"),CONCATENATE("R14C",'Riesgos Corrup'!$R$21),"")</f>
        <v>R14C1</v>
      </c>
      <c r="K169" s="112" t="str">
        <f>IF(AND('Riesgos Corrup'!$AB$22="Baja",'Riesgos Corrup'!$AD$22="Moderado"),CONCATENATE("R14C",'Riesgos Corrup'!$R$22),"")</f>
        <v/>
      </c>
      <c r="L169" s="113" t="str">
        <f>IF(AND('Riesgos Corrup'!$AB$23="Baja",'Riesgos Corrup'!$AD$23="Moderado"),CONCATENATE("R14C",'Riesgos Corrup'!$R$23),"")</f>
        <v/>
      </c>
      <c r="M169" s="102" t="str">
        <f ca="1">IF(AND('Riesgos Corrup'!$AB$21="Baja",'Riesgos Corrup'!$AD$21="Moderado"),CONCATENATE("R14C",'Riesgos Corrup'!$R$21),"")</f>
        <v>R14C1</v>
      </c>
      <c r="N169" s="103" t="str">
        <f>IF(AND('Riesgos Corrup'!$AB$22="Baja",'Riesgos Corrup'!$AD$22="Moderado"),CONCATENATE("R14C",'Riesgos Corrup'!$R$22),"")</f>
        <v/>
      </c>
      <c r="O169" s="104" t="str">
        <f>IF(AND('Riesgos Corrup'!$AB$23="Baja",'Riesgos Corrup'!$AD$23="Moderado"),CONCATENATE("R14C",'Riesgos Corrup'!$R$23),"")</f>
        <v/>
      </c>
      <c r="P169" s="102" t="str">
        <f ca="1">IF(AND('Riesgos Corrup'!$AB$21="Baja",'Riesgos Corrup'!$AD$21="Moderado"),CONCATENATE("R14C",'Riesgos Corrup'!$R$21),"")</f>
        <v>R14C1</v>
      </c>
      <c r="Q169" s="103" t="str">
        <f>IF(AND('Riesgos Corrup'!$AB$22="Baja",'Riesgos Corrup'!$AD$22="Moderado"),CONCATENATE("R14C",'Riesgos Corrup'!$R$22),"")</f>
        <v/>
      </c>
      <c r="R169" s="104" t="str">
        <f>IF(AND('Riesgos Corrup'!$AB$23="Baja",'Riesgos Corrup'!$AD$23="Moderado"),CONCATENATE("R14C",'Riesgos Corrup'!$R$23),"")</f>
        <v/>
      </c>
      <c r="S169" s="83" t="str">
        <f ca="1">IF(AND('Riesgos Corrup'!$AB$21="Baja",'Riesgos Corrup'!$AD$21="Mayor"),CONCATENATE("R14C",'Riesgos Corrup'!$R$21),"")</f>
        <v/>
      </c>
      <c r="T169" s="39" t="str">
        <f>IF(AND('Riesgos Corrup'!$AB$22="Baja",'Riesgos Corrup'!$AD$22="Mayor"),CONCATENATE("R14C",'Riesgos Corrup'!$R$22),"")</f>
        <v/>
      </c>
      <c r="U169" s="84" t="str">
        <f>IF(AND('Riesgos Corrup'!$AB$23="Baja",'Riesgos Corrup'!$AD$23="Mayor"),CONCATENATE("R14C",'Riesgos Corrup'!$R$23),"")</f>
        <v/>
      </c>
      <c r="V169" s="96" t="str">
        <f ca="1">IF(AND('Riesgos Corrup'!$AB$21="Baja",'Riesgos Corrup'!$AD$21="Catastrófico"),CONCATENATE("R14C",'Riesgos Corrup'!$R$21),"")</f>
        <v/>
      </c>
      <c r="W169" s="97" t="str">
        <f>IF(AND('Riesgos Corrup'!$AB$22="Baja",'Riesgos Corrup'!$AD$22="Catastrófico"),CONCATENATE("R14C",'Riesgos Corrup'!$R$22),"")</f>
        <v/>
      </c>
      <c r="X169" s="98" t="str">
        <f>IF(AND('Riesgos Corrup'!$AB$23="Baja",'Riesgos Corrup'!$AD$23="Catastrófico"),CONCATENATE("R14C",'Riesgos Corrup'!$R$23),"")</f>
        <v/>
      </c>
      <c r="Y169" s="40"/>
      <c r="Z169" s="274"/>
      <c r="AA169" s="275"/>
      <c r="AB169" s="275"/>
      <c r="AC169" s="275"/>
      <c r="AD169" s="275"/>
      <c r="AE169" s="276"/>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row>
    <row r="170" spans="1:61" ht="15" customHeight="1" x14ac:dyDescent="0.25">
      <c r="A170" s="40"/>
      <c r="B170" s="260"/>
      <c r="C170" s="261"/>
      <c r="D170" s="262"/>
      <c r="E170" s="234"/>
      <c r="F170" s="230"/>
      <c r="G170" s="230"/>
      <c r="H170" s="230"/>
      <c r="I170" s="230"/>
      <c r="J170" s="111" t="e">
        <f>IF(AND('Riesgos Corrup'!#REF!="Baja",'Riesgos Corrup'!#REF!="Moderado"),CONCATENATE("R15C",'Riesgos Corrup'!#REF!),"")</f>
        <v>#REF!</v>
      </c>
      <c r="K170" s="112" t="e">
        <f>IF(AND('Riesgos Corrup'!#REF!="Baja",'Riesgos Corrup'!#REF!="Moderado"),CONCATENATE("R15C",'Riesgos Corrup'!#REF!),"")</f>
        <v>#REF!</v>
      </c>
      <c r="L170" s="113" t="e">
        <f>IF(AND('Riesgos Corrup'!#REF!="Baja",'Riesgos Corrup'!#REF!="Moderado"),CONCATENATE("R15C",'Riesgos Corrup'!#REF!),"")</f>
        <v>#REF!</v>
      </c>
      <c r="M170" s="102" t="e">
        <f>IF(AND('Riesgos Corrup'!#REF!="Baja",'Riesgos Corrup'!#REF!="Moderado"),CONCATENATE("R15C",'Riesgos Corrup'!#REF!),"")</f>
        <v>#REF!</v>
      </c>
      <c r="N170" s="103" t="e">
        <f>IF(AND('Riesgos Corrup'!#REF!="Baja",'Riesgos Corrup'!#REF!="Moderado"),CONCATENATE("R15C",'Riesgos Corrup'!#REF!),"")</f>
        <v>#REF!</v>
      </c>
      <c r="O170" s="104" t="e">
        <f>IF(AND('Riesgos Corrup'!#REF!="Baja",'Riesgos Corrup'!#REF!="Moderado"),CONCATENATE("R15C",'Riesgos Corrup'!#REF!),"")</f>
        <v>#REF!</v>
      </c>
      <c r="P170" s="102" t="e">
        <f>IF(AND('Riesgos Corrup'!#REF!="Baja",'Riesgos Corrup'!#REF!="Moderado"),CONCATENATE("R15C",'Riesgos Corrup'!#REF!),"")</f>
        <v>#REF!</v>
      </c>
      <c r="Q170" s="103" t="e">
        <f>IF(AND('Riesgos Corrup'!#REF!="Baja",'Riesgos Corrup'!#REF!="Moderado"),CONCATENATE("R15C",'Riesgos Corrup'!#REF!),"")</f>
        <v>#REF!</v>
      </c>
      <c r="R170" s="104" t="e">
        <f>IF(AND('Riesgos Corrup'!#REF!="Baja",'Riesgos Corrup'!#REF!="Moderado"),CONCATENATE("R15C",'Riesgos Corrup'!#REF!),"")</f>
        <v>#REF!</v>
      </c>
      <c r="S170" s="83" t="e">
        <f>IF(AND('Riesgos Corrup'!#REF!="Baja",'Riesgos Corrup'!#REF!="Mayor"),CONCATENATE("R15C",'Riesgos Corrup'!#REF!),"")</f>
        <v>#REF!</v>
      </c>
      <c r="T170" s="39" t="e">
        <f>IF(AND('Riesgos Corrup'!#REF!="Baja",'Riesgos Corrup'!#REF!="Mayor"),CONCATENATE("R15C",'Riesgos Corrup'!#REF!),"")</f>
        <v>#REF!</v>
      </c>
      <c r="U170" s="84" t="e">
        <f>IF(AND('Riesgos Corrup'!#REF!="Baja",'Riesgos Corrup'!#REF!="Mayor"),CONCATENATE("R15C",'Riesgos Corrup'!#REF!),"")</f>
        <v>#REF!</v>
      </c>
      <c r="V170" s="96" t="e">
        <f>IF(AND('Riesgos Corrup'!#REF!="Baja",'Riesgos Corrup'!#REF!="Catastrófico"),CONCATENATE("R15C",'Riesgos Corrup'!#REF!),"")</f>
        <v>#REF!</v>
      </c>
      <c r="W170" s="97" t="e">
        <f>IF(AND('Riesgos Corrup'!#REF!="Baja",'Riesgos Corrup'!#REF!="Catastrófico"),CONCATENATE("R15C",'Riesgos Corrup'!#REF!),"")</f>
        <v>#REF!</v>
      </c>
      <c r="X170" s="98" t="e">
        <f>IF(AND('Riesgos Corrup'!#REF!="Baja",'Riesgos Corrup'!#REF!="Catastrófico"),CONCATENATE("R15C",'Riesgos Corrup'!#REF!),"")</f>
        <v>#REF!</v>
      </c>
      <c r="Y170" s="40"/>
      <c r="Z170" s="274"/>
      <c r="AA170" s="275"/>
      <c r="AB170" s="275"/>
      <c r="AC170" s="275"/>
      <c r="AD170" s="275"/>
      <c r="AE170" s="276"/>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row>
    <row r="171" spans="1:61" ht="15" customHeight="1" x14ac:dyDescent="0.25">
      <c r="A171" s="40"/>
      <c r="B171" s="260"/>
      <c r="C171" s="261"/>
      <c r="D171" s="262"/>
      <c r="E171" s="234"/>
      <c r="F171" s="230"/>
      <c r="G171" s="230"/>
      <c r="H171" s="230"/>
      <c r="I171" s="230"/>
      <c r="J171" s="111" t="e">
        <f>IF(AND('Riesgos Corrup'!#REF!="Baja",'Riesgos Corrup'!#REF!="Moderado"),CONCATENATE("R16C",'Riesgos Corrup'!#REF!),"")</f>
        <v>#REF!</v>
      </c>
      <c r="K171" s="112" t="e">
        <f>IF(AND('Riesgos Corrup'!#REF!="Baja",'Riesgos Corrup'!#REF!="Moderado"),CONCATENATE("R16C",'Riesgos Corrup'!#REF!),"")</f>
        <v>#REF!</v>
      </c>
      <c r="L171" s="113" t="e">
        <f>IF(AND('Riesgos Corrup'!#REF!="Baja",'Riesgos Corrup'!#REF!="Moderado"),CONCATENATE("R16C",'Riesgos Corrup'!#REF!),"")</f>
        <v>#REF!</v>
      </c>
      <c r="M171" s="102" t="e">
        <f>IF(AND('Riesgos Corrup'!#REF!="Baja",'Riesgos Corrup'!#REF!="Moderado"),CONCATENATE("R16C",'Riesgos Corrup'!#REF!),"")</f>
        <v>#REF!</v>
      </c>
      <c r="N171" s="103" t="e">
        <f>IF(AND('Riesgos Corrup'!#REF!="Baja",'Riesgos Corrup'!#REF!="Moderado"),CONCATENATE("R16C",'Riesgos Corrup'!#REF!),"")</f>
        <v>#REF!</v>
      </c>
      <c r="O171" s="104" t="e">
        <f>IF(AND('Riesgos Corrup'!#REF!="Baja",'Riesgos Corrup'!#REF!="Moderado"),CONCATENATE("R16C",'Riesgos Corrup'!#REF!),"")</f>
        <v>#REF!</v>
      </c>
      <c r="P171" s="102" t="e">
        <f>IF(AND('Riesgos Corrup'!#REF!="Baja",'Riesgos Corrup'!#REF!="Moderado"),CONCATENATE("R16C",'Riesgos Corrup'!#REF!),"")</f>
        <v>#REF!</v>
      </c>
      <c r="Q171" s="103" t="e">
        <f>IF(AND('Riesgos Corrup'!#REF!="Baja",'Riesgos Corrup'!#REF!="Moderado"),CONCATENATE("R16C",'Riesgos Corrup'!#REF!),"")</f>
        <v>#REF!</v>
      </c>
      <c r="R171" s="104" t="e">
        <f>IF(AND('Riesgos Corrup'!#REF!="Baja",'Riesgos Corrup'!#REF!="Moderado"),CONCATENATE("R16C",'Riesgos Corrup'!#REF!),"")</f>
        <v>#REF!</v>
      </c>
      <c r="S171" s="83" t="e">
        <f>IF(AND('Riesgos Corrup'!#REF!="Baja",'Riesgos Corrup'!#REF!="Mayor"),CONCATENATE("R16C",'Riesgos Corrup'!#REF!),"")</f>
        <v>#REF!</v>
      </c>
      <c r="T171" s="39" t="e">
        <f>IF(AND('Riesgos Corrup'!#REF!="Baja",'Riesgos Corrup'!#REF!="Mayor"),CONCATENATE("R16C",'Riesgos Corrup'!#REF!),"")</f>
        <v>#REF!</v>
      </c>
      <c r="U171" s="84" t="e">
        <f>IF(AND('Riesgos Corrup'!#REF!="Baja",'Riesgos Corrup'!#REF!="Mayor"),CONCATENATE("R16C",'Riesgos Corrup'!#REF!),"")</f>
        <v>#REF!</v>
      </c>
      <c r="V171" s="96" t="e">
        <f>IF(AND('Riesgos Corrup'!#REF!="Baja",'Riesgos Corrup'!#REF!="Catastrófico"),CONCATENATE("R16C",'Riesgos Corrup'!#REF!),"")</f>
        <v>#REF!</v>
      </c>
      <c r="W171" s="97" t="e">
        <f>IF(AND('Riesgos Corrup'!#REF!="Baja",'Riesgos Corrup'!#REF!="Catastrófico"),CONCATENATE("R16C",'Riesgos Corrup'!#REF!),"")</f>
        <v>#REF!</v>
      </c>
      <c r="X171" s="98" t="e">
        <f>IF(AND('Riesgos Corrup'!#REF!="Baja",'Riesgos Corrup'!#REF!="Catastrófico"),CONCATENATE("R16C",'Riesgos Corrup'!#REF!),"")</f>
        <v>#REF!</v>
      </c>
      <c r="Y171" s="40"/>
      <c r="Z171" s="274"/>
      <c r="AA171" s="275"/>
      <c r="AB171" s="275"/>
      <c r="AC171" s="275"/>
      <c r="AD171" s="275"/>
      <c r="AE171" s="276"/>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row>
    <row r="172" spans="1:61" ht="15" customHeight="1" x14ac:dyDescent="0.25">
      <c r="A172" s="40"/>
      <c r="B172" s="260"/>
      <c r="C172" s="261"/>
      <c r="D172" s="262"/>
      <c r="E172" s="234"/>
      <c r="F172" s="230"/>
      <c r="G172" s="230"/>
      <c r="H172" s="230"/>
      <c r="I172" s="230"/>
      <c r="J172" s="111" t="e">
        <f>IF(AND('Riesgos Corrup'!#REF!="Baja",'Riesgos Corrup'!#REF!="Moderado"),CONCATENATE("R17",'Riesgos Corrup'!#REF!),"")</f>
        <v>#REF!</v>
      </c>
      <c r="K172" s="112" t="e">
        <f>IF(AND('Riesgos Corrup'!#REF!="Baja",'Riesgos Corrup'!#REF!="Moderado"),CONCATENATE("R17C",'Riesgos Corrup'!#REF!),"")</f>
        <v>#REF!</v>
      </c>
      <c r="L172" s="113" t="e">
        <f>IF(AND('Riesgos Corrup'!#REF!="Baja",'Riesgos Corrup'!#REF!="Moderado"),CONCATENATE("R17C",'Riesgos Corrup'!#REF!),"")</f>
        <v>#REF!</v>
      </c>
      <c r="M172" s="102" t="e">
        <f>IF(AND('Riesgos Corrup'!#REF!="Baja",'Riesgos Corrup'!#REF!="Moderado"),CONCATENATE("R17",'Riesgos Corrup'!#REF!),"")</f>
        <v>#REF!</v>
      </c>
      <c r="N172" s="103" t="e">
        <f>IF(AND('Riesgos Corrup'!#REF!="Baja",'Riesgos Corrup'!#REF!="Moderado"),CONCATENATE("R17C",'Riesgos Corrup'!#REF!),"")</f>
        <v>#REF!</v>
      </c>
      <c r="O172" s="104" t="e">
        <f>IF(AND('Riesgos Corrup'!#REF!="Baja",'Riesgos Corrup'!#REF!="Moderado"),CONCATENATE("R17C",'Riesgos Corrup'!#REF!),"")</f>
        <v>#REF!</v>
      </c>
      <c r="P172" s="102" t="e">
        <f>IF(AND('Riesgos Corrup'!#REF!="Baja",'Riesgos Corrup'!#REF!="Moderado"),CONCATENATE("R17",'Riesgos Corrup'!#REF!),"")</f>
        <v>#REF!</v>
      </c>
      <c r="Q172" s="103" t="e">
        <f>IF(AND('Riesgos Corrup'!#REF!="Baja",'Riesgos Corrup'!#REF!="Moderado"),CONCATENATE("R17C",'Riesgos Corrup'!#REF!),"")</f>
        <v>#REF!</v>
      </c>
      <c r="R172" s="104" t="e">
        <f>IF(AND('Riesgos Corrup'!#REF!="Baja",'Riesgos Corrup'!#REF!="Moderado"),CONCATENATE("R17C",'Riesgos Corrup'!#REF!),"")</f>
        <v>#REF!</v>
      </c>
      <c r="S172" s="83" t="e">
        <f>IF(AND('Riesgos Corrup'!#REF!="Baja",'Riesgos Corrup'!#REF!="Mayor"),CONCATENATE("R17",'Riesgos Corrup'!#REF!),"")</f>
        <v>#REF!</v>
      </c>
      <c r="T172" s="39" t="e">
        <f>IF(AND('Riesgos Corrup'!#REF!="Baja",'Riesgos Corrup'!#REF!="Mayor"),CONCATENATE("R17C",'Riesgos Corrup'!#REF!),"")</f>
        <v>#REF!</v>
      </c>
      <c r="U172" s="84" t="e">
        <f>IF(AND('Riesgos Corrup'!#REF!="Baja",'Riesgos Corrup'!#REF!="Mayor"),CONCATENATE("R17C",'Riesgos Corrup'!#REF!),"")</f>
        <v>#REF!</v>
      </c>
      <c r="V172" s="96" t="e">
        <f>IF(AND('Riesgos Corrup'!#REF!="Baja",'Riesgos Corrup'!#REF!="Catastrófico"),CONCATENATE("R17",'Riesgos Corrup'!#REF!),"")</f>
        <v>#REF!</v>
      </c>
      <c r="W172" s="97" t="e">
        <f>IF(AND('Riesgos Corrup'!#REF!="Baja",'Riesgos Corrup'!#REF!="Catastrófico"),CONCATENATE("R17C",'Riesgos Corrup'!#REF!),"")</f>
        <v>#REF!</v>
      </c>
      <c r="X172" s="98" t="e">
        <f>IF(AND('Riesgos Corrup'!#REF!="Baja",'Riesgos Corrup'!#REF!="Catastrófico"),CONCATENATE("R17C",'Riesgos Corrup'!#REF!),"")</f>
        <v>#REF!</v>
      </c>
      <c r="Y172" s="40"/>
      <c r="Z172" s="274"/>
      <c r="AA172" s="275"/>
      <c r="AB172" s="275"/>
      <c r="AC172" s="275"/>
      <c r="AD172" s="275"/>
      <c r="AE172" s="276"/>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row>
    <row r="173" spans="1:61" ht="15" customHeight="1" x14ac:dyDescent="0.25">
      <c r="A173" s="40"/>
      <c r="B173" s="260"/>
      <c r="C173" s="261"/>
      <c r="D173" s="262"/>
      <c r="E173" s="234"/>
      <c r="F173" s="230"/>
      <c r="G173" s="230"/>
      <c r="H173" s="230"/>
      <c r="I173" s="230"/>
      <c r="J173" s="111" t="str">
        <f ca="1">IF(AND('Riesgos Corrup'!$AB$24="Baja",'Riesgos Corrup'!$AD$24="Moderado"),CONCATENATE("R18C",'Riesgos Corrup'!$R$24),"")</f>
        <v/>
      </c>
      <c r="K173" s="112" t="str">
        <f>IF(AND('Riesgos Corrup'!$AB$25="Baja",'Riesgos Corrup'!$AD$25="Moderado"),CONCATENATE("R18C",'Riesgos Corrup'!$R$25),"")</f>
        <v/>
      </c>
      <c r="L173" s="113" t="str">
        <f>IF(AND('Riesgos Corrup'!$AB$26="Baja",'Riesgos Corrup'!$AD$26="Moderado"),CONCATENATE("R18C",'Riesgos Corrup'!$R$26),"")</f>
        <v/>
      </c>
      <c r="M173" s="102" t="str">
        <f ca="1">IF(AND('Riesgos Corrup'!$AB$24="Baja",'Riesgos Corrup'!$AD$24="Moderado"),CONCATENATE("R18C",'Riesgos Corrup'!$R$24),"")</f>
        <v/>
      </c>
      <c r="N173" s="103" t="str">
        <f>IF(AND('Riesgos Corrup'!$AB$25="Baja",'Riesgos Corrup'!$AD$25="Moderado"),CONCATENATE("R18C",'Riesgos Corrup'!$R$25),"")</f>
        <v/>
      </c>
      <c r="O173" s="104" t="str">
        <f>IF(AND('Riesgos Corrup'!$AB$26="Baja",'Riesgos Corrup'!$AD$26="Moderado"),CONCATENATE("R18C",'Riesgos Corrup'!$R$26),"")</f>
        <v/>
      </c>
      <c r="P173" s="102" t="str">
        <f ca="1">IF(AND('Riesgos Corrup'!$AB$24="Baja",'Riesgos Corrup'!$AD$24="Moderado"),CONCATENATE("R18C",'Riesgos Corrup'!$R$24),"")</f>
        <v/>
      </c>
      <c r="Q173" s="103" t="str">
        <f>IF(AND('Riesgos Corrup'!$AB$25="Baja",'Riesgos Corrup'!$AD$25="Moderado"),CONCATENATE("R18C",'Riesgos Corrup'!$R$25),"")</f>
        <v/>
      </c>
      <c r="R173" s="104" t="str">
        <f>IF(AND('Riesgos Corrup'!$AB$26="Baja",'Riesgos Corrup'!$AD$26="Moderado"),CONCATENATE("R18C",'Riesgos Corrup'!$R$26),"")</f>
        <v/>
      </c>
      <c r="S173" s="83" t="str">
        <f ca="1">IF(AND('Riesgos Corrup'!$AB$24="Baja",'Riesgos Corrup'!$AD$24="Mayor"),CONCATENATE("R18C",'Riesgos Corrup'!$R$24),"")</f>
        <v>R18C1</v>
      </c>
      <c r="T173" s="39" t="str">
        <f>IF(AND('Riesgos Corrup'!$AB$25="Baja",'Riesgos Corrup'!$AD$25="Mayor"),CONCATENATE("R18C",'Riesgos Corrup'!$R$25),"")</f>
        <v/>
      </c>
      <c r="U173" s="84" t="str">
        <f>IF(AND('Riesgos Corrup'!$AB$26="Baja",'Riesgos Corrup'!$AD$26="Mayor"),CONCATENATE("R18C",'Riesgos Corrup'!$R$26),"")</f>
        <v/>
      </c>
      <c r="V173" s="96" t="str">
        <f ca="1">IF(AND('Riesgos Corrup'!$AB$24="Baja",'Riesgos Corrup'!$AD$24="Catastrófico"),CONCATENATE("R18C",'Riesgos Corrup'!$R$24),"")</f>
        <v/>
      </c>
      <c r="W173" s="97" t="str">
        <f>IF(AND('Riesgos Corrup'!$AB$25="Baja",'Riesgos Corrup'!$AD$25="Catastrófico"),CONCATENATE("R18C",'Riesgos Corrup'!$R$25),"")</f>
        <v/>
      </c>
      <c r="X173" s="98" t="str">
        <f>IF(AND('Riesgos Corrup'!$AB$26="Baja",'Riesgos Corrup'!$AD$26="Catastrófico"),CONCATENATE("R18C",'Riesgos Corrup'!$R$26),"")</f>
        <v/>
      </c>
      <c r="Y173" s="40"/>
      <c r="Z173" s="274"/>
      <c r="AA173" s="275"/>
      <c r="AB173" s="275"/>
      <c r="AC173" s="275"/>
      <c r="AD173" s="275"/>
      <c r="AE173" s="276"/>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row>
    <row r="174" spans="1:61" ht="15" customHeight="1" x14ac:dyDescent="0.25">
      <c r="A174" s="40"/>
      <c r="B174" s="260"/>
      <c r="C174" s="261"/>
      <c r="D174" s="262"/>
      <c r="E174" s="234"/>
      <c r="F174" s="230"/>
      <c r="G174" s="230"/>
      <c r="H174" s="230"/>
      <c r="I174" s="230"/>
      <c r="J174" s="111" t="e">
        <f>IF(AND('Riesgos Corrup'!#REF!="Baja",'Riesgos Corrup'!#REF!="Moderado"),CONCATENATE("R19C",'Riesgos Corrup'!#REF!),"")</f>
        <v>#REF!</v>
      </c>
      <c r="K174" s="112" t="e">
        <f>IF(AND('Riesgos Corrup'!#REF!="Baja",'Riesgos Corrup'!#REF!="Moderado"),CONCATENATE("R19C",'Riesgos Corrup'!#REF!),"")</f>
        <v>#REF!</v>
      </c>
      <c r="L174" s="113" t="e">
        <f>IF(AND('Riesgos Corrup'!#REF!="Baja",'Riesgos Corrup'!#REF!="Moderado"),CONCATENATE("R19C",'Riesgos Corrup'!#REF!),"")</f>
        <v>#REF!</v>
      </c>
      <c r="M174" s="102" t="e">
        <f>IF(AND('Riesgos Corrup'!#REF!="Baja",'Riesgos Corrup'!#REF!="Moderado"),CONCATENATE("R19C",'Riesgos Corrup'!#REF!),"")</f>
        <v>#REF!</v>
      </c>
      <c r="N174" s="103" t="e">
        <f>IF(AND('Riesgos Corrup'!#REF!="Baja",'Riesgos Corrup'!#REF!="Moderado"),CONCATENATE("R19C",'Riesgos Corrup'!#REF!),"")</f>
        <v>#REF!</v>
      </c>
      <c r="O174" s="104" t="e">
        <f>IF(AND('Riesgos Corrup'!#REF!="Baja",'Riesgos Corrup'!#REF!="Moderado"),CONCATENATE("R19C",'Riesgos Corrup'!#REF!),"")</f>
        <v>#REF!</v>
      </c>
      <c r="P174" s="102" t="e">
        <f>IF(AND('Riesgos Corrup'!#REF!="Baja",'Riesgos Corrup'!#REF!="Moderado"),CONCATENATE("R19C",'Riesgos Corrup'!#REF!),"")</f>
        <v>#REF!</v>
      </c>
      <c r="Q174" s="103" t="e">
        <f>IF(AND('Riesgos Corrup'!#REF!="Baja",'Riesgos Corrup'!#REF!="Moderado"),CONCATENATE("R19C",'Riesgos Corrup'!#REF!),"")</f>
        <v>#REF!</v>
      </c>
      <c r="R174" s="104" t="e">
        <f>IF(AND('Riesgos Corrup'!#REF!="Baja",'Riesgos Corrup'!#REF!="Moderado"),CONCATENATE("R19C",'Riesgos Corrup'!#REF!),"")</f>
        <v>#REF!</v>
      </c>
      <c r="S174" s="83" t="e">
        <f>IF(AND('Riesgos Corrup'!#REF!="Baja",'Riesgos Corrup'!#REF!="Mayor"),CONCATENATE("R19C",'Riesgos Corrup'!#REF!),"")</f>
        <v>#REF!</v>
      </c>
      <c r="T174" s="39" t="e">
        <f>IF(AND('Riesgos Corrup'!#REF!="Baja",'Riesgos Corrup'!#REF!="Mayor"),CONCATENATE("R19C",'Riesgos Corrup'!#REF!),"")</f>
        <v>#REF!</v>
      </c>
      <c r="U174" s="84" t="e">
        <f>IF(AND('Riesgos Corrup'!#REF!="Baja",'Riesgos Corrup'!#REF!="Mayor"),CONCATENATE("R19C",'Riesgos Corrup'!#REF!),"")</f>
        <v>#REF!</v>
      </c>
      <c r="V174" s="96" t="e">
        <f>IF(AND('Riesgos Corrup'!#REF!="Baja",'Riesgos Corrup'!#REF!="Catastrófico"),CONCATENATE("R19C",'Riesgos Corrup'!#REF!),"")</f>
        <v>#REF!</v>
      </c>
      <c r="W174" s="97" t="e">
        <f>IF(AND('Riesgos Corrup'!#REF!="Baja",'Riesgos Corrup'!#REF!="Catastrófico"),CONCATENATE("R19C",'Riesgos Corrup'!#REF!),"")</f>
        <v>#REF!</v>
      </c>
      <c r="X174" s="98" t="e">
        <f>IF(AND('Riesgos Corrup'!#REF!="Baja",'Riesgos Corrup'!#REF!="Catastrófico"),CONCATENATE("R19C",'Riesgos Corrup'!#REF!),"")</f>
        <v>#REF!</v>
      </c>
      <c r="Y174" s="40"/>
      <c r="Z174" s="274"/>
      <c r="AA174" s="275"/>
      <c r="AB174" s="275"/>
      <c r="AC174" s="275"/>
      <c r="AD174" s="275"/>
      <c r="AE174" s="276"/>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row>
    <row r="175" spans="1:61" ht="15" customHeight="1" x14ac:dyDescent="0.25">
      <c r="A175" s="40"/>
      <c r="B175" s="260"/>
      <c r="C175" s="261"/>
      <c r="D175" s="262"/>
      <c r="E175" s="234"/>
      <c r="F175" s="230"/>
      <c r="G175" s="230"/>
      <c r="H175" s="230"/>
      <c r="I175" s="230"/>
      <c r="J175" s="111" t="e">
        <f>IF(AND('Riesgos Corrup'!#REF!="Baja",'Riesgos Corrup'!#REF!="Moderado"),CONCATENATE("R20C",'Riesgos Corrup'!#REF!),"")</f>
        <v>#REF!</v>
      </c>
      <c r="K175" s="112" t="e">
        <f>IF(AND('Riesgos Corrup'!#REF!="Baja",'Riesgos Corrup'!#REF!="Moderado"),CONCATENATE("R20C",'Riesgos Corrup'!#REF!),"")</f>
        <v>#REF!</v>
      </c>
      <c r="L175" s="113" t="e">
        <f>IF(AND('Riesgos Corrup'!#REF!="Baja",'Riesgos Corrup'!#REF!="Moderado"),CONCATENATE("R20C",'Riesgos Corrup'!#REF!),"")</f>
        <v>#REF!</v>
      </c>
      <c r="M175" s="102" t="e">
        <f>IF(AND('Riesgos Corrup'!#REF!="Baja",'Riesgos Corrup'!#REF!="Moderado"),CONCATENATE("R20C",'Riesgos Corrup'!#REF!),"")</f>
        <v>#REF!</v>
      </c>
      <c r="N175" s="103" t="e">
        <f>IF(AND('Riesgos Corrup'!#REF!="Baja",'Riesgos Corrup'!#REF!="Moderado"),CONCATENATE("R20C",'Riesgos Corrup'!#REF!),"")</f>
        <v>#REF!</v>
      </c>
      <c r="O175" s="104" t="e">
        <f>IF(AND('Riesgos Corrup'!#REF!="Baja",'Riesgos Corrup'!#REF!="Moderado"),CONCATENATE("R20C",'Riesgos Corrup'!#REF!),"")</f>
        <v>#REF!</v>
      </c>
      <c r="P175" s="102" t="e">
        <f>IF(AND('Riesgos Corrup'!#REF!="Baja",'Riesgos Corrup'!#REF!="Moderado"),CONCATENATE("R20C",'Riesgos Corrup'!#REF!),"")</f>
        <v>#REF!</v>
      </c>
      <c r="Q175" s="103" t="e">
        <f>IF(AND('Riesgos Corrup'!#REF!="Baja",'Riesgos Corrup'!#REF!="Moderado"),CONCATENATE("R20C",'Riesgos Corrup'!#REF!),"")</f>
        <v>#REF!</v>
      </c>
      <c r="R175" s="104" t="e">
        <f>IF(AND('Riesgos Corrup'!#REF!="Baja",'Riesgos Corrup'!#REF!="Moderado"),CONCATENATE("R20C",'Riesgos Corrup'!#REF!),"")</f>
        <v>#REF!</v>
      </c>
      <c r="S175" s="83" t="e">
        <f>IF(AND('Riesgos Corrup'!#REF!="Baja",'Riesgos Corrup'!#REF!="Mayor"),CONCATENATE("R20C",'Riesgos Corrup'!#REF!),"")</f>
        <v>#REF!</v>
      </c>
      <c r="T175" s="39" t="e">
        <f>IF(AND('Riesgos Corrup'!#REF!="Baja",'Riesgos Corrup'!#REF!="Mayor"),CONCATENATE("R20C",'Riesgos Corrup'!#REF!),"")</f>
        <v>#REF!</v>
      </c>
      <c r="U175" s="84" t="e">
        <f>IF(AND('Riesgos Corrup'!#REF!="Baja",'Riesgos Corrup'!#REF!="Mayor"),CONCATENATE("R20C",'Riesgos Corrup'!#REF!),"")</f>
        <v>#REF!</v>
      </c>
      <c r="V175" s="96" t="e">
        <f>IF(AND('Riesgos Corrup'!#REF!="Baja",'Riesgos Corrup'!#REF!="Catastrófico"),CONCATENATE("R20C",'Riesgos Corrup'!#REF!),"")</f>
        <v>#REF!</v>
      </c>
      <c r="W175" s="97" t="e">
        <f>IF(AND('Riesgos Corrup'!#REF!="Baja",'Riesgos Corrup'!#REF!="Catastrófico"),CONCATENATE("R20C",'Riesgos Corrup'!#REF!),"")</f>
        <v>#REF!</v>
      </c>
      <c r="X175" s="98" t="e">
        <f>IF(AND('Riesgos Corrup'!#REF!="Baja",'Riesgos Corrup'!#REF!="Catastrófico"),CONCATENATE("R20C",'Riesgos Corrup'!#REF!),"")</f>
        <v>#REF!</v>
      </c>
      <c r="Y175" s="40"/>
      <c r="Z175" s="274"/>
      <c r="AA175" s="275"/>
      <c r="AB175" s="275"/>
      <c r="AC175" s="275"/>
      <c r="AD175" s="275"/>
      <c r="AE175" s="276"/>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row>
    <row r="176" spans="1:61" ht="15" customHeight="1" x14ac:dyDescent="0.25">
      <c r="A176" s="40"/>
      <c r="B176" s="260"/>
      <c r="C176" s="261"/>
      <c r="D176" s="262"/>
      <c r="E176" s="234"/>
      <c r="F176" s="230"/>
      <c r="G176" s="230"/>
      <c r="H176" s="230"/>
      <c r="I176" s="230"/>
      <c r="J176" s="111" t="str">
        <f ca="1">IF(AND('Riesgos Corrup'!$AB$27="Baja",'Riesgos Corrup'!$AD$27="Moderado"),CONCATENATE("R21C",'Riesgos Corrup'!$R$27),"")</f>
        <v>R21C1</v>
      </c>
      <c r="K176" s="112" t="str">
        <f>IF(AND('Riesgos Corrup'!$AB$28="Baja",'Riesgos Corrup'!$AD$28="Moderado"),CONCATENATE("R21C",'Riesgos Corrup'!$R$28),"")</f>
        <v/>
      </c>
      <c r="L176" s="113" t="str">
        <f>IF(AND('Riesgos Corrup'!$AB$29="Baja",'Riesgos Corrup'!$AD$29="Moderado"),CONCATENATE("R21C",'Riesgos Corrup'!$R$29),"")</f>
        <v/>
      </c>
      <c r="M176" s="102" t="str">
        <f ca="1">IF(AND('Riesgos Corrup'!$AB$27="Baja",'Riesgos Corrup'!$AD$27="Moderado"),CONCATENATE("R21C",'Riesgos Corrup'!$R$27),"")</f>
        <v>R21C1</v>
      </c>
      <c r="N176" s="103" t="str">
        <f>IF(AND('Riesgos Corrup'!$AB$28="Baja",'Riesgos Corrup'!$AD$28="Moderado"),CONCATENATE("R21C",'Riesgos Corrup'!$R$28),"")</f>
        <v/>
      </c>
      <c r="O176" s="104" t="str">
        <f>IF(AND('Riesgos Corrup'!$AB$29="Baja",'Riesgos Corrup'!$AD$29="Moderado"),CONCATENATE("R21C",'Riesgos Corrup'!$R$29),"")</f>
        <v/>
      </c>
      <c r="P176" s="102" t="str">
        <f ca="1">IF(AND('Riesgos Corrup'!$AB$27="Baja",'Riesgos Corrup'!$AD$27="Moderado"),CONCATENATE("R21C",'Riesgos Corrup'!$R$27),"")</f>
        <v>R21C1</v>
      </c>
      <c r="Q176" s="103" t="str">
        <f>IF(AND('Riesgos Corrup'!$AB$28="Baja",'Riesgos Corrup'!$AD$28="Moderado"),CONCATENATE("R21C",'Riesgos Corrup'!$R$28),"")</f>
        <v/>
      </c>
      <c r="R176" s="104" t="str">
        <f>IF(AND('Riesgos Corrup'!$AB$29="Baja",'Riesgos Corrup'!$AD$29="Moderado"),CONCATENATE("R21C",'Riesgos Corrup'!$R$29),"")</f>
        <v/>
      </c>
      <c r="S176" s="83" t="str">
        <f ca="1">IF(AND('Riesgos Corrup'!$AB$27="Baja",'Riesgos Corrup'!$AD$27="Mayor"),CONCATENATE("R21C",'Riesgos Corrup'!$R$27),"")</f>
        <v/>
      </c>
      <c r="T176" s="39" t="str">
        <f>IF(AND('Riesgos Corrup'!$AB$28="Baja",'Riesgos Corrup'!$AD$28="Mayor"),CONCATENATE("R21C",'Riesgos Corrup'!$R$28),"")</f>
        <v/>
      </c>
      <c r="U176" s="84" t="str">
        <f>IF(AND('Riesgos Corrup'!$AB$29="Baja",'Riesgos Corrup'!$AD$29="Mayor"),CONCATENATE("R21C",'Riesgos Corrup'!$R$29),"")</f>
        <v/>
      </c>
      <c r="V176" s="96" t="str">
        <f ca="1">IF(AND('Riesgos Corrup'!$AB$27="Baja",'Riesgos Corrup'!$AD$27="Catastrófico"),CONCATENATE("R21C",'Riesgos Corrup'!$R$27),"")</f>
        <v/>
      </c>
      <c r="W176" s="97" t="str">
        <f>IF(AND('Riesgos Corrup'!$AB$28="Baja",'Riesgos Corrup'!$AD$28="Catastrófico"),CONCATENATE("R21C",'Riesgos Corrup'!$R$28),"")</f>
        <v/>
      </c>
      <c r="X176" s="98" t="str">
        <f>IF(AND('Riesgos Corrup'!$AB$29="Baja",'Riesgos Corrup'!$AD$29="Catastrófico"),CONCATENATE("R21C",'Riesgos Corrup'!$R$29),"")</f>
        <v/>
      </c>
      <c r="Y176" s="40"/>
      <c r="Z176" s="274"/>
      <c r="AA176" s="275"/>
      <c r="AB176" s="275"/>
      <c r="AC176" s="275"/>
      <c r="AD176" s="275"/>
      <c r="AE176" s="276"/>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row>
    <row r="177" spans="1:61" ht="15" customHeight="1" x14ac:dyDescent="0.25">
      <c r="A177" s="40"/>
      <c r="B177" s="260"/>
      <c r="C177" s="261"/>
      <c r="D177" s="262"/>
      <c r="E177" s="234"/>
      <c r="F177" s="230"/>
      <c r="G177" s="230"/>
      <c r="H177" s="230"/>
      <c r="I177" s="230"/>
      <c r="J177" s="111" t="str">
        <f ca="1">IF(AND('Riesgos Corrup'!$AB$30="Baja",'Riesgos Corrup'!$AD$30="Moderado"),CONCATENATE("R22C",'Riesgos Corrup'!$R$30),"")</f>
        <v/>
      </c>
      <c r="K177" s="112" t="str">
        <f>IF(AND('Riesgos Corrup'!$AB$31="Baja",'Riesgos Corrup'!$AD$31="Moderado"),CONCATENATE("R22C",'Riesgos Corrup'!$R$31),"")</f>
        <v/>
      </c>
      <c r="L177" s="113" t="str">
        <f>IF(AND('Riesgos Corrup'!$AB$32="Baja",'Riesgos Corrup'!$AD$32="Moderado"),CONCATENATE("R22C",'Riesgos Corrup'!$R$32),"")</f>
        <v/>
      </c>
      <c r="M177" s="102" t="str">
        <f ca="1">IF(AND('Riesgos Corrup'!$AB$30="Baja",'Riesgos Corrup'!$AD$30="Moderado"),CONCATENATE("R22C",'Riesgos Corrup'!$R$30),"")</f>
        <v/>
      </c>
      <c r="N177" s="103" t="str">
        <f>IF(AND('Riesgos Corrup'!$AB$31="Baja",'Riesgos Corrup'!$AD$31="Moderado"),CONCATENATE("R22C",'Riesgos Corrup'!$R$31),"")</f>
        <v/>
      </c>
      <c r="O177" s="104" t="str">
        <f>IF(AND('Riesgos Corrup'!$AB$32="Baja",'Riesgos Corrup'!$AD$32="Moderado"),CONCATENATE("R22C",'Riesgos Corrup'!$R$32),"")</f>
        <v/>
      </c>
      <c r="P177" s="102" t="str">
        <f ca="1">IF(AND('Riesgos Corrup'!$AB$30="Baja",'Riesgos Corrup'!$AD$30="Moderado"),CONCATENATE("R22C",'Riesgos Corrup'!$R$30),"")</f>
        <v/>
      </c>
      <c r="Q177" s="103" t="str">
        <f>IF(AND('Riesgos Corrup'!$AB$31="Baja",'Riesgos Corrup'!$AD$31="Moderado"),CONCATENATE("R22C",'Riesgos Corrup'!$R$31),"")</f>
        <v/>
      </c>
      <c r="R177" s="104" t="str">
        <f>IF(AND('Riesgos Corrup'!$AB$32="Baja",'Riesgos Corrup'!$AD$32="Moderado"),CONCATENATE("R22C",'Riesgos Corrup'!$R$32),"")</f>
        <v/>
      </c>
      <c r="S177" s="83" t="str">
        <f ca="1">IF(AND('Riesgos Corrup'!$AB$30="Baja",'Riesgos Corrup'!$AD$30="Mayor"),CONCATENATE("R22C",'Riesgos Corrup'!$R$30),"")</f>
        <v>R22C1</v>
      </c>
      <c r="T177" s="39" t="str">
        <f>IF(AND('Riesgos Corrup'!$AB$31="Baja",'Riesgos Corrup'!$AD$31="Mayor"),CONCATENATE("R22C",'Riesgos Corrup'!$R$31),"")</f>
        <v/>
      </c>
      <c r="U177" s="84" t="str">
        <f>IF(AND('Riesgos Corrup'!$AB$32="Baja",'Riesgos Corrup'!$AD$32="Mayor"),CONCATENATE("R22C",'Riesgos Corrup'!$R$32),"")</f>
        <v/>
      </c>
      <c r="V177" s="96" t="str">
        <f ca="1">IF(AND('Riesgos Corrup'!$AB$30="Baja",'Riesgos Corrup'!$AD$30="Catastrófico"),CONCATENATE("R22C",'Riesgos Corrup'!$R$30),"")</f>
        <v/>
      </c>
      <c r="W177" s="97" t="str">
        <f>IF(AND('Riesgos Corrup'!$AB$31="Baja",'Riesgos Corrup'!$AD$31="Catastrófico"),CONCATENATE("R22C",'Riesgos Corrup'!$R$31),"")</f>
        <v/>
      </c>
      <c r="X177" s="98" t="str">
        <f>IF(AND('Riesgos Corrup'!$AB$32="Baja",'Riesgos Corrup'!$AD$32="Catastrófico"),CONCATENATE("R22C",'Riesgos Corrup'!$R$32),"")</f>
        <v/>
      </c>
      <c r="Y177" s="40"/>
      <c r="Z177" s="274"/>
      <c r="AA177" s="275"/>
      <c r="AB177" s="275"/>
      <c r="AC177" s="275"/>
      <c r="AD177" s="275"/>
      <c r="AE177" s="276"/>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row>
    <row r="178" spans="1:61" ht="15" customHeight="1" x14ac:dyDescent="0.25">
      <c r="A178" s="40"/>
      <c r="B178" s="260"/>
      <c r="C178" s="261"/>
      <c r="D178" s="262"/>
      <c r="E178" s="234"/>
      <c r="F178" s="230"/>
      <c r="G178" s="230"/>
      <c r="H178" s="230"/>
      <c r="I178" s="230"/>
      <c r="J178" s="111" t="e">
        <f>IF(AND('Riesgos Corrup'!#REF!="Baja",'Riesgos Corrup'!#REF!="Moderado"),CONCATENATE("R23C",'Riesgos Corrup'!#REF!),"")</f>
        <v>#REF!</v>
      </c>
      <c r="K178" s="112" t="e">
        <f>IF(AND('Riesgos Corrup'!#REF!="Baja",'Riesgos Corrup'!#REF!="Moderado"),CONCATENATE("R23C",'Riesgos Corrup'!#REF!),"")</f>
        <v>#REF!</v>
      </c>
      <c r="L178" s="113" t="e">
        <f>IF(AND('Riesgos Corrup'!#REF!="Baja",'Riesgos Corrup'!#REF!="Moderado"),CONCATENATE("R23C",'Riesgos Corrup'!#REF!),"")</f>
        <v>#REF!</v>
      </c>
      <c r="M178" s="102" t="e">
        <f>IF(AND('Riesgos Corrup'!#REF!="Baja",'Riesgos Corrup'!#REF!="Moderado"),CONCATENATE("R23C",'Riesgos Corrup'!#REF!),"")</f>
        <v>#REF!</v>
      </c>
      <c r="N178" s="103" t="e">
        <f>IF(AND('Riesgos Corrup'!#REF!="Baja",'Riesgos Corrup'!#REF!="Moderado"),CONCATENATE("R23C",'Riesgos Corrup'!#REF!),"")</f>
        <v>#REF!</v>
      </c>
      <c r="O178" s="104" t="e">
        <f>IF(AND('Riesgos Corrup'!#REF!="Baja",'Riesgos Corrup'!#REF!="Moderado"),CONCATENATE("R23C",'Riesgos Corrup'!#REF!),"")</f>
        <v>#REF!</v>
      </c>
      <c r="P178" s="102" t="e">
        <f>IF(AND('Riesgos Corrup'!#REF!="Baja",'Riesgos Corrup'!#REF!="Moderado"),CONCATENATE("R23C",'Riesgos Corrup'!#REF!),"")</f>
        <v>#REF!</v>
      </c>
      <c r="Q178" s="103" t="e">
        <f>IF(AND('Riesgos Corrup'!#REF!="Baja",'Riesgos Corrup'!#REF!="Moderado"),CONCATENATE("R23C",'Riesgos Corrup'!#REF!),"")</f>
        <v>#REF!</v>
      </c>
      <c r="R178" s="104" t="e">
        <f>IF(AND('Riesgos Corrup'!#REF!="Baja",'Riesgos Corrup'!#REF!="Moderado"),CONCATENATE("R23C",'Riesgos Corrup'!#REF!),"")</f>
        <v>#REF!</v>
      </c>
      <c r="S178" s="83" t="e">
        <f>IF(AND('Riesgos Corrup'!#REF!="Baja",'Riesgos Corrup'!#REF!="Mayor"),CONCATENATE("R23C",'Riesgos Corrup'!#REF!),"")</f>
        <v>#REF!</v>
      </c>
      <c r="T178" s="39" t="e">
        <f>IF(AND('Riesgos Corrup'!#REF!="Baja",'Riesgos Corrup'!#REF!="Mayor"),CONCATENATE("R23C",'Riesgos Corrup'!#REF!),"")</f>
        <v>#REF!</v>
      </c>
      <c r="U178" s="84" t="e">
        <f>IF(AND('Riesgos Corrup'!#REF!="Baja",'Riesgos Corrup'!#REF!="Mayor"),CONCATENATE("R23C",'Riesgos Corrup'!#REF!),"")</f>
        <v>#REF!</v>
      </c>
      <c r="V178" s="96" t="e">
        <f>IF(AND('Riesgos Corrup'!#REF!="Baja",'Riesgos Corrup'!#REF!="Catastrófico"),CONCATENATE("R23C",'Riesgos Corrup'!#REF!),"")</f>
        <v>#REF!</v>
      </c>
      <c r="W178" s="97" t="e">
        <f>IF(AND('Riesgos Corrup'!#REF!="Baja",'Riesgos Corrup'!#REF!="Catastrófico"),CONCATENATE("R23C",'Riesgos Corrup'!#REF!),"")</f>
        <v>#REF!</v>
      </c>
      <c r="X178" s="98" t="e">
        <f>IF(AND('Riesgos Corrup'!#REF!="Baja",'Riesgos Corrup'!#REF!="Catastrófico"),CONCATENATE("R23C",'Riesgos Corrup'!#REF!),"")</f>
        <v>#REF!</v>
      </c>
      <c r="Y178" s="40"/>
      <c r="Z178" s="274"/>
      <c r="AA178" s="275"/>
      <c r="AB178" s="275"/>
      <c r="AC178" s="275"/>
      <c r="AD178" s="275"/>
      <c r="AE178" s="276"/>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row>
    <row r="179" spans="1:61" ht="15" customHeight="1" x14ac:dyDescent="0.25">
      <c r="A179" s="40"/>
      <c r="B179" s="260"/>
      <c r="C179" s="261"/>
      <c r="D179" s="262"/>
      <c r="E179" s="234"/>
      <c r="F179" s="230"/>
      <c r="G179" s="230"/>
      <c r="H179" s="230"/>
      <c r="I179" s="230"/>
      <c r="J179" s="111" t="e">
        <f>IF(AND('Riesgos Corrup'!#REF!="Baja",'Riesgos Corrup'!#REF!="Moderado"),CONCATENATE("R24C",'Riesgos Corrup'!#REF!),"")</f>
        <v>#REF!</v>
      </c>
      <c r="K179" s="112" t="e">
        <f>IF(AND('Riesgos Corrup'!#REF!="Baja",'Riesgos Corrup'!#REF!="Moderado"),CONCATENATE("R24C",'Riesgos Corrup'!#REF!),"")</f>
        <v>#REF!</v>
      </c>
      <c r="L179" s="113" t="e">
        <f>IF(AND('Riesgos Corrup'!#REF!="Baja",'Riesgos Corrup'!#REF!="Moderado"),CONCATENATE("R24C",'Riesgos Corrup'!#REF!),"")</f>
        <v>#REF!</v>
      </c>
      <c r="M179" s="102" t="e">
        <f>IF(AND('Riesgos Corrup'!#REF!="Baja",'Riesgos Corrup'!#REF!="Moderado"),CONCATENATE("R24C",'Riesgos Corrup'!#REF!),"")</f>
        <v>#REF!</v>
      </c>
      <c r="N179" s="103" t="e">
        <f>IF(AND('Riesgos Corrup'!#REF!="Baja",'Riesgos Corrup'!#REF!="Moderado"),CONCATENATE("R24C",'Riesgos Corrup'!#REF!),"")</f>
        <v>#REF!</v>
      </c>
      <c r="O179" s="104" t="e">
        <f>IF(AND('Riesgos Corrup'!#REF!="Baja",'Riesgos Corrup'!#REF!="Moderado"),CONCATENATE("R24C",'Riesgos Corrup'!#REF!),"")</f>
        <v>#REF!</v>
      </c>
      <c r="P179" s="102" t="e">
        <f>IF(AND('Riesgos Corrup'!#REF!="Baja",'Riesgos Corrup'!#REF!="Moderado"),CONCATENATE("R24C",'Riesgos Corrup'!#REF!),"")</f>
        <v>#REF!</v>
      </c>
      <c r="Q179" s="103" t="e">
        <f>IF(AND('Riesgos Corrup'!#REF!="Baja",'Riesgos Corrup'!#REF!="Moderado"),CONCATENATE("R24C",'Riesgos Corrup'!#REF!),"")</f>
        <v>#REF!</v>
      </c>
      <c r="R179" s="104" t="e">
        <f>IF(AND('Riesgos Corrup'!#REF!="Baja",'Riesgos Corrup'!#REF!="Moderado"),CONCATENATE("R24C",'Riesgos Corrup'!#REF!),"")</f>
        <v>#REF!</v>
      </c>
      <c r="S179" s="83" t="e">
        <f>IF(AND('Riesgos Corrup'!#REF!="Baja",'Riesgos Corrup'!#REF!="Mayor"),CONCATENATE("R24C",'Riesgos Corrup'!#REF!),"")</f>
        <v>#REF!</v>
      </c>
      <c r="T179" s="39" t="e">
        <f>IF(AND('Riesgos Corrup'!#REF!="Baja",'Riesgos Corrup'!#REF!="Mayor"),CONCATENATE("R24C",'Riesgos Corrup'!#REF!),"")</f>
        <v>#REF!</v>
      </c>
      <c r="U179" s="84" t="e">
        <f>IF(AND('Riesgos Corrup'!#REF!="Baja",'Riesgos Corrup'!#REF!="Mayor"),CONCATENATE("R24C",'Riesgos Corrup'!#REF!),"")</f>
        <v>#REF!</v>
      </c>
      <c r="V179" s="96" t="e">
        <f>IF(AND('Riesgos Corrup'!#REF!="Baja",'Riesgos Corrup'!#REF!="Catastrófico"),CONCATENATE("R24C",'Riesgos Corrup'!#REF!),"")</f>
        <v>#REF!</v>
      </c>
      <c r="W179" s="97" t="e">
        <f>IF(AND('Riesgos Corrup'!#REF!="Baja",'Riesgos Corrup'!#REF!="Catastrófico"),CONCATENATE("R24C",'Riesgos Corrup'!#REF!),"")</f>
        <v>#REF!</v>
      </c>
      <c r="X179" s="98" t="e">
        <f>IF(AND('Riesgos Corrup'!#REF!="Baja",'Riesgos Corrup'!#REF!="Catastrófico"),CONCATENATE("R24C",'Riesgos Corrup'!#REF!),"")</f>
        <v>#REF!</v>
      </c>
      <c r="Y179" s="40"/>
      <c r="Z179" s="274"/>
      <c r="AA179" s="275"/>
      <c r="AB179" s="275"/>
      <c r="AC179" s="275"/>
      <c r="AD179" s="275"/>
      <c r="AE179" s="276"/>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row>
    <row r="180" spans="1:61" ht="15" customHeight="1" x14ac:dyDescent="0.25">
      <c r="A180" s="40"/>
      <c r="B180" s="260"/>
      <c r="C180" s="261"/>
      <c r="D180" s="262"/>
      <c r="E180" s="234"/>
      <c r="F180" s="230"/>
      <c r="G180" s="230"/>
      <c r="H180" s="230"/>
      <c r="I180" s="230"/>
      <c r="J180" s="111" t="str">
        <f ca="1">IF(AND('Riesgos Corrup'!$AB$33="Baja",'Riesgos Corrup'!$AD$33="Moderado"),CONCATENATE("R25C",'Riesgos Corrup'!$R$33),"")</f>
        <v/>
      </c>
      <c r="K180" s="112" t="str">
        <f ca="1">IF(AND('Riesgos Corrup'!$AB$34="Baja",'Riesgos Corrup'!$AD$34="Moderado"),CONCATENATE("R25C",'Riesgos Corrup'!$R$34),"")</f>
        <v/>
      </c>
      <c r="L180" s="113" t="str">
        <f ca="1">IF(AND('Riesgos Corrup'!$AB$35="Baja",'Riesgos Corrup'!$AD$35="Moderado"),CONCATENATE("R25C",'Riesgos Corrup'!$R$35),"")</f>
        <v/>
      </c>
      <c r="M180" s="102" t="str">
        <f ca="1">IF(AND('Riesgos Corrup'!$AB$33="Baja",'Riesgos Corrup'!$AD$33="Moderado"),CONCATENATE("R25C",'Riesgos Corrup'!$R$33),"")</f>
        <v/>
      </c>
      <c r="N180" s="103" t="str">
        <f ca="1">IF(AND('Riesgos Corrup'!$AB$34="Baja",'Riesgos Corrup'!$AD$34="Moderado"),CONCATENATE("R25C",'Riesgos Corrup'!$R$34),"")</f>
        <v/>
      </c>
      <c r="O180" s="104" t="str">
        <f ca="1">IF(AND('Riesgos Corrup'!$AB$35="Baja",'Riesgos Corrup'!$AD$35="Moderado"),CONCATENATE("R25C",'Riesgos Corrup'!$R$35),"")</f>
        <v/>
      </c>
      <c r="P180" s="102" t="str">
        <f ca="1">IF(AND('Riesgos Corrup'!$AB$33="Baja",'Riesgos Corrup'!$AD$33="Moderado"),CONCATENATE("R25C",'Riesgos Corrup'!$R$33),"")</f>
        <v/>
      </c>
      <c r="Q180" s="103" t="str">
        <f ca="1">IF(AND('Riesgos Corrup'!$AB$34="Baja",'Riesgos Corrup'!$AD$34="Moderado"),CONCATENATE("R25C",'Riesgos Corrup'!$R$34),"")</f>
        <v/>
      </c>
      <c r="R180" s="104" t="str">
        <f ca="1">IF(AND('Riesgos Corrup'!$AB$35="Baja",'Riesgos Corrup'!$AD$35="Moderado"),CONCATENATE("R25C",'Riesgos Corrup'!$R$35),"")</f>
        <v/>
      </c>
      <c r="S180" s="83" t="str">
        <f ca="1">IF(AND('Riesgos Corrup'!$AB$33="Baja",'Riesgos Corrup'!$AD$33="Mayor"),CONCATENATE("R25C",'Riesgos Corrup'!$R$33),"")</f>
        <v/>
      </c>
      <c r="T180" s="39" t="str">
        <f ca="1">IF(AND('Riesgos Corrup'!$AB$34="Baja",'Riesgos Corrup'!$AD$34="Mayor"),CONCATENATE("R25C",'Riesgos Corrup'!$R$34),"")</f>
        <v/>
      </c>
      <c r="U180" s="84" t="str">
        <f ca="1">IF(AND('Riesgos Corrup'!$AB$35="Baja",'Riesgos Corrup'!$AD$35="Mayor"),CONCATENATE("R25C",'Riesgos Corrup'!$R$35),"")</f>
        <v/>
      </c>
      <c r="V180" s="96" t="str">
        <f ca="1">IF(AND('Riesgos Corrup'!$AB$33="Baja",'Riesgos Corrup'!$AD$33="Catastrófico"),CONCATENATE("R25C",'Riesgos Corrup'!$R$33),"")</f>
        <v/>
      </c>
      <c r="W180" s="97" t="str">
        <f ca="1">IF(AND('Riesgos Corrup'!$AB$34="Baja",'Riesgos Corrup'!$AD$34="Catastrófico"),CONCATENATE("R25C",'Riesgos Corrup'!$R$34),"")</f>
        <v/>
      </c>
      <c r="X180" s="98" t="str">
        <f ca="1">IF(AND('Riesgos Corrup'!$AB$35="Baja",'Riesgos Corrup'!$AD$35="Catastrófico"),CONCATENATE("R25C",'Riesgos Corrup'!$R$35),"")</f>
        <v/>
      </c>
      <c r="Y180" s="40"/>
      <c r="Z180" s="274"/>
      <c r="AA180" s="275"/>
      <c r="AB180" s="275"/>
      <c r="AC180" s="275"/>
      <c r="AD180" s="275"/>
      <c r="AE180" s="276"/>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row>
    <row r="181" spans="1:61" ht="15" customHeight="1" x14ac:dyDescent="0.25">
      <c r="A181" s="40"/>
      <c r="B181" s="260"/>
      <c r="C181" s="261"/>
      <c r="D181" s="262"/>
      <c r="E181" s="234"/>
      <c r="F181" s="230"/>
      <c r="G181" s="230"/>
      <c r="H181" s="230"/>
      <c r="I181" s="230"/>
      <c r="J181" s="111" t="e">
        <f>IF(AND('Riesgos Corrup'!#REF!="Baja",'Riesgos Corrup'!#REF!="Moderado"),CONCATENATE("R26C",'Riesgos Corrup'!#REF!),"")</f>
        <v>#REF!</v>
      </c>
      <c r="K181" s="112" t="e">
        <f>IF(AND('Riesgos Corrup'!#REF!="Baja",'Riesgos Corrup'!#REF!="Moderado"),CONCATENATE("R26C",'Riesgos Corrup'!#REF!),"")</f>
        <v>#REF!</v>
      </c>
      <c r="L181" s="113" t="e">
        <f>IF(AND('Riesgos Corrup'!#REF!="Baja",'Riesgos Corrup'!#REF!="Moderado"),CONCATENATE("R26C",'Riesgos Corrup'!#REF!),"")</f>
        <v>#REF!</v>
      </c>
      <c r="M181" s="102" t="e">
        <f>IF(AND('Riesgos Corrup'!#REF!="Baja",'Riesgos Corrup'!#REF!="Moderado"),CONCATENATE("R26C",'Riesgos Corrup'!#REF!),"")</f>
        <v>#REF!</v>
      </c>
      <c r="N181" s="103" t="e">
        <f>IF(AND('Riesgos Corrup'!#REF!="Baja",'Riesgos Corrup'!#REF!="Moderado"),CONCATENATE("R26C",'Riesgos Corrup'!#REF!),"")</f>
        <v>#REF!</v>
      </c>
      <c r="O181" s="104" t="e">
        <f>IF(AND('Riesgos Corrup'!#REF!="Baja",'Riesgos Corrup'!#REF!="Moderado"),CONCATENATE("R26C",'Riesgos Corrup'!#REF!),"")</f>
        <v>#REF!</v>
      </c>
      <c r="P181" s="102" t="e">
        <f>IF(AND('Riesgos Corrup'!#REF!="Baja",'Riesgos Corrup'!#REF!="Moderado"),CONCATENATE("R26C",'Riesgos Corrup'!#REF!),"")</f>
        <v>#REF!</v>
      </c>
      <c r="Q181" s="103" t="e">
        <f>IF(AND('Riesgos Corrup'!#REF!="Baja",'Riesgos Corrup'!#REF!="Moderado"),CONCATENATE("R26C",'Riesgos Corrup'!#REF!),"")</f>
        <v>#REF!</v>
      </c>
      <c r="R181" s="104" t="e">
        <f>IF(AND('Riesgos Corrup'!#REF!="Baja",'Riesgos Corrup'!#REF!="Moderado"),CONCATENATE("R26C",'Riesgos Corrup'!#REF!),"")</f>
        <v>#REF!</v>
      </c>
      <c r="S181" s="83" t="e">
        <f>IF(AND('Riesgos Corrup'!#REF!="Baja",'Riesgos Corrup'!#REF!="Mayor"),CONCATENATE("R26C",'Riesgos Corrup'!#REF!),"")</f>
        <v>#REF!</v>
      </c>
      <c r="T181" s="39" t="e">
        <f>IF(AND('Riesgos Corrup'!#REF!="Baja",'Riesgos Corrup'!#REF!="Mayor"),CONCATENATE("R26C",'Riesgos Corrup'!#REF!),"")</f>
        <v>#REF!</v>
      </c>
      <c r="U181" s="84" t="e">
        <f>IF(AND('Riesgos Corrup'!#REF!="Baja",'Riesgos Corrup'!#REF!="Mayor"),CONCATENATE("R26C",'Riesgos Corrup'!#REF!),"")</f>
        <v>#REF!</v>
      </c>
      <c r="V181" s="96" t="e">
        <f>IF(AND('Riesgos Corrup'!#REF!="Baja",'Riesgos Corrup'!#REF!="Catastrófico"),CONCATENATE("R26C",'Riesgos Corrup'!#REF!),"")</f>
        <v>#REF!</v>
      </c>
      <c r="W181" s="97" t="e">
        <f>IF(AND('Riesgos Corrup'!#REF!="Baja",'Riesgos Corrup'!#REF!="Catastrófico"),CONCATENATE("R26C",'Riesgos Corrup'!#REF!),"")</f>
        <v>#REF!</v>
      </c>
      <c r="X181" s="98" t="e">
        <f>IF(AND('Riesgos Corrup'!#REF!="Baja",'Riesgos Corrup'!#REF!="Catastrófico"),CONCATENATE("R26C",'Riesgos Corrup'!#REF!),"")</f>
        <v>#REF!</v>
      </c>
      <c r="Y181" s="40"/>
      <c r="Z181" s="274"/>
      <c r="AA181" s="275"/>
      <c r="AB181" s="275"/>
      <c r="AC181" s="275"/>
      <c r="AD181" s="275"/>
      <c r="AE181" s="276"/>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row>
    <row r="182" spans="1:61" ht="15" customHeight="1" x14ac:dyDescent="0.25">
      <c r="A182" s="40"/>
      <c r="B182" s="260"/>
      <c r="C182" s="261"/>
      <c r="D182" s="262"/>
      <c r="E182" s="234"/>
      <c r="F182" s="230"/>
      <c r="G182" s="230"/>
      <c r="H182" s="230"/>
      <c r="I182" s="230"/>
      <c r="J182" s="111" t="str">
        <f ca="1">IF(AND('Riesgos Corrup'!$AB$36="Baja",'Riesgos Corrup'!$AD$36="Moderado"),CONCATENATE("R27C",'Riesgos Corrup'!$R$36),"")</f>
        <v/>
      </c>
      <c r="K182" s="112" t="str">
        <f>IF(AND('Riesgos Corrup'!$AB$37="Baja",'Riesgos Corrup'!$AD$37="Moderado"),CONCATENATE("R27C",'Riesgos Corrup'!$R$37),"")</f>
        <v/>
      </c>
      <c r="L182" s="113" t="str">
        <f>IF(AND('Riesgos Corrup'!$AB$38="Baja",'Riesgos Corrup'!$AD$38="Moderado"),CONCATENATE("R27C",'Riesgos Corrup'!$R$38),"")</f>
        <v/>
      </c>
      <c r="M182" s="102" t="str">
        <f ca="1">IF(AND('Riesgos Corrup'!$AB$36="Baja",'Riesgos Corrup'!$AD$36="Moderado"),CONCATENATE("R27C",'Riesgos Corrup'!$R$36),"")</f>
        <v/>
      </c>
      <c r="N182" s="103" t="str">
        <f>IF(AND('Riesgos Corrup'!$AB$37="Baja",'Riesgos Corrup'!$AD$37="Moderado"),CONCATENATE("R27C",'Riesgos Corrup'!$R$37),"")</f>
        <v/>
      </c>
      <c r="O182" s="104" t="str">
        <f>IF(AND('Riesgos Corrup'!$AB$38="Baja",'Riesgos Corrup'!$AD$38="Moderado"),CONCATENATE("R27C",'Riesgos Corrup'!$R$38),"")</f>
        <v/>
      </c>
      <c r="P182" s="102" t="str">
        <f ca="1">IF(AND('Riesgos Corrup'!$AB$36="Baja",'Riesgos Corrup'!$AD$36="Moderado"),CONCATENATE("R27C",'Riesgos Corrup'!$R$36),"")</f>
        <v/>
      </c>
      <c r="Q182" s="103" t="str">
        <f>IF(AND('Riesgos Corrup'!$AB$37="Baja",'Riesgos Corrup'!$AD$37="Moderado"),CONCATENATE("R27C",'Riesgos Corrup'!$R$37),"")</f>
        <v/>
      </c>
      <c r="R182" s="104" t="str">
        <f>IF(AND('Riesgos Corrup'!$AB$38="Baja",'Riesgos Corrup'!$AD$38="Moderado"),CONCATENATE("R27C",'Riesgos Corrup'!$R$38),"")</f>
        <v/>
      </c>
      <c r="S182" s="83" t="str">
        <f ca="1">IF(AND('Riesgos Corrup'!$AB$36="Baja",'Riesgos Corrup'!$AD$36="Mayor"),CONCATENATE("R27C",'Riesgos Corrup'!$R$36),"")</f>
        <v>R27C1</v>
      </c>
      <c r="T182" s="39" t="str">
        <f>IF(AND('Riesgos Corrup'!$AB$37="Baja",'Riesgos Corrup'!$AD$37="Mayor"),CONCATENATE("R27C",'Riesgos Corrup'!$R$37),"")</f>
        <v/>
      </c>
      <c r="U182" s="84" t="str">
        <f>IF(AND('Riesgos Corrup'!$AB$38="Baja",'Riesgos Corrup'!$AD$38="Mayor"),CONCATENATE("R27C",'Riesgos Corrup'!$R$38),"")</f>
        <v/>
      </c>
      <c r="V182" s="96" t="str">
        <f ca="1">IF(AND('Riesgos Corrup'!$AB$36="Baja",'Riesgos Corrup'!$AD$36="Catastrófico"),CONCATENATE("R27C",'Riesgos Corrup'!$R$36),"")</f>
        <v/>
      </c>
      <c r="W182" s="97" t="str">
        <f>IF(AND('Riesgos Corrup'!$AB$37="Baja",'Riesgos Corrup'!$AD$37="Catastrófico"),CONCATENATE("R27C",'Riesgos Corrup'!$R$37),"")</f>
        <v/>
      </c>
      <c r="X182" s="98" t="str">
        <f>IF(AND('Riesgos Corrup'!$AB$38="Baja",'Riesgos Corrup'!$AD$38="Catastrófico"),CONCATENATE("R27C",'Riesgos Corrup'!$R$38),"")</f>
        <v/>
      </c>
      <c r="Y182" s="40"/>
      <c r="Z182" s="274"/>
      <c r="AA182" s="275"/>
      <c r="AB182" s="275"/>
      <c r="AC182" s="275"/>
      <c r="AD182" s="275"/>
      <c r="AE182" s="276"/>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row>
    <row r="183" spans="1:61" ht="15" customHeight="1" x14ac:dyDescent="0.25">
      <c r="A183" s="40"/>
      <c r="B183" s="260"/>
      <c r="C183" s="261"/>
      <c r="D183" s="262"/>
      <c r="E183" s="234"/>
      <c r="F183" s="230"/>
      <c r="G183" s="230"/>
      <c r="H183" s="230"/>
      <c r="I183" s="230"/>
      <c r="J183" s="111" t="e">
        <f>IF(AND('Riesgos Corrup'!#REF!="Baja",'Riesgos Corrup'!#REF!="Moderado"),CONCATENATE("R28C",'Riesgos Corrup'!#REF!),"")</f>
        <v>#REF!</v>
      </c>
      <c r="K183" s="112" t="e">
        <f>IF(AND('Riesgos Corrup'!#REF!="Baja",'Riesgos Corrup'!#REF!="Moderado"),CONCATENATE("R28C",'Riesgos Corrup'!#REF!),"")</f>
        <v>#REF!</v>
      </c>
      <c r="L183" s="113" t="e">
        <f>IF(AND('Riesgos Corrup'!#REF!="Baja",'Riesgos Corrup'!#REF!="Moderado"),CONCATENATE("R28C",'Riesgos Corrup'!#REF!),"")</f>
        <v>#REF!</v>
      </c>
      <c r="M183" s="102" t="e">
        <f>IF(AND('Riesgos Corrup'!#REF!="Baja",'Riesgos Corrup'!#REF!="Moderado"),CONCATENATE("R28C",'Riesgos Corrup'!#REF!),"")</f>
        <v>#REF!</v>
      </c>
      <c r="N183" s="103" t="e">
        <f>IF(AND('Riesgos Corrup'!#REF!="Baja",'Riesgos Corrup'!#REF!="Moderado"),CONCATENATE("R28C",'Riesgos Corrup'!#REF!),"")</f>
        <v>#REF!</v>
      </c>
      <c r="O183" s="104" t="e">
        <f>IF(AND('Riesgos Corrup'!#REF!="Baja",'Riesgos Corrup'!#REF!="Moderado"),CONCATENATE("R28C",'Riesgos Corrup'!#REF!),"")</f>
        <v>#REF!</v>
      </c>
      <c r="P183" s="102" t="e">
        <f>IF(AND('Riesgos Corrup'!#REF!="Baja",'Riesgos Corrup'!#REF!="Moderado"),CONCATENATE("R28C",'Riesgos Corrup'!#REF!),"")</f>
        <v>#REF!</v>
      </c>
      <c r="Q183" s="103" t="e">
        <f>IF(AND('Riesgos Corrup'!#REF!="Baja",'Riesgos Corrup'!#REF!="Moderado"),CONCATENATE("R28C",'Riesgos Corrup'!#REF!),"")</f>
        <v>#REF!</v>
      </c>
      <c r="R183" s="104" t="e">
        <f>IF(AND('Riesgos Corrup'!#REF!="Baja",'Riesgos Corrup'!#REF!="Moderado"),CONCATENATE("R28C",'Riesgos Corrup'!#REF!),"")</f>
        <v>#REF!</v>
      </c>
      <c r="S183" s="83" t="e">
        <f>IF(AND('Riesgos Corrup'!#REF!="Baja",'Riesgos Corrup'!#REF!="Mayor"),CONCATENATE("R28C",'Riesgos Corrup'!#REF!),"")</f>
        <v>#REF!</v>
      </c>
      <c r="T183" s="39" t="e">
        <f>IF(AND('Riesgos Corrup'!#REF!="Baja",'Riesgos Corrup'!#REF!="Mayor"),CONCATENATE("R28C",'Riesgos Corrup'!#REF!),"")</f>
        <v>#REF!</v>
      </c>
      <c r="U183" s="84" t="e">
        <f>IF(AND('Riesgos Corrup'!#REF!="Baja",'Riesgos Corrup'!#REF!="Mayor"),CONCATENATE("R28C",'Riesgos Corrup'!#REF!),"")</f>
        <v>#REF!</v>
      </c>
      <c r="V183" s="96" t="e">
        <f>IF(AND('Riesgos Corrup'!#REF!="Baja",'Riesgos Corrup'!#REF!="Catastrófico"),CONCATENATE("R28C",'Riesgos Corrup'!#REF!),"")</f>
        <v>#REF!</v>
      </c>
      <c r="W183" s="97" t="e">
        <f>IF(AND('Riesgos Corrup'!#REF!="Baja",'Riesgos Corrup'!#REF!="Catastrófico"),CONCATENATE("R28C",'Riesgos Corrup'!#REF!),"")</f>
        <v>#REF!</v>
      </c>
      <c r="X183" s="98" t="e">
        <f>IF(AND('Riesgos Corrup'!#REF!="Baja",'Riesgos Corrup'!#REF!="Catastrófico"),CONCATENATE("R28C",'Riesgos Corrup'!#REF!),"")</f>
        <v>#REF!</v>
      </c>
      <c r="Y183" s="40"/>
      <c r="Z183" s="274"/>
      <c r="AA183" s="275"/>
      <c r="AB183" s="275"/>
      <c r="AC183" s="275"/>
      <c r="AD183" s="275"/>
      <c r="AE183" s="276"/>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row>
    <row r="184" spans="1:61" ht="15" customHeight="1" x14ac:dyDescent="0.25">
      <c r="A184" s="40"/>
      <c r="B184" s="260"/>
      <c r="C184" s="261"/>
      <c r="D184" s="262"/>
      <c r="E184" s="235"/>
      <c r="F184" s="230"/>
      <c r="G184" s="230"/>
      <c r="H184" s="230"/>
      <c r="I184" s="230"/>
      <c r="J184" s="111" t="e">
        <f>IF(AND('Riesgos Corrup'!#REF!="Baja",'Riesgos Corrup'!#REF!="Moderado"),CONCATENATE("R29C",'Riesgos Corrup'!#REF!),"")</f>
        <v>#REF!</v>
      </c>
      <c r="K184" s="112" t="e">
        <f>IF(AND('Riesgos Corrup'!#REF!="Baja",'Riesgos Corrup'!#REF!="Moderado"),CONCATENATE("R29C",'Riesgos Corrup'!#REF!),"")</f>
        <v>#REF!</v>
      </c>
      <c r="L184" s="113" t="e">
        <f>IF(AND('Riesgos Corrup'!#REF!="Baja",'Riesgos Corrup'!#REF!="Moderado"),CONCATENATE("R29C",'Riesgos Corrup'!#REF!),"")</f>
        <v>#REF!</v>
      </c>
      <c r="M184" s="102" t="e">
        <f>IF(AND('Riesgos Corrup'!#REF!="Baja",'Riesgos Corrup'!#REF!="Moderado"),CONCATENATE("R29C",'Riesgos Corrup'!#REF!),"")</f>
        <v>#REF!</v>
      </c>
      <c r="N184" s="103" t="e">
        <f>IF(AND('Riesgos Corrup'!#REF!="Baja",'Riesgos Corrup'!#REF!="Moderado"),CONCATENATE("R29C",'Riesgos Corrup'!#REF!),"")</f>
        <v>#REF!</v>
      </c>
      <c r="O184" s="104" t="e">
        <f>IF(AND('Riesgos Corrup'!#REF!="Baja",'Riesgos Corrup'!#REF!="Moderado"),CONCATENATE("R29C",'Riesgos Corrup'!#REF!),"")</f>
        <v>#REF!</v>
      </c>
      <c r="P184" s="102" t="e">
        <f>IF(AND('Riesgos Corrup'!#REF!="Baja",'Riesgos Corrup'!#REF!="Moderado"),CONCATENATE("R29C",'Riesgos Corrup'!#REF!),"")</f>
        <v>#REF!</v>
      </c>
      <c r="Q184" s="103" t="e">
        <f>IF(AND('Riesgos Corrup'!#REF!="Baja",'Riesgos Corrup'!#REF!="Moderado"),CONCATENATE("R29C",'Riesgos Corrup'!#REF!),"")</f>
        <v>#REF!</v>
      </c>
      <c r="R184" s="104" t="e">
        <f>IF(AND('Riesgos Corrup'!#REF!="Baja",'Riesgos Corrup'!#REF!="Moderado"),CONCATENATE("R29C",'Riesgos Corrup'!#REF!),"")</f>
        <v>#REF!</v>
      </c>
      <c r="S184" s="83" t="e">
        <f>IF(AND('Riesgos Corrup'!#REF!="Baja",'Riesgos Corrup'!#REF!="Mayor"),CONCATENATE("R29C",'Riesgos Corrup'!#REF!),"")</f>
        <v>#REF!</v>
      </c>
      <c r="T184" s="39" t="e">
        <f>IF(AND('Riesgos Corrup'!#REF!="Baja",'Riesgos Corrup'!#REF!="Mayor"),CONCATENATE("R29C",'Riesgos Corrup'!#REF!),"")</f>
        <v>#REF!</v>
      </c>
      <c r="U184" s="84" t="e">
        <f>IF(AND('Riesgos Corrup'!#REF!="Baja",'Riesgos Corrup'!#REF!="Mayor"),CONCATENATE("R29C",'Riesgos Corrup'!#REF!),"")</f>
        <v>#REF!</v>
      </c>
      <c r="V184" s="96" t="e">
        <f>IF(AND('Riesgos Corrup'!#REF!="Baja",'Riesgos Corrup'!#REF!="Catastrófico"),CONCATENATE("R29C",'Riesgos Corrup'!#REF!),"")</f>
        <v>#REF!</v>
      </c>
      <c r="W184" s="97" t="e">
        <f>IF(AND('Riesgos Corrup'!#REF!="Baja",'Riesgos Corrup'!#REF!="Catastrófico"),CONCATENATE("R29C",'Riesgos Corrup'!#REF!),"")</f>
        <v>#REF!</v>
      </c>
      <c r="X184" s="98" t="e">
        <f>IF(AND('Riesgos Corrup'!#REF!="Baja",'Riesgos Corrup'!#REF!="Catastrófico"),CONCATENATE("R29C",'Riesgos Corrup'!#REF!),"")</f>
        <v>#REF!</v>
      </c>
      <c r="Y184" s="40"/>
      <c r="Z184" s="274"/>
      <c r="AA184" s="275"/>
      <c r="AB184" s="275"/>
      <c r="AC184" s="275"/>
      <c r="AD184" s="275"/>
      <c r="AE184" s="276"/>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row>
    <row r="185" spans="1:61" ht="15" customHeight="1" x14ac:dyDescent="0.25">
      <c r="A185" s="40"/>
      <c r="B185" s="260"/>
      <c r="C185" s="261"/>
      <c r="D185" s="262"/>
      <c r="E185" s="235"/>
      <c r="F185" s="230"/>
      <c r="G185" s="230"/>
      <c r="H185" s="230"/>
      <c r="I185" s="230"/>
      <c r="J185" s="111" t="e">
        <f>IF(AND('Riesgos Corrup'!#REF!="Baja",'Riesgos Corrup'!#REF!="Moderado"),CONCATENATE("R30C",'Riesgos Corrup'!#REF!),"")</f>
        <v>#REF!</v>
      </c>
      <c r="K185" s="112" t="e">
        <f>IF(AND('Riesgos Corrup'!#REF!="Baja",'Riesgos Corrup'!#REF!="Moderado"),CONCATENATE("R30C",'Riesgos Corrup'!#REF!),"")</f>
        <v>#REF!</v>
      </c>
      <c r="L185" s="113" t="e">
        <f>IF(AND('Riesgos Corrup'!#REF!="Baja",'Riesgos Corrup'!#REF!="Moderado"),CONCATENATE("R30C",'Riesgos Corrup'!#REF!),"")</f>
        <v>#REF!</v>
      </c>
      <c r="M185" s="102" t="e">
        <f>IF(AND('Riesgos Corrup'!#REF!="Baja",'Riesgos Corrup'!#REF!="Moderado"),CONCATENATE("R30C",'Riesgos Corrup'!#REF!),"")</f>
        <v>#REF!</v>
      </c>
      <c r="N185" s="103" t="e">
        <f>IF(AND('Riesgos Corrup'!#REF!="Baja",'Riesgos Corrup'!#REF!="Moderado"),CONCATENATE("R30C",'Riesgos Corrup'!#REF!),"")</f>
        <v>#REF!</v>
      </c>
      <c r="O185" s="104" t="e">
        <f>IF(AND('Riesgos Corrup'!#REF!="Baja",'Riesgos Corrup'!#REF!="Moderado"),CONCATENATE("R30C",'Riesgos Corrup'!#REF!),"")</f>
        <v>#REF!</v>
      </c>
      <c r="P185" s="102" t="e">
        <f>IF(AND('Riesgos Corrup'!#REF!="Baja",'Riesgos Corrup'!#REF!="Moderado"),CONCATENATE("R30C",'Riesgos Corrup'!#REF!),"")</f>
        <v>#REF!</v>
      </c>
      <c r="Q185" s="103" t="e">
        <f>IF(AND('Riesgos Corrup'!#REF!="Baja",'Riesgos Corrup'!#REF!="Moderado"),CONCATENATE("R30C",'Riesgos Corrup'!#REF!),"")</f>
        <v>#REF!</v>
      </c>
      <c r="R185" s="104" t="e">
        <f>IF(AND('Riesgos Corrup'!#REF!="Baja",'Riesgos Corrup'!#REF!="Moderado"),CONCATENATE("R30C",'Riesgos Corrup'!#REF!),"")</f>
        <v>#REF!</v>
      </c>
      <c r="S185" s="83" t="e">
        <f>IF(AND('Riesgos Corrup'!#REF!="Baja",'Riesgos Corrup'!#REF!="Mayor"),CONCATENATE("R30C",'Riesgos Corrup'!#REF!),"")</f>
        <v>#REF!</v>
      </c>
      <c r="T185" s="39" t="e">
        <f>IF(AND('Riesgos Corrup'!#REF!="Baja",'Riesgos Corrup'!#REF!="Mayor"),CONCATENATE("R30C",'Riesgos Corrup'!#REF!),"")</f>
        <v>#REF!</v>
      </c>
      <c r="U185" s="84" t="e">
        <f>IF(AND('Riesgos Corrup'!#REF!="Baja",'Riesgos Corrup'!#REF!="Mayor"),CONCATENATE("R30C",'Riesgos Corrup'!#REF!),"")</f>
        <v>#REF!</v>
      </c>
      <c r="V185" s="96" t="e">
        <f>IF(AND('Riesgos Corrup'!#REF!="Baja",'Riesgos Corrup'!#REF!="Catastrófico"),CONCATENATE("R30C",'Riesgos Corrup'!#REF!),"")</f>
        <v>#REF!</v>
      </c>
      <c r="W185" s="97" t="e">
        <f>IF(AND('Riesgos Corrup'!#REF!="Baja",'Riesgos Corrup'!#REF!="Catastrófico"),CONCATENATE("R30C",'Riesgos Corrup'!#REF!),"")</f>
        <v>#REF!</v>
      </c>
      <c r="X185" s="98" t="e">
        <f>IF(AND('Riesgos Corrup'!#REF!="Baja",'Riesgos Corrup'!#REF!="Catastrófico"),CONCATENATE("R30C",'Riesgos Corrup'!#REF!),"")</f>
        <v>#REF!</v>
      </c>
      <c r="Y185" s="40"/>
      <c r="Z185" s="274"/>
      <c r="AA185" s="275"/>
      <c r="AB185" s="275"/>
      <c r="AC185" s="275"/>
      <c r="AD185" s="275"/>
      <c r="AE185" s="276"/>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row>
    <row r="186" spans="1:61" ht="15" customHeight="1" x14ac:dyDescent="0.25">
      <c r="A186" s="40"/>
      <c r="B186" s="260"/>
      <c r="C186" s="261"/>
      <c r="D186" s="262"/>
      <c r="E186" s="235"/>
      <c r="F186" s="230"/>
      <c r="G186" s="230"/>
      <c r="H186" s="230"/>
      <c r="I186" s="230"/>
      <c r="J186" s="111" t="e">
        <f>IF(AND('Riesgos Corrup'!#REF!="Baja",'Riesgos Corrup'!#REF!="Moderado"),CONCATENATE("R31C",'Riesgos Corrup'!#REF!),"")</f>
        <v>#REF!</v>
      </c>
      <c r="K186" s="112" t="e">
        <f>IF(AND('Riesgos Corrup'!#REF!="Baja",'Riesgos Corrup'!#REF!="Moderado"),CONCATENATE("R31C",'Riesgos Corrup'!#REF!),"")</f>
        <v>#REF!</v>
      </c>
      <c r="L186" s="113" t="e">
        <f>IF(AND('Riesgos Corrup'!#REF!="Baja",'Riesgos Corrup'!#REF!="Moderado"),CONCATENATE("R31C",'Riesgos Corrup'!#REF!),"")</f>
        <v>#REF!</v>
      </c>
      <c r="M186" s="102" t="e">
        <f>IF(AND('Riesgos Corrup'!#REF!="Baja",'Riesgos Corrup'!#REF!="Moderado"),CONCATENATE("R31C",'Riesgos Corrup'!#REF!),"")</f>
        <v>#REF!</v>
      </c>
      <c r="N186" s="103" t="e">
        <f>IF(AND('Riesgos Corrup'!#REF!="Baja",'Riesgos Corrup'!#REF!="Moderado"),CONCATENATE("R31C",'Riesgos Corrup'!#REF!),"")</f>
        <v>#REF!</v>
      </c>
      <c r="O186" s="103" t="e">
        <f>IF(AND('Riesgos Corrup'!#REF!="Baja",'Riesgos Corrup'!#REF!="Moderado"),CONCATENATE("R31C",'Riesgos Corrup'!#REF!),"")</f>
        <v>#REF!</v>
      </c>
      <c r="P186" s="102" t="e">
        <f>IF(AND('Riesgos Corrup'!#REF!="Baja",'Riesgos Corrup'!#REF!="Moderado"),CONCATENATE("R31C",'Riesgos Corrup'!#REF!),"")</f>
        <v>#REF!</v>
      </c>
      <c r="Q186" s="103" t="e">
        <f>IF(AND('Riesgos Corrup'!#REF!="Baja",'Riesgos Corrup'!#REF!="Moderado"),CONCATENATE("R31C",'Riesgos Corrup'!#REF!),"")</f>
        <v>#REF!</v>
      </c>
      <c r="R186" s="103" t="e">
        <f>IF(AND('Riesgos Corrup'!#REF!="Baja",'Riesgos Corrup'!#REF!="Moderado"),CONCATENATE("R31C",'Riesgos Corrup'!#REF!),"")</f>
        <v>#REF!</v>
      </c>
      <c r="S186" s="83" t="e">
        <f>IF(AND('Riesgos Corrup'!#REF!="Baja",'Riesgos Corrup'!#REF!="Mayor"),CONCATENATE("R31C",'Riesgos Corrup'!#REF!),"")</f>
        <v>#REF!</v>
      </c>
      <c r="T186" s="39" t="e">
        <f>IF(AND('Riesgos Corrup'!#REF!="Baja",'Riesgos Corrup'!#REF!="Mayor"),CONCATENATE("R31C",'Riesgos Corrup'!#REF!),"")</f>
        <v>#REF!</v>
      </c>
      <c r="U186" s="39" t="e">
        <f>IF(AND('Riesgos Corrup'!#REF!="Baja",'Riesgos Corrup'!#REF!="Mayor"),CONCATENATE("R31C",'Riesgos Corrup'!#REF!),"")</f>
        <v>#REF!</v>
      </c>
      <c r="V186" s="96" t="e">
        <f>IF(AND('Riesgos Corrup'!#REF!="Baja",'Riesgos Corrup'!#REF!="Catastrófico"),CONCATENATE("R31C",'Riesgos Corrup'!#REF!),"")</f>
        <v>#REF!</v>
      </c>
      <c r="W186" s="97" t="e">
        <f>IF(AND('Riesgos Corrup'!#REF!="Baja",'Riesgos Corrup'!#REF!="Catastrófico"),CONCATENATE("R31C",'Riesgos Corrup'!#REF!),"")</f>
        <v>#REF!</v>
      </c>
      <c r="X186" s="98" t="e">
        <f>IF(AND('Riesgos Corrup'!#REF!="Baja",'Riesgos Corrup'!#REF!="Catastrófico"),CONCATENATE("R31C",'Riesgos Corrup'!#REF!),"")</f>
        <v>#REF!</v>
      </c>
      <c r="Y186" s="40"/>
      <c r="Z186" s="274"/>
      <c r="AA186" s="275"/>
      <c r="AB186" s="275"/>
      <c r="AC186" s="275"/>
      <c r="AD186" s="275"/>
      <c r="AE186" s="276"/>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row>
    <row r="187" spans="1:61" ht="15" customHeight="1" x14ac:dyDescent="0.25">
      <c r="A187" s="40"/>
      <c r="B187" s="260"/>
      <c r="C187" s="261"/>
      <c r="D187" s="262"/>
      <c r="E187" s="235"/>
      <c r="F187" s="230"/>
      <c r="G187" s="230"/>
      <c r="H187" s="230"/>
      <c r="I187" s="230"/>
      <c r="J187" s="111" t="e">
        <f>IF(AND('Riesgos Corrup'!#REF!="Baja",'Riesgos Corrup'!#REF!="Moderado"),CONCATENATE("R32C",'Riesgos Corrup'!#REF!),"")</f>
        <v>#REF!</v>
      </c>
      <c r="K187" s="112" t="e">
        <f>IF(AND('Riesgos Corrup'!#REF!="Baja",'Riesgos Corrup'!#REF!="Moderado"),CONCATENATE("R32C",'Riesgos Corrup'!#REF!),"")</f>
        <v>#REF!</v>
      </c>
      <c r="L187" s="113" t="e">
        <f>IF(AND('Riesgos Corrup'!#REF!="Baja",'Riesgos Corrup'!#REF!="Moderado"),CONCATENATE("R32C",'Riesgos Corrup'!#REF!),"")</f>
        <v>#REF!</v>
      </c>
      <c r="M187" s="102" t="e">
        <f>IF(AND('Riesgos Corrup'!#REF!="Baja",'Riesgos Corrup'!#REF!="Moderado"),CONCATENATE("R32C",'Riesgos Corrup'!#REF!),"")</f>
        <v>#REF!</v>
      </c>
      <c r="N187" s="103" t="e">
        <f>IF(AND('Riesgos Corrup'!#REF!="Baja",'Riesgos Corrup'!#REF!="Moderado"),CONCATENATE("R32C",'Riesgos Corrup'!#REF!),"")</f>
        <v>#REF!</v>
      </c>
      <c r="O187" s="104" t="e">
        <f>IF(AND('Riesgos Corrup'!#REF!="Baja",'Riesgos Corrup'!#REF!="Moderado"),CONCATENATE("R32C",'Riesgos Corrup'!#REF!),"")</f>
        <v>#REF!</v>
      </c>
      <c r="P187" s="102" t="e">
        <f>IF(AND('Riesgos Corrup'!#REF!="Baja",'Riesgos Corrup'!#REF!="Moderado"),CONCATENATE("R32C",'Riesgos Corrup'!#REF!),"")</f>
        <v>#REF!</v>
      </c>
      <c r="Q187" s="103" t="e">
        <f>IF(AND('Riesgos Corrup'!#REF!="Baja",'Riesgos Corrup'!#REF!="Moderado"),CONCATENATE("R32C",'Riesgos Corrup'!#REF!),"")</f>
        <v>#REF!</v>
      </c>
      <c r="R187" s="104" t="e">
        <f>IF(AND('Riesgos Corrup'!#REF!="Baja",'Riesgos Corrup'!#REF!="Moderado"),CONCATENATE("R32C",'Riesgos Corrup'!#REF!),"")</f>
        <v>#REF!</v>
      </c>
      <c r="S187" s="83" t="e">
        <f>IF(AND('Riesgos Corrup'!#REF!="Baja",'Riesgos Corrup'!#REF!="Mayor"),CONCATENATE("R32C",'Riesgos Corrup'!#REF!),"")</f>
        <v>#REF!</v>
      </c>
      <c r="T187" s="39" t="e">
        <f>IF(AND('Riesgos Corrup'!#REF!="Baja",'Riesgos Corrup'!#REF!="Mayor"),CONCATENATE("R32C",'Riesgos Corrup'!#REF!),"")</f>
        <v>#REF!</v>
      </c>
      <c r="U187" s="84" t="e">
        <f>IF(AND('Riesgos Corrup'!#REF!="Baja",'Riesgos Corrup'!#REF!="Mayor"),CONCATENATE("R32C",'Riesgos Corrup'!#REF!),"")</f>
        <v>#REF!</v>
      </c>
      <c r="V187" s="96" t="e">
        <f>IF(AND('Riesgos Corrup'!#REF!="Baja",'Riesgos Corrup'!#REF!="Catastrófico"),CONCATENATE("R32C",'Riesgos Corrup'!#REF!),"")</f>
        <v>#REF!</v>
      </c>
      <c r="W187" s="97" t="e">
        <f>IF(AND('Riesgos Corrup'!#REF!="Baja",'Riesgos Corrup'!#REF!="Catastrófico"),CONCATENATE("R32C",'Riesgos Corrup'!#REF!),"")</f>
        <v>#REF!</v>
      </c>
      <c r="X187" s="98" t="e">
        <f>IF(AND('Riesgos Corrup'!#REF!="Baja",'Riesgos Corrup'!#REF!="Catastrófico"),CONCATENATE("R32C",'Riesgos Corrup'!#REF!),"")</f>
        <v>#REF!</v>
      </c>
      <c r="Y187" s="40"/>
      <c r="Z187" s="274"/>
      <c r="AA187" s="275"/>
      <c r="AB187" s="275"/>
      <c r="AC187" s="275"/>
      <c r="AD187" s="275"/>
      <c r="AE187" s="276"/>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row>
    <row r="188" spans="1:61" ht="15" customHeight="1" x14ac:dyDescent="0.25">
      <c r="A188" s="40"/>
      <c r="B188" s="260"/>
      <c r="C188" s="261"/>
      <c r="D188" s="262"/>
      <c r="E188" s="235"/>
      <c r="F188" s="230"/>
      <c r="G188" s="230"/>
      <c r="H188" s="230"/>
      <c r="I188" s="230"/>
      <c r="J188" s="111" t="e">
        <f>IF(AND('Riesgos Corrup'!#REF!="Baja",'Riesgos Corrup'!#REF!="Moderado"),CONCATENATE("R33C",'Riesgos Corrup'!#REF!),"")</f>
        <v>#REF!</v>
      </c>
      <c r="K188" s="112" t="e">
        <f>IF(AND('Riesgos Corrup'!#REF!="Baja",'Riesgos Corrup'!#REF!="Moderado"),CONCATENATE("R33C",'Riesgos Corrup'!#REF!),"")</f>
        <v>#REF!</v>
      </c>
      <c r="L188" s="113" t="e">
        <f>IF(AND('Riesgos Corrup'!#REF!="Baja",'Riesgos Corrup'!#REF!="Moderado"),CONCATENATE("R33C",'Riesgos Corrup'!#REF!),"")</f>
        <v>#REF!</v>
      </c>
      <c r="M188" s="102" t="e">
        <f>IF(AND('Riesgos Corrup'!#REF!="Baja",'Riesgos Corrup'!#REF!="Moderado"),CONCATENATE("R33C",'Riesgos Corrup'!#REF!),"")</f>
        <v>#REF!</v>
      </c>
      <c r="N188" s="103" t="e">
        <f>IF(AND('Riesgos Corrup'!#REF!="Baja",'Riesgos Corrup'!#REF!="Moderado"),CONCATENATE("R33C",'Riesgos Corrup'!#REF!),"")</f>
        <v>#REF!</v>
      </c>
      <c r="O188" s="104" t="e">
        <f>IF(AND('Riesgos Corrup'!#REF!="Baja",'Riesgos Corrup'!#REF!="Moderado"),CONCATENATE("R33C",'Riesgos Corrup'!#REF!),"")</f>
        <v>#REF!</v>
      </c>
      <c r="P188" s="102" t="e">
        <f>IF(AND('Riesgos Corrup'!#REF!="Baja",'Riesgos Corrup'!#REF!="Moderado"),CONCATENATE("R33C",'Riesgos Corrup'!#REF!),"")</f>
        <v>#REF!</v>
      </c>
      <c r="Q188" s="103" t="e">
        <f>IF(AND('Riesgos Corrup'!#REF!="Baja",'Riesgos Corrup'!#REF!="Moderado"),CONCATENATE("R33C",'Riesgos Corrup'!#REF!),"")</f>
        <v>#REF!</v>
      </c>
      <c r="R188" s="104" t="e">
        <f>IF(AND('Riesgos Corrup'!#REF!="Baja",'Riesgos Corrup'!#REF!="Moderado"),CONCATENATE("R33C",'Riesgos Corrup'!#REF!),"")</f>
        <v>#REF!</v>
      </c>
      <c r="S188" s="83" t="e">
        <f>IF(AND('Riesgos Corrup'!#REF!="Baja",'Riesgos Corrup'!#REF!="Mayor"),CONCATENATE("R33C",'Riesgos Corrup'!#REF!),"")</f>
        <v>#REF!</v>
      </c>
      <c r="T188" s="39" t="e">
        <f>IF(AND('Riesgos Corrup'!#REF!="Baja",'Riesgos Corrup'!#REF!="Mayor"),CONCATENATE("R33C",'Riesgos Corrup'!#REF!),"")</f>
        <v>#REF!</v>
      </c>
      <c r="U188" s="84" t="e">
        <f>IF(AND('Riesgos Corrup'!#REF!="Baja",'Riesgos Corrup'!#REF!="Mayor"),CONCATENATE("R33C",'Riesgos Corrup'!#REF!),"")</f>
        <v>#REF!</v>
      </c>
      <c r="V188" s="96" t="e">
        <f>IF(AND('Riesgos Corrup'!#REF!="Baja",'Riesgos Corrup'!#REF!="Catastrófico"),CONCATENATE("R33C",'Riesgos Corrup'!#REF!),"")</f>
        <v>#REF!</v>
      </c>
      <c r="W188" s="97" t="e">
        <f>IF(AND('Riesgos Corrup'!#REF!="Baja",'Riesgos Corrup'!#REF!="Catastrófico"),CONCATENATE("R33C",'Riesgos Corrup'!#REF!),"")</f>
        <v>#REF!</v>
      </c>
      <c r="X188" s="98" t="e">
        <f>IF(AND('Riesgos Corrup'!#REF!="Baja",'Riesgos Corrup'!#REF!="Catastrófico"),CONCATENATE("R33C",'Riesgos Corrup'!#REF!),"")</f>
        <v>#REF!</v>
      </c>
      <c r="Y188" s="40"/>
      <c r="Z188" s="274"/>
      <c r="AA188" s="275"/>
      <c r="AB188" s="275"/>
      <c r="AC188" s="275"/>
      <c r="AD188" s="275"/>
      <c r="AE188" s="276"/>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row>
    <row r="189" spans="1:61" ht="15" customHeight="1" x14ac:dyDescent="0.25">
      <c r="A189" s="40"/>
      <c r="B189" s="260"/>
      <c r="C189" s="261"/>
      <c r="D189" s="262"/>
      <c r="E189" s="235"/>
      <c r="F189" s="230"/>
      <c r="G189" s="230"/>
      <c r="H189" s="230"/>
      <c r="I189" s="230"/>
      <c r="J189" s="111" t="e">
        <f>IF(AND('Riesgos Corrup'!#REF!="Baja",'Riesgos Corrup'!#REF!="Moderado"),CONCATENATE("R34C",'Riesgos Corrup'!#REF!),"")</f>
        <v>#REF!</v>
      </c>
      <c r="K189" s="112" t="e">
        <f>IF(AND('Riesgos Corrup'!#REF!="Baja",'Riesgos Corrup'!#REF!="Moderado"),CONCATENATE("R34C",'Riesgos Corrup'!#REF!),"")</f>
        <v>#REF!</v>
      </c>
      <c r="L189" s="113" t="e">
        <f>IF(AND('Riesgos Corrup'!#REF!="Baja",'Riesgos Corrup'!#REF!="Moderado"),CONCATENATE("R34C",'Riesgos Corrup'!#REF!),"")</f>
        <v>#REF!</v>
      </c>
      <c r="M189" s="102" t="e">
        <f>IF(AND('Riesgos Corrup'!#REF!="Baja",'Riesgos Corrup'!#REF!="Moderado"),CONCATENATE("R34C",'Riesgos Corrup'!#REF!),"")</f>
        <v>#REF!</v>
      </c>
      <c r="N189" s="103" t="e">
        <f>IF(AND('Riesgos Corrup'!#REF!="Baja",'Riesgos Corrup'!#REF!="Moderado"),CONCATENATE("R34C",'Riesgos Corrup'!#REF!),"")</f>
        <v>#REF!</v>
      </c>
      <c r="O189" s="104" t="e">
        <f>IF(AND('Riesgos Corrup'!#REF!="Baja",'Riesgos Corrup'!#REF!="Moderado"),CONCATENATE("R34C",'Riesgos Corrup'!#REF!),"")</f>
        <v>#REF!</v>
      </c>
      <c r="P189" s="102" t="e">
        <f>IF(AND('Riesgos Corrup'!#REF!="Baja",'Riesgos Corrup'!#REF!="Moderado"),CONCATENATE("R34C",'Riesgos Corrup'!#REF!),"")</f>
        <v>#REF!</v>
      </c>
      <c r="Q189" s="103" t="e">
        <f>IF(AND('Riesgos Corrup'!#REF!="Baja",'Riesgos Corrup'!#REF!="Moderado"),CONCATENATE("R34C",'Riesgos Corrup'!#REF!),"")</f>
        <v>#REF!</v>
      </c>
      <c r="R189" s="104" t="e">
        <f>IF(AND('Riesgos Corrup'!#REF!="Baja",'Riesgos Corrup'!#REF!="Moderado"),CONCATENATE("R34C",'Riesgos Corrup'!#REF!),"")</f>
        <v>#REF!</v>
      </c>
      <c r="S189" s="83" t="e">
        <f>IF(AND('Riesgos Corrup'!#REF!="Baja",'Riesgos Corrup'!#REF!="Mayor"),CONCATENATE("R34C",'Riesgos Corrup'!#REF!),"")</f>
        <v>#REF!</v>
      </c>
      <c r="T189" s="39" t="e">
        <f>IF(AND('Riesgos Corrup'!#REF!="Baja",'Riesgos Corrup'!#REF!="Mayor"),CONCATENATE("R34C",'Riesgos Corrup'!#REF!),"")</f>
        <v>#REF!</v>
      </c>
      <c r="U189" s="84" t="e">
        <f>IF(AND('Riesgos Corrup'!#REF!="Baja",'Riesgos Corrup'!#REF!="Mayor"),CONCATENATE("R34C",'Riesgos Corrup'!#REF!),"")</f>
        <v>#REF!</v>
      </c>
      <c r="V189" s="96" t="e">
        <f>IF(AND('Riesgos Corrup'!#REF!="Baja",'Riesgos Corrup'!#REF!="Catastrófico"),CONCATENATE("R34C",'Riesgos Corrup'!#REF!),"")</f>
        <v>#REF!</v>
      </c>
      <c r="W189" s="97" t="e">
        <f>IF(AND('Riesgos Corrup'!#REF!="Baja",'Riesgos Corrup'!#REF!="Catastrófico"),CONCATENATE("R34C",'Riesgos Corrup'!#REF!),"")</f>
        <v>#REF!</v>
      </c>
      <c r="X189" s="98" t="e">
        <f>IF(AND('Riesgos Corrup'!#REF!="Baja",'Riesgos Corrup'!#REF!="Catastrófico"),CONCATENATE("R34C",'Riesgos Corrup'!#REF!),"")</f>
        <v>#REF!</v>
      </c>
      <c r="Y189" s="40"/>
      <c r="Z189" s="274"/>
      <c r="AA189" s="275"/>
      <c r="AB189" s="275"/>
      <c r="AC189" s="275"/>
      <c r="AD189" s="275"/>
      <c r="AE189" s="276"/>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row>
    <row r="190" spans="1:61" ht="15" customHeight="1" x14ac:dyDescent="0.25">
      <c r="A190" s="40"/>
      <c r="B190" s="260"/>
      <c r="C190" s="261"/>
      <c r="D190" s="262"/>
      <c r="E190" s="235"/>
      <c r="F190" s="230"/>
      <c r="G190" s="230"/>
      <c r="H190" s="230"/>
      <c r="I190" s="230"/>
      <c r="J190" s="111" t="e">
        <f>IF(AND('Riesgos Corrup'!#REF!="Baja",'Riesgos Corrup'!#REF!="Moderado"),CONCATENATE("R35C",'Riesgos Corrup'!#REF!),"")</f>
        <v>#REF!</v>
      </c>
      <c r="K190" s="112" t="e">
        <f>IF(AND('Riesgos Corrup'!#REF!="Baja",'Riesgos Corrup'!#REF!="Moderado"),CONCATENATE("R35C",'Riesgos Corrup'!#REF!),"")</f>
        <v>#REF!</v>
      </c>
      <c r="L190" s="113" t="e">
        <f>IF(AND('Riesgos Corrup'!#REF!="Baja",'Riesgos Corrup'!#REF!="Moderado"),CONCATENATE("R35C",'Riesgos Corrup'!#REF!),"")</f>
        <v>#REF!</v>
      </c>
      <c r="M190" s="102" t="e">
        <f>IF(AND('Riesgos Corrup'!#REF!="Baja",'Riesgos Corrup'!#REF!="Moderado"),CONCATENATE("R35C",'Riesgos Corrup'!#REF!),"")</f>
        <v>#REF!</v>
      </c>
      <c r="N190" s="103" t="e">
        <f>IF(AND('Riesgos Corrup'!#REF!="Baja",'Riesgos Corrup'!#REF!="Moderado"),CONCATENATE("R35C",'Riesgos Corrup'!#REF!),"")</f>
        <v>#REF!</v>
      </c>
      <c r="O190" s="104" t="e">
        <f>IF(AND('Riesgos Corrup'!#REF!="Baja",'Riesgos Corrup'!#REF!="Moderado"),CONCATENATE("R35C",'Riesgos Corrup'!#REF!),"")</f>
        <v>#REF!</v>
      </c>
      <c r="P190" s="102" t="e">
        <f>IF(AND('Riesgos Corrup'!#REF!="Baja",'Riesgos Corrup'!#REF!="Moderado"),CONCATENATE("R35C",'Riesgos Corrup'!#REF!),"")</f>
        <v>#REF!</v>
      </c>
      <c r="Q190" s="103" t="e">
        <f>IF(AND('Riesgos Corrup'!#REF!="Baja",'Riesgos Corrup'!#REF!="Moderado"),CONCATENATE("R35C",'Riesgos Corrup'!#REF!),"")</f>
        <v>#REF!</v>
      </c>
      <c r="R190" s="104" t="e">
        <f>IF(AND('Riesgos Corrup'!#REF!="Baja",'Riesgos Corrup'!#REF!="Moderado"),CONCATENATE("R35C",'Riesgos Corrup'!#REF!),"")</f>
        <v>#REF!</v>
      </c>
      <c r="S190" s="83" t="e">
        <f>IF(AND('Riesgos Corrup'!#REF!="Baja",'Riesgos Corrup'!#REF!="Mayor"),CONCATENATE("R35C",'Riesgos Corrup'!#REF!),"")</f>
        <v>#REF!</v>
      </c>
      <c r="T190" s="39" t="e">
        <f>IF(AND('Riesgos Corrup'!#REF!="Baja",'Riesgos Corrup'!#REF!="Mayor"),CONCATENATE("R35C",'Riesgos Corrup'!#REF!),"")</f>
        <v>#REF!</v>
      </c>
      <c r="U190" s="84" t="e">
        <f>IF(AND('Riesgos Corrup'!#REF!="Baja",'Riesgos Corrup'!#REF!="Mayor"),CONCATENATE("R35C",'Riesgos Corrup'!#REF!),"")</f>
        <v>#REF!</v>
      </c>
      <c r="V190" s="96" t="e">
        <f>IF(AND('Riesgos Corrup'!#REF!="Baja",'Riesgos Corrup'!#REF!="Catastrófico"),CONCATENATE("R35C",'Riesgos Corrup'!#REF!),"")</f>
        <v>#REF!</v>
      </c>
      <c r="W190" s="97" t="e">
        <f>IF(AND('Riesgos Corrup'!#REF!="Baja",'Riesgos Corrup'!#REF!="Catastrófico"),CONCATENATE("R35C",'Riesgos Corrup'!#REF!),"")</f>
        <v>#REF!</v>
      </c>
      <c r="X190" s="98" t="e">
        <f>IF(AND('Riesgos Corrup'!#REF!="Baja",'Riesgos Corrup'!#REF!="Catastrófico"),CONCATENATE("R35C",'Riesgos Corrup'!#REF!),"")</f>
        <v>#REF!</v>
      </c>
      <c r="Y190" s="40"/>
      <c r="Z190" s="274"/>
      <c r="AA190" s="275"/>
      <c r="AB190" s="275"/>
      <c r="AC190" s="275"/>
      <c r="AD190" s="275"/>
      <c r="AE190" s="276"/>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row>
    <row r="191" spans="1:61" ht="15" customHeight="1" x14ac:dyDescent="0.25">
      <c r="A191" s="40"/>
      <c r="B191" s="260"/>
      <c r="C191" s="261"/>
      <c r="D191" s="262"/>
      <c r="E191" s="235"/>
      <c r="F191" s="230"/>
      <c r="G191" s="230"/>
      <c r="H191" s="230"/>
      <c r="I191" s="230"/>
      <c r="J191" s="111" t="e">
        <f>IF(AND('Riesgos Corrup'!#REF!="Baja",'Riesgos Corrup'!#REF!="Moderado"),CONCATENATE("R36C",'Riesgos Corrup'!#REF!),"")</f>
        <v>#REF!</v>
      </c>
      <c r="K191" s="112" t="e">
        <f>IF(AND('Riesgos Corrup'!#REF!="Baja",'Riesgos Corrup'!#REF!="Moderado"),CONCATENATE("R36C",'Riesgos Corrup'!#REF!),"")</f>
        <v>#REF!</v>
      </c>
      <c r="L191" s="113" t="e">
        <f>IF(AND('Riesgos Corrup'!#REF!="Baja",'Riesgos Corrup'!#REF!="Moderado"),CONCATENATE("R36C",'Riesgos Corrup'!#REF!),"")</f>
        <v>#REF!</v>
      </c>
      <c r="M191" s="102" t="e">
        <f>IF(AND('Riesgos Corrup'!#REF!="Baja",'Riesgos Corrup'!#REF!="Moderado"),CONCATENATE("R36C",'Riesgos Corrup'!#REF!),"")</f>
        <v>#REF!</v>
      </c>
      <c r="N191" s="103" t="e">
        <f>IF(AND('Riesgos Corrup'!#REF!="Baja",'Riesgos Corrup'!#REF!="Moderado"),CONCATENATE("R36C",'Riesgos Corrup'!#REF!),"")</f>
        <v>#REF!</v>
      </c>
      <c r="O191" s="104" t="e">
        <f>IF(AND('Riesgos Corrup'!#REF!="Baja",'Riesgos Corrup'!#REF!="Moderado"),CONCATENATE("R36C",'Riesgos Corrup'!#REF!),"")</f>
        <v>#REF!</v>
      </c>
      <c r="P191" s="102" t="e">
        <f>IF(AND('Riesgos Corrup'!#REF!="Baja",'Riesgos Corrup'!#REF!="Moderado"),CONCATENATE("R36C",'Riesgos Corrup'!#REF!),"")</f>
        <v>#REF!</v>
      </c>
      <c r="Q191" s="103" t="e">
        <f>IF(AND('Riesgos Corrup'!#REF!="Baja",'Riesgos Corrup'!#REF!="Moderado"),CONCATENATE("R36C",'Riesgos Corrup'!#REF!),"")</f>
        <v>#REF!</v>
      </c>
      <c r="R191" s="104" t="e">
        <f>IF(AND('Riesgos Corrup'!#REF!="Baja",'Riesgos Corrup'!#REF!="Moderado"),CONCATENATE("R36C",'Riesgos Corrup'!#REF!),"")</f>
        <v>#REF!</v>
      </c>
      <c r="S191" s="83" t="e">
        <f>IF(AND('Riesgos Corrup'!#REF!="Baja",'Riesgos Corrup'!#REF!="Mayor"),CONCATENATE("R36C",'Riesgos Corrup'!#REF!),"")</f>
        <v>#REF!</v>
      </c>
      <c r="T191" s="39" t="e">
        <f>IF(AND('Riesgos Corrup'!#REF!="Baja",'Riesgos Corrup'!#REF!="Mayor"),CONCATENATE("R36C",'Riesgos Corrup'!#REF!),"")</f>
        <v>#REF!</v>
      </c>
      <c r="U191" s="84" t="e">
        <f>IF(AND('Riesgos Corrup'!#REF!="Baja",'Riesgos Corrup'!#REF!="Mayor"),CONCATENATE("R36C",'Riesgos Corrup'!#REF!),"")</f>
        <v>#REF!</v>
      </c>
      <c r="V191" s="96" t="e">
        <f>IF(AND('Riesgos Corrup'!#REF!="Baja",'Riesgos Corrup'!#REF!="Catastrófico"),CONCATENATE("R36C",'Riesgos Corrup'!#REF!),"")</f>
        <v>#REF!</v>
      </c>
      <c r="W191" s="97" t="e">
        <f>IF(AND('Riesgos Corrup'!#REF!="Baja",'Riesgos Corrup'!#REF!="Catastrófico"),CONCATENATE("R36C",'Riesgos Corrup'!#REF!),"")</f>
        <v>#REF!</v>
      </c>
      <c r="X191" s="98" t="e">
        <f>IF(AND('Riesgos Corrup'!#REF!="Baja",'Riesgos Corrup'!#REF!="Catastrófico"),CONCATENATE("R36C",'Riesgos Corrup'!#REF!),"")</f>
        <v>#REF!</v>
      </c>
      <c r="Y191" s="40"/>
      <c r="Z191" s="274"/>
      <c r="AA191" s="275"/>
      <c r="AB191" s="275"/>
      <c r="AC191" s="275"/>
      <c r="AD191" s="275"/>
      <c r="AE191" s="276"/>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row>
    <row r="192" spans="1:61" ht="15" customHeight="1" x14ac:dyDescent="0.25">
      <c r="A192" s="40"/>
      <c r="B192" s="260"/>
      <c r="C192" s="261"/>
      <c r="D192" s="262"/>
      <c r="E192" s="235"/>
      <c r="F192" s="230"/>
      <c r="G192" s="230"/>
      <c r="H192" s="230"/>
      <c r="I192" s="230"/>
      <c r="J192" s="111" t="str">
        <f ca="1">IF(AND('Riesgos Corrup'!$AB$39="Baja",'Riesgos Corrup'!$AD$39="Moderado"),CONCATENATE("R37C",'Riesgos Corrup'!$R$39),"")</f>
        <v/>
      </c>
      <c r="K192" s="112" t="str">
        <f>IF(AND('Riesgos Corrup'!$AB$40="Baja",'Riesgos Corrup'!$AD$40="Moderado"),CONCATENATE("R37C",'Riesgos Corrup'!$R$40),"")</f>
        <v/>
      </c>
      <c r="L192" s="113" t="str">
        <f>IF(AND('Riesgos Corrup'!$AB$41="Baja",'Riesgos Corrup'!$AD$41="Moderado"),CONCATENATE("R37C",'Riesgos Corrup'!$R$41),"")</f>
        <v/>
      </c>
      <c r="M192" s="102" t="str">
        <f ca="1">IF(AND('Riesgos Corrup'!$AB$39="Baja",'Riesgos Corrup'!$AD$39="Moderado"),CONCATENATE("R37C",'Riesgos Corrup'!$R$39),"")</f>
        <v/>
      </c>
      <c r="N192" s="103" t="str">
        <f>IF(AND('Riesgos Corrup'!$AB$40="Baja",'Riesgos Corrup'!$AD$40="Moderado"),CONCATENATE("R37C",'Riesgos Corrup'!$R$40),"")</f>
        <v/>
      </c>
      <c r="O192" s="104" t="str">
        <f>IF(AND('Riesgos Corrup'!$AB$41="Baja",'Riesgos Corrup'!$AD$41="Moderado"),CONCATENATE("R37C",'Riesgos Corrup'!$R$41),"")</f>
        <v/>
      </c>
      <c r="P192" s="102" t="str">
        <f ca="1">IF(AND('Riesgos Corrup'!$AB$39="Baja",'Riesgos Corrup'!$AD$39="Moderado"),CONCATENATE("R37C",'Riesgos Corrup'!$R$39),"")</f>
        <v/>
      </c>
      <c r="Q192" s="103" t="str">
        <f>IF(AND('Riesgos Corrup'!$AB$40="Baja",'Riesgos Corrup'!$AD$40="Moderado"),CONCATENATE("R37C",'Riesgos Corrup'!$R$40),"")</f>
        <v/>
      </c>
      <c r="R192" s="104" t="str">
        <f>IF(AND('Riesgos Corrup'!$AB$41="Baja",'Riesgos Corrup'!$AD$41="Moderado"),CONCATENATE("R37C",'Riesgos Corrup'!$R$41),"")</f>
        <v/>
      </c>
      <c r="S192" s="83" t="str">
        <f ca="1">IF(AND('Riesgos Corrup'!$AB$39="Baja",'Riesgos Corrup'!$AD$39="Mayor"),CONCATENATE("R37C",'Riesgos Corrup'!$R$39),"")</f>
        <v/>
      </c>
      <c r="T192" s="39" t="str">
        <f>IF(AND('Riesgos Corrup'!$AB$40="Baja",'Riesgos Corrup'!$AD$40="Mayor"),CONCATENATE("R37C",'Riesgos Corrup'!$R$40),"")</f>
        <v/>
      </c>
      <c r="U192" s="84" t="str">
        <f>IF(AND('Riesgos Corrup'!$AB$41="Baja",'Riesgos Corrup'!$AD$41="Mayor"),CONCATENATE("R37C",'Riesgos Corrup'!$R$41),"")</f>
        <v/>
      </c>
      <c r="V192" s="96" t="str">
        <f ca="1">IF(AND('Riesgos Corrup'!$AB$39="Baja",'Riesgos Corrup'!$AD$39="Catastrófico"),CONCATENATE("R37C",'Riesgos Corrup'!$R$39),"")</f>
        <v/>
      </c>
      <c r="W192" s="97" t="str">
        <f>IF(AND('Riesgos Corrup'!$AB$40="Baja",'Riesgos Corrup'!$AD$40="Catastrófico"),CONCATENATE("R37C",'Riesgos Corrup'!$R$40),"")</f>
        <v/>
      </c>
      <c r="X192" s="98" t="str">
        <f>IF(AND('Riesgos Corrup'!$AB$41="Baja",'Riesgos Corrup'!$AD$41="Catastrófico"),CONCATENATE("R37C",'Riesgos Corrup'!$R$41),"")</f>
        <v/>
      </c>
      <c r="Y192" s="40"/>
      <c r="Z192" s="274"/>
      <c r="AA192" s="275"/>
      <c r="AB192" s="275"/>
      <c r="AC192" s="275"/>
      <c r="AD192" s="275"/>
      <c r="AE192" s="276"/>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row>
    <row r="193" spans="1:65" ht="15" customHeight="1" x14ac:dyDescent="0.25">
      <c r="A193" s="40"/>
      <c r="B193" s="260"/>
      <c r="C193" s="261"/>
      <c r="D193" s="262"/>
      <c r="E193" s="235"/>
      <c r="F193" s="230"/>
      <c r="G193" s="230"/>
      <c r="H193" s="230"/>
      <c r="I193" s="230"/>
      <c r="J193" s="111" t="e">
        <f>IF(AND('Riesgos Corrup'!#REF!="Baja",'Riesgos Corrup'!#REF!="Moderado"),CONCATENATE("R39C",'Riesgos Corrup'!#REF!),"")</f>
        <v>#REF!</v>
      </c>
      <c r="K193" s="112" t="e">
        <f>IF(AND('Riesgos Corrup'!#REF!="Baja",'Riesgos Corrup'!#REF!="Moderado"),CONCATENATE("R38C",'Riesgos Corrup'!#REF!),"")</f>
        <v>#REF!</v>
      </c>
      <c r="L193" s="113" t="e">
        <f>IF(AND('Riesgos Corrup'!#REF!="Baja",'Riesgos Corrup'!#REF!="Moderado"),CONCATENATE("R38C",'Riesgos Corrup'!#REF!),"")</f>
        <v>#REF!</v>
      </c>
      <c r="M193" s="102" t="e">
        <f>IF(AND('Riesgos Corrup'!#REF!="Baja",'Riesgos Corrup'!#REF!="Moderado"),CONCATENATE("R39C",'Riesgos Corrup'!#REF!),"")</f>
        <v>#REF!</v>
      </c>
      <c r="N193" s="103" t="e">
        <f>IF(AND('Riesgos Corrup'!#REF!="Baja",'Riesgos Corrup'!#REF!="Moderado"),CONCATENATE("R38C",'Riesgos Corrup'!#REF!),"")</f>
        <v>#REF!</v>
      </c>
      <c r="O193" s="104" t="e">
        <f>IF(AND('Riesgos Corrup'!#REF!="Baja",'Riesgos Corrup'!#REF!="Moderado"),CONCATENATE("R38C",'Riesgos Corrup'!#REF!),"")</f>
        <v>#REF!</v>
      </c>
      <c r="P193" s="102" t="e">
        <f>IF(AND('Riesgos Corrup'!#REF!="Baja",'Riesgos Corrup'!#REF!="Moderado"),CONCATENATE("R39C",'Riesgos Corrup'!#REF!),"")</f>
        <v>#REF!</v>
      </c>
      <c r="Q193" s="103" t="e">
        <f>IF(AND('Riesgos Corrup'!#REF!="Baja",'Riesgos Corrup'!#REF!="Moderado"),CONCATENATE("R38C",'Riesgos Corrup'!#REF!),"")</f>
        <v>#REF!</v>
      </c>
      <c r="R193" s="104" t="e">
        <f>IF(AND('Riesgos Corrup'!#REF!="Baja",'Riesgos Corrup'!#REF!="Moderado"),CONCATENATE("R38C",'Riesgos Corrup'!#REF!),"")</f>
        <v>#REF!</v>
      </c>
      <c r="S193" s="83" t="e">
        <f>IF(AND('Riesgos Corrup'!#REF!="Baja",'Riesgos Corrup'!#REF!="Mayor"),CONCATENATE("R39C",'Riesgos Corrup'!#REF!),"")</f>
        <v>#REF!</v>
      </c>
      <c r="T193" s="39" t="e">
        <f>IF(AND('Riesgos Corrup'!#REF!="Baja",'Riesgos Corrup'!#REF!="Mayor"),CONCATENATE("R38C",'Riesgos Corrup'!#REF!),"")</f>
        <v>#REF!</v>
      </c>
      <c r="U193" s="84" t="e">
        <f>IF(AND('Riesgos Corrup'!#REF!="Baja",'Riesgos Corrup'!#REF!="Mayor"),CONCATENATE("R38C",'Riesgos Corrup'!#REF!),"")</f>
        <v>#REF!</v>
      </c>
      <c r="V193" s="96" t="e">
        <f>IF(AND('Riesgos Corrup'!#REF!="Baja",'Riesgos Corrup'!#REF!="Catastrófico"),CONCATENATE("R39C",'Riesgos Corrup'!#REF!),"")</f>
        <v>#REF!</v>
      </c>
      <c r="W193" s="97" t="e">
        <f>IF(AND('Riesgos Corrup'!#REF!="Baja",'Riesgos Corrup'!#REF!="Catastrófico"),CONCATENATE("R38C",'Riesgos Corrup'!#REF!),"")</f>
        <v>#REF!</v>
      </c>
      <c r="X193" s="98" t="e">
        <f>IF(AND('Riesgos Corrup'!#REF!="Baja",'Riesgos Corrup'!#REF!="Catastrófico"),CONCATENATE("R38C",'Riesgos Corrup'!#REF!),"")</f>
        <v>#REF!</v>
      </c>
      <c r="Y193" s="40"/>
      <c r="Z193" s="274"/>
      <c r="AA193" s="275"/>
      <c r="AB193" s="275"/>
      <c r="AC193" s="275"/>
      <c r="AD193" s="275"/>
      <c r="AE193" s="276"/>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row>
    <row r="194" spans="1:65" ht="15" customHeight="1" x14ac:dyDescent="0.25">
      <c r="A194" s="40"/>
      <c r="B194" s="260"/>
      <c r="C194" s="261"/>
      <c r="D194" s="262"/>
      <c r="E194" s="235"/>
      <c r="F194" s="230"/>
      <c r="G194" s="230"/>
      <c r="H194" s="230"/>
      <c r="I194" s="230"/>
      <c r="J194" s="111" t="e">
        <f>IF(AND('Riesgos Corrup'!#REF!="Baja",'Riesgos Corrup'!#REF!="Moderado"),CONCATENATE("R40C",'Riesgos Corrup'!#REF!),"")</f>
        <v>#REF!</v>
      </c>
      <c r="K194" s="112" t="e">
        <f>IF(AND('Riesgos Corrup'!#REF!="Baja",'Riesgos Corrup'!#REF!="Moderado"),CONCATENATE("R39C",'Riesgos Corrup'!#REF!),"")</f>
        <v>#REF!</v>
      </c>
      <c r="L194" s="113" t="e">
        <f>IF(AND('Riesgos Corrup'!#REF!="Baja",'Riesgos Corrup'!#REF!="Moderado"),CONCATENATE("R39C",'Riesgos Corrup'!#REF!),"")</f>
        <v>#REF!</v>
      </c>
      <c r="M194" s="102" t="e">
        <f>IF(AND('Riesgos Corrup'!#REF!="Baja",'Riesgos Corrup'!#REF!="Moderado"),CONCATENATE("R40C",'Riesgos Corrup'!#REF!),"")</f>
        <v>#REF!</v>
      </c>
      <c r="N194" s="103" t="e">
        <f>IF(AND('Riesgos Corrup'!#REF!="Baja",'Riesgos Corrup'!#REF!="Moderado"),CONCATENATE("R39C",'Riesgos Corrup'!#REF!),"")</f>
        <v>#REF!</v>
      </c>
      <c r="O194" s="104" t="e">
        <f>IF(AND('Riesgos Corrup'!#REF!="Baja",'Riesgos Corrup'!#REF!="Moderado"),CONCATENATE("R39C",'Riesgos Corrup'!#REF!),"")</f>
        <v>#REF!</v>
      </c>
      <c r="P194" s="102" t="e">
        <f>IF(AND('Riesgos Corrup'!#REF!="Baja",'Riesgos Corrup'!#REF!="Moderado"),CONCATENATE("R40C",'Riesgos Corrup'!#REF!),"")</f>
        <v>#REF!</v>
      </c>
      <c r="Q194" s="103" t="e">
        <f>IF(AND('Riesgos Corrup'!#REF!="Baja",'Riesgos Corrup'!#REF!="Moderado"),CONCATENATE("R39C",'Riesgos Corrup'!#REF!),"")</f>
        <v>#REF!</v>
      </c>
      <c r="R194" s="104" t="e">
        <f>IF(AND('Riesgos Corrup'!#REF!="Baja",'Riesgos Corrup'!#REF!="Moderado"),CONCATENATE("R39C",'Riesgos Corrup'!#REF!),"")</f>
        <v>#REF!</v>
      </c>
      <c r="S194" s="83" t="e">
        <f>IF(AND('Riesgos Corrup'!#REF!="Baja",'Riesgos Corrup'!#REF!="Mayor"),CONCATENATE("R40C",'Riesgos Corrup'!#REF!),"")</f>
        <v>#REF!</v>
      </c>
      <c r="T194" s="39" t="e">
        <f>IF(AND('Riesgos Corrup'!#REF!="Baja",'Riesgos Corrup'!#REF!="Mayor"),CONCATENATE("R39C",'Riesgos Corrup'!#REF!),"")</f>
        <v>#REF!</v>
      </c>
      <c r="U194" s="84" t="e">
        <f>IF(AND('Riesgos Corrup'!#REF!="Baja",'Riesgos Corrup'!#REF!="Mayor"),CONCATENATE("R39C",'Riesgos Corrup'!#REF!),"")</f>
        <v>#REF!</v>
      </c>
      <c r="V194" s="96" t="e">
        <f>IF(AND('Riesgos Corrup'!#REF!="Baja",'Riesgos Corrup'!#REF!="Catastrófico"),CONCATENATE("R40C",'Riesgos Corrup'!#REF!),"")</f>
        <v>#REF!</v>
      </c>
      <c r="W194" s="97" t="e">
        <f>IF(AND('Riesgos Corrup'!#REF!="Baja",'Riesgos Corrup'!#REF!="Catastrófico"),CONCATENATE("R39C",'Riesgos Corrup'!#REF!),"")</f>
        <v>#REF!</v>
      </c>
      <c r="X194" s="98" t="e">
        <f>IF(AND('Riesgos Corrup'!#REF!="Baja",'Riesgos Corrup'!#REF!="Catastrófico"),CONCATENATE("R39C",'Riesgos Corrup'!#REF!),"")</f>
        <v>#REF!</v>
      </c>
      <c r="Y194" s="40"/>
      <c r="Z194" s="274"/>
      <c r="AA194" s="275"/>
      <c r="AB194" s="275"/>
      <c r="AC194" s="275"/>
      <c r="AD194" s="275"/>
      <c r="AE194" s="276"/>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row>
    <row r="195" spans="1:65" ht="15" customHeight="1" x14ac:dyDescent="0.25">
      <c r="A195" s="40"/>
      <c r="B195" s="260"/>
      <c r="C195" s="261"/>
      <c r="D195" s="262"/>
      <c r="E195" s="235"/>
      <c r="F195" s="230"/>
      <c r="G195" s="230"/>
      <c r="H195" s="230"/>
      <c r="I195" s="230"/>
      <c r="J195" s="111" t="e">
        <f>IF(AND('Riesgos Corrup'!#REF!="Baja",'Riesgos Corrup'!#REF!="Moderado"),CONCATENATE("R41C",'Riesgos Corrup'!#REF!),"")</f>
        <v>#REF!</v>
      </c>
      <c r="K195" s="112" t="e">
        <f>IF(AND('Riesgos Corrup'!#REF!="Baja",'Riesgos Corrup'!#REF!="Moderado"),CONCATENATE("R40C",'Riesgos Corrup'!#REF!),"")</f>
        <v>#REF!</v>
      </c>
      <c r="L195" s="113" t="e">
        <f>IF(AND('Riesgos Corrup'!#REF!="Baja",'Riesgos Corrup'!#REF!="Moderado"),CONCATENATE("R40C",'Riesgos Corrup'!#REF!),"")</f>
        <v>#REF!</v>
      </c>
      <c r="M195" s="102" t="e">
        <f>IF(AND('Riesgos Corrup'!#REF!="Baja",'Riesgos Corrup'!#REF!="Moderado"),CONCATENATE("R41C",'Riesgos Corrup'!#REF!),"")</f>
        <v>#REF!</v>
      </c>
      <c r="N195" s="103" t="e">
        <f>IF(AND('Riesgos Corrup'!#REF!="Baja",'Riesgos Corrup'!#REF!="Moderado"),CONCATENATE("R40C",'Riesgos Corrup'!#REF!),"")</f>
        <v>#REF!</v>
      </c>
      <c r="O195" s="104" t="e">
        <f>IF(AND('Riesgos Corrup'!#REF!="Baja",'Riesgos Corrup'!#REF!="Moderado"),CONCATENATE("R40C",'Riesgos Corrup'!#REF!),"")</f>
        <v>#REF!</v>
      </c>
      <c r="P195" s="102" t="e">
        <f>IF(AND('Riesgos Corrup'!#REF!="Baja",'Riesgos Corrup'!#REF!="Moderado"),CONCATENATE("R41C",'Riesgos Corrup'!#REF!),"")</f>
        <v>#REF!</v>
      </c>
      <c r="Q195" s="103" t="e">
        <f>IF(AND('Riesgos Corrup'!#REF!="Baja",'Riesgos Corrup'!#REF!="Moderado"),CONCATENATE("R40C",'Riesgos Corrup'!#REF!),"")</f>
        <v>#REF!</v>
      </c>
      <c r="R195" s="104" t="e">
        <f>IF(AND('Riesgos Corrup'!#REF!="Baja",'Riesgos Corrup'!#REF!="Moderado"),CONCATENATE("R40C",'Riesgos Corrup'!#REF!),"")</f>
        <v>#REF!</v>
      </c>
      <c r="S195" s="83" t="e">
        <f>IF(AND('Riesgos Corrup'!#REF!="Baja",'Riesgos Corrup'!#REF!="Mayor"),CONCATENATE("R41C",'Riesgos Corrup'!#REF!),"")</f>
        <v>#REF!</v>
      </c>
      <c r="T195" s="39" t="e">
        <f>IF(AND('Riesgos Corrup'!#REF!="Baja",'Riesgos Corrup'!#REF!="Mayor"),CONCATENATE("R40C",'Riesgos Corrup'!#REF!),"")</f>
        <v>#REF!</v>
      </c>
      <c r="U195" s="84" t="e">
        <f>IF(AND('Riesgos Corrup'!#REF!="Baja",'Riesgos Corrup'!#REF!="Mayor"),CONCATENATE("R40C",'Riesgos Corrup'!#REF!),"")</f>
        <v>#REF!</v>
      </c>
      <c r="V195" s="96" t="e">
        <f>IF(AND('Riesgos Corrup'!#REF!="Baja",'Riesgos Corrup'!#REF!="Catastrófico"),CONCATENATE("R41C",'Riesgos Corrup'!#REF!),"")</f>
        <v>#REF!</v>
      </c>
      <c r="W195" s="97" t="e">
        <f>IF(AND('Riesgos Corrup'!#REF!="Baja",'Riesgos Corrup'!#REF!="Catastrófico"),CONCATENATE("R40C",'Riesgos Corrup'!#REF!),"")</f>
        <v>#REF!</v>
      </c>
      <c r="X195" s="98" t="e">
        <f>IF(AND('Riesgos Corrup'!#REF!="Baja",'Riesgos Corrup'!#REF!="Catastrófico"),CONCATENATE("R40C",'Riesgos Corrup'!#REF!),"")</f>
        <v>#REF!</v>
      </c>
      <c r="Y195" s="40"/>
      <c r="Z195" s="274"/>
      <c r="AA195" s="275"/>
      <c r="AB195" s="275"/>
      <c r="AC195" s="275"/>
      <c r="AD195" s="275"/>
      <c r="AE195" s="276"/>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row>
    <row r="196" spans="1:65" ht="15" customHeight="1" x14ac:dyDescent="0.25">
      <c r="A196" s="40"/>
      <c r="B196" s="260"/>
      <c r="C196" s="261"/>
      <c r="D196" s="262"/>
      <c r="E196" s="235"/>
      <c r="F196" s="230"/>
      <c r="G196" s="230"/>
      <c r="H196" s="230"/>
      <c r="I196" s="230"/>
      <c r="J196" s="111" t="str">
        <f>IF(AND('Riesgos Corrup'!$AB$42="Baja",'Riesgos Corrup'!$AD$42="Moderado"),CONCATENATE("R42C",'Riesgos Corrup'!$R$42),"")</f>
        <v/>
      </c>
      <c r="K196" s="112" t="str">
        <f>IF(AND('Riesgos Corrup'!$AB$43="Baja",'Riesgos Corrup'!$AD$43="Moderado"),CONCATENATE("R41C",'Riesgos Corrup'!$R$43),"")</f>
        <v/>
      </c>
      <c r="L196" s="113" t="str">
        <f>IF(AND('Riesgos Corrup'!$AB$44="Baja",'Riesgos Corrup'!$AD$44="Moderado"),CONCATENATE("R41C",'Riesgos Corrup'!$R$44),"")</f>
        <v/>
      </c>
      <c r="M196" s="102" t="str">
        <f>IF(AND('Riesgos Corrup'!$AB$42="Baja",'Riesgos Corrup'!$AD$42="Moderado"),CONCATENATE("R42C",'Riesgos Corrup'!$R$42),"")</f>
        <v/>
      </c>
      <c r="N196" s="103" t="str">
        <f>IF(AND('Riesgos Corrup'!$AB$43="Baja",'Riesgos Corrup'!$AD$43="Moderado"),CONCATENATE("R41C",'Riesgos Corrup'!$R$43),"")</f>
        <v/>
      </c>
      <c r="O196" s="104" t="str">
        <f>IF(AND('Riesgos Corrup'!$AB$44="Baja",'Riesgos Corrup'!$AD$44="Moderado"),CONCATENATE("R41C",'Riesgos Corrup'!$R$44),"")</f>
        <v/>
      </c>
      <c r="P196" s="102" t="str">
        <f>IF(AND('Riesgos Corrup'!$AB$42="Baja",'Riesgos Corrup'!$AD$42="Moderado"),CONCATENATE("R42C",'Riesgos Corrup'!$R$42),"")</f>
        <v/>
      </c>
      <c r="Q196" s="103" t="str">
        <f>IF(AND('Riesgos Corrup'!$AB$43="Baja",'Riesgos Corrup'!$AD$43="Moderado"),CONCATENATE("R41C",'Riesgos Corrup'!$R$43),"")</f>
        <v/>
      </c>
      <c r="R196" s="104" t="str">
        <f>IF(AND('Riesgos Corrup'!$AB$44="Baja",'Riesgos Corrup'!$AD$44="Moderado"),CONCATENATE("R41C",'Riesgos Corrup'!$R$44),"")</f>
        <v/>
      </c>
      <c r="S196" s="83" t="str">
        <f>IF(AND('Riesgos Corrup'!$AB$42="Baja",'Riesgos Corrup'!$AD$42="Mayor"),CONCATENATE("R42C",'Riesgos Corrup'!$R$42),"")</f>
        <v/>
      </c>
      <c r="T196" s="39" t="str">
        <f>IF(AND('Riesgos Corrup'!$AB$43="Baja",'Riesgos Corrup'!$AD$43="Mayor"),CONCATENATE("R41C",'Riesgos Corrup'!$R$43),"")</f>
        <v/>
      </c>
      <c r="U196" s="84" t="str">
        <f>IF(AND('Riesgos Corrup'!$AB$44="Baja",'Riesgos Corrup'!$AD$44="Mayor"),CONCATENATE("R41C",'Riesgos Corrup'!$R$44),"")</f>
        <v/>
      </c>
      <c r="V196" s="96" t="str">
        <f>IF(AND('Riesgos Corrup'!$AB$42="Baja",'Riesgos Corrup'!$AD$42="Catastrófico"),CONCATENATE("R42C",'Riesgos Corrup'!$R$42),"")</f>
        <v/>
      </c>
      <c r="W196" s="97" t="str">
        <f>IF(AND('Riesgos Corrup'!$AB$43="Baja",'Riesgos Corrup'!$AD$43="Catastrófico"),CONCATENATE("R41C",'Riesgos Corrup'!$R$43),"")</f>
        <v/>
      </c>
      <c r="X196" s="98" t="str">
        <f>IF(AND('Riesgos Corrup'!$AB$44="Baja",'Riesgos Corrup'!$AD$44="Catastrófico"),CONCATENATE("R41C",'Riesgos Corrup'!$R$44),"")</f>
        <v/>
      </c>
      <c r="Y196" s="40"/>
      <c r="Z196" s="274"/>
      <c r="AA196" s="275"/>
      <c r="AB196" s="275"/>
      <c r="AC196" s="275"/>
      <c r="AD196" s="275"/>
      <c r="AE196" s="276"/>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row>
    <row r="197" spans="1:65" ht="15" customHeight="1" x14ac:dyDescent="0.25">
      <c r="A197" s="40"/>
      <c r="B197" s="260"/>
      <c r="C197" s="261"/>
      <c r="D197" s="262"/>
      <c r="E197" s="235"/>
      <c r="F197" s="230"/>
      <c r="G197" s="230"/>
      <c r="H197" s="230"/>
      <c r="I197" s="230"/>
      <c r="J197" s="111" t="e">
        <f>IF(AND('Riesgos Corrup'!#REF!="Baja",'Riesgos Corrup'!#REF!="Moderado"),CONCATENATE("R43C",'Riesgos Corrup'!#REF!),"")</f>
        <v>#REF!</v>
      </c>
      <c r="K197" s="112" t="e">
        <f>IF(AND('Riesgos Corrup'!#REF!="Baja",'Riesgos Corrup'!#REF!="Moderado"),CONCATENATE("R42C",'Riesgos Corrup'!#REF!),"")</f>
        <v>#REF!</v>
      </c>
      <c r="L197" s="113" t="e">
        <f>IF(AND('Riesgos Corrup'!#REF!="Baja",'Riesgos Corrup'!#REF!="Moderado"),CONCATENATE("R42C",'Riesgos Corrup'!#REF!),"")</f>
        <v>#REF!</v>
      </c>
      <c r="M197" s="102" t="e">
        <f>IF(AND('Riesgos Corrup'!#REF!="Baja",'Riesgos Corrup'!#REF!="Moderado"),CONCATENATE("R43C",'Riesgos Corrup'!#REF!),"")</f>
        <v>#REF!</v>
      </c>
      <c r="N197" s="103" t="e">
        <f>IF(AND('Riesgos Corrup'!#REF!="Baja",'Riesgos Corrup'!#REF!="Moderado"),CONCATENATE("R42C",'Riesgos Corrup'!#REF!),"")</f>
        <v>#REF!</v>
      </c>
      <c r="O197" s="104" t="e">
        <f>IF(AND('Riesgos Corrup'!#REF!="Baja",'Riesgos Corrup'!#REF!="Moderado"),CONCATENATE("R42C",'Riesgos Corrup'!#REF!),"")</f>
        <v>#REF!</v>
      </c>
      <c r="P197" s="102" t="e">
        <f>IF(AND('Riesgos Corrup'!#REF!="Baja",'Riesgos Corrup'!#REF!="Moderado"),CONCATENATE("R43C",'Riesgos Corrup'!#REF!),"")</f>
        <v>#REF!</v>
      </c>
      <c r="Q197" s="103" t="e">
        <f>IF(AND('Riesgos Corrup'!#REF!="Baja",'Riesgos Corrup'!#REF!="Moderado"),CONCATENATE("R42C",'Riesgos Corrup'!#REF!),"")</f>
        <v>#REF!</v>
      </c>
      <c r="R197" s="104" t="e">
        <f>IF(AND('Riesgos Corrup'!#REF!="Baja",'Riesgos Corrup'!#REF!="Moderado"),CONCATENATE("R42C",'Riesgos Corrup'!#REF!),"")</f>
        <v>#REF!</v>
      </c>
      <c r="S197" s="83" t="e">
        <f>IF(AND('Riesgos Corrup'!#REF!="Baja",'Riesgos Corrup'!#REF!="Mayor"),CONCATENATE("R43C",'Riesgos Corrup'!#REF!),"")</f>
        <v>#REF!</v>
      </c>
      <c r="T197" s="39" t="e">
        <f>IF(AND('Riesgos Corrup'!#REF!="Baja",'Riesgos Corrup'!#REF!="Mayor"),CONCATENATE("R42C",'Riesgos Corrup'!#REF!),"")</f>
        <v>#REF!</v>
      </c>
      <c r="U197" s="84" t="e">
        <f>IF(AND('Riesgos Corrup'!#REF!="Baja",'Riesgos Corrup'!#REF!="Mayor"),CONCATENATE("R42C",'Riesgos Corrup'!#REF!),"")</f>
        <v>#REF!</v>
      </c>
      <c r="V197" s="96" t="e">
        <f>IF(AND('Riesgos Corrup'!#REF!="Baja",'Riesgos Corrup'!#REF!="Catastrófico"),CONCATENATE("R43C",'Riesgos Corrup'!#REF!),"")</f>
        <v>#REF!</v>
      </c>
      <c r="W197" s="97" t="e">
        <f>IF(AND('Riesgos Corrup'!#REF!="Baja",'Riesgos Corrup'!#REF!="Catastrófico"),CONCATENATE("R42C",'Riesgos Corrup'!#REF!),"")</f>
        <v>#REF!</v>
      </c>
      <c r="X197" s="98" t="e">
        <f>IF(AND('Riesgos Corrup'!#REF!="Baja",'Riesgos Corrup'!#REF!="Catastrófico"),CONCATENATE("R42C",'Riesgos Corrup'!#REF!),"")</f>
        <v>#REF!</v>
      </c>
      <c r="Y197" s="40"/>
      <c r="Z197" s="274"/>
      <c r="AA197" s="275"/>
      <c r="AB197" s="275"/>
      <c r="AC197" s="275"/>
      <c r="AD197" s="275"/>
      <c r="AE197" s="276"/>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row>
    <row r="198" spans="1:65" ht="15" customHeight="1" x14ac:dyDescent="0.25">
      <c r="A198" s="40"/>
      <c r="B198" s="260"/>
      <c r="C198" s="261"/>
      <c r="D198" s="262"/>
      <c r="E198" s="235"/>
      <c r="F198" s="230"/>
      <c r="G198" s="230"/>
      <c r="H198" s="230"/>
      <c r="I198" s="230"/>
      <c r="J198" s="111" t="str">
        <f ca="1">IF(AND('Riesgos Corrup'!$AB$45="Baja",'Riesgos Corrup'!$AD$45="Moderado"),CONCATENATE("R44C",'Riesgos Corrup'!$R$45),"")</f>
        <v/>
      </c>
      <c r="K198" s="112" t="str">
        <f>IF(AND('Riesgos Corrup'!$AB$46="Baja",'Riesgos Corrup'!$AD$46="Moderado"),CONCATENATE("R43C",'Riesgos Corrup'!$R$46),"")</f>
        <v/>
      </c>
      <c r="L198" s="113" t="str">
        <f>IF(AND('Riesgos Corrup'!$AB$47="Baja",'Riesgos Corrup'!$AD$47="Moderado"),CONCATENATE("R43C",'Riesgos Corrup'!$R$47),"")</f>
        <v/>
      </c>
      <c r="M198" s="102" t="str">
        <f ca="1">IF(AND('Riesgos Corrup'!$AB$45="Baja",'Riesgos Corrup'!$AD$45="Moderado"),CONCATENATE("R44C",'Riesgos Corrup'!$R$45),"")</f>
        <v/>
      </c>
      <c r="N198" s="103" t="str">
        <f>IF(AND('Riesgos Corrup'!$AB$46="Baja",'Riesgos Corrup'!$AD$46="Moderado"),CONCATENATE("R43C",'Riesgos Corrup'!$R$46),"")</f>
        <v/>
      </c>
      <c r="O198" s="104" t="str">
        <f>IF(AND('Riesgos Corrup'!$AB$47="Baja",'Riesgos Corrup'!$AD$47="Moderado"),CONCATENATE("R43C",'Riesgos Corrup'!$R$47),"")</f>
        <v/>
      </c>
      <c r="P198" s="102" t="str">
        <f ca="1">IF(AND('Riesgos Corrup'!$AB$45="Baja",'Riesgos Corrup'!$AD$45="Moderado"),CONCATENATE("R44C",'Riesgos Corrup'!$R$45),"")</f>
        <v/>
      </c>
      <c r="Q198" s="103" t="str">
        <f>IF(AND('Riesgos Corrup'!$AB$46="Baja",'Riesgos Corrup'!$AD$46="Moderado"),CONCATENATE("R43C",'Riesgos Corrup'!$R$46),"")</f>
        <v/>
      </c>
      <c r="R198" s="104" t="str">
        <f>IF(AND('Riesgos Corrup'!$AB$47="Baja",'Riesgos Corrup'!$AD$47="Moderado"),CONCATENATE("R43C",'Riesgos Corrup'!$R$47),"")</f>
        <v/>
      </c>
      <c r="S198" s="83" t="str">
        <f ca="1">IF(AND('Riesgos Corrup'!$AB$45="Baja",'Riesgos Corrup'!$AD$45="Mayor"),CONCATENATE("R44C",'Riesgos Corrup'!$R$45),"")</f>
        <v/>
      </c>
      <c r="T198" s="39" t="str">
        <f>IF(AND('Riesgos Corrup'!$AB$46="Baja",'Riesgos Corrup'!$AD$46="Mayor"),CONCATENATE("R43C",'Riesgos Corrup'!$R$46),"")</f>
        <v/>
      </c>
      <c r="U198" s="84" t="str">
        <f>IF(AND('Riesgos Corrup'!$AB$47="Baja",'Riesgos Corrup'!$AD$47="Mayor"),CONCATENATE("R43C",'Riesgos Corrup'!$R$47),"")</f>
        <v/>
      </c>
      <c r="V198" s="96" t="str">
        <f ca="1">IF(AND('Riesgos Corrup'!$AB$45="Baja",'Riesgos Corrup'!$AD$45="Catastrófico"),CONCATENATE("R44C",'Riesgos Corrup'!$R$45),"")</f>
        <v/>
      </c>
      <c r="W198" s="97" t="str">
        <f>IF(AND('Riesgos Corrup'!$AB$46="Baja",'Riesgos Corrup'!$AD$46="Catastrófico"),CONCATENATE("R43C",'Riesgos Corrup'!$R$46),"")</f>
        <v/>
      </c>
      <c r="X198" s="98" t="str">
        <f>IF(AND('Riesgos Corrup'!$AB$47="Baja",'Riesgos Corrup'!$AD$47="Catastrófico"),CONCATENATE("R43C",'Riesgos Corrup'!$R$47),"")</f>
        <v/>
      </c>
      <c r="Y198" s="40"/>
      <c r="Z198" s="274"/>
      <c r="AA198" s="275"/>
      <c r="AB198" s="275"/>
      <c r="AC198" s="275"/>
      <c r="AD198" s="275"/>
      <c r="AE198" s="276"/>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row>
    <row r="199" spans="1:65" ht="15" customHeight="1" x14ac:dyDescent="0.25">
      <c r="A199" s="40"/>
      <c r="B199" s="260"/>
      <c r="C199" s="261"/>
      <c r="D199" s="262"/>
      <c r="E199" s="235"/>
      <c r="F199" s="230"/>
      <c r="G199" s="230"/>
      <c r="H199" s="230"/>
      <c r="I199" s="230"/>
      <c r="J199" s="111" t="str">
        <f>IF(AND('Riesgos Corrup'!$AB$48="Baja",'Riesgos Corrup'!$AD$48="Moderado"),CONCATENATE("R45C",'Riesgos Corrup'!$R$48),"")</f>
        <v/>
      </c>
      <c r="K199" s="112" t="str">
        <f>IF(AND('Riesgos Corrup'!$AB$49="Baja",'Riesgos Corrup'!$AD$49="Moderado"),CONCATENATE("R44C",'Riesgos Corrup'!$R$49),"")</f>
        <v/>
      </c>
      <c r="L199" s="113" t="str">
        <f>IF(AND('Riesgos Corrup'!$AB$50="Baja",'Riesgos Corrup'!$AD$50="Moderado"),CONCATENATE("R44C",'Riesgos Corrup'!$R$50),"")</f>
        <v/>
      </c>
      <c r="M199" s="102" t="str">
        <f>IF(AND('Riesgos Corrup'!$AB$48="Baja",'Riesgos Corrup'!$AD$48="Moderado"),CONCATENATE("R45C",'Riesgos Corrup'!$R$48),"")</f>
        <v/>
      </c>
      <c r="N199" s="103" t="str">
        <f>IF(AND('Riesgos Corrup'!$AB$49="Baja",'Riesgos Corrup'!$AD$49="Moderado"),CONCATENATE("R44C",'Riesgos Corrup'!$R$49),"")</f>
        <v/>
      </c>
      <c r="O199" s="104" t="str">
        <f>IF(AND('Riesgos Corrup'!$AB$50="Baja",'Riesgos Corrup'!$AD$50="Moderado"),CONCATENATE("R44C",'Riesgos Corrup'!$R$50),"")</f>
        <v/>
      </c>
      <c r="P199" s="102" t="str">
        <f>IF(AND('Riesgos Corrup'!$AB$48="Baja",'Riesgos Corrup'!$AD$48="Moderado"),CONCATENATE("R45C",'Riesgos Corrup'!$R$48),"")</f>
        <v/>
      </c>
      <c r="Q199" s="103" t="str">
        <f>IF(AND('Riesgos Corrup'!$AB$49="Baja",'Riesgos Corrup'!$AD$49="Moderado"),CONCATENATE("R44C",'Riesgos Corrup'!$R$49),"")</f>
        <v/>
      </c>
      <c r="R199" s="104" t="str">
        <f>IF(AND('Riesgos Corrup'!$AB$50="Baja",'Riesgos Corrup'!$AD$50="Moderado"),CONCATENATE("R44C",'Riesgos Corrup'!$R$50),"")</f>
        <v/>
      </c>
      <c r="S199" s="83" t="str">
        <f>IF(AND('Riesgos Corrup'!$AB$48="Baja",'Riesgos Corrup'!$AD$48="Mayor"),CONCATENATE("R45C",'Riesgos Corrup'!$R$48),"")</f>
        <v/>
      </c>
      <c r="T199" s="39" t="str">
        <f>IF(AND('Riesgos Corrup'!$AB$49="Baja",'Riesgos Corrup'!$AD$49="Mayor"),CONCATENATE("R44C",'Riesgos Corrup'!$R$49),"")</f>
        <v/>
      </c>
      <c r="U199" s="84" t="str">
        <f>IF(AND('Riesgos Corrup'!$AB$50="Baja",'Riesgos Corrup'!$AD$50="Mayor"),CONCATENATE("R44C",'Riesgos Corrup'!$R$50),"")</f>
        <v/>
      </c>
      <c r="V199" s="96" t="str">
        <f>IF(AND('Riesgos Corrup'!$AB$48="Baja",'Riesgos Corrup'!$AD$48="Catastrófico"),CONCATENATE("R45C",'Riesgos Corrup'!$R$48),"")</f>
        <v/>
      </c>
      <c r="W199" s="97" t="str">
        <f>IF(AND('Riesgos Corrup'!$AB$49="Baja",'Riesgos Corrup'!$AD$49="Catastrófico"),CONCATENATE("R44C",'Riesgos Corrup'!$R$49),"")</f>
        <v/>
      </c>
      <c r="X199" s="98" t="str">
        <f>IF(AND('Riesgos Corrup'!$AB$50="Baja",'Riesgos Corrup'!$AD$50="Catastrófico"),CONCATENATE("R44C",'Riesgos Corrup'!$R$50),"")</f>
        <v/>
      </c>
      <c r="Y199" s="40"/>
      <c r="Z199" s="274"/>
      <c r="AA199" s="275"/>
      <c r="AB199" s="275"/>
      <c r="AC199" s="275"/>
      <c r="AD199" s="275"/>
      <c r="AE199" s="276"/>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row>
    <row r="200" spans="1:65" ht="15" customHeight="1" x14ac:dyDescent="0.25">
      <c r="A200" s="40"/>
      <c r="B200" s="260"/>
      <c r="C200" s="261"/>
      <c r="D200" s="262"/>
      <c r="E200" s="235"/>
      <c r="F200" s="230"/>
      <c r="G200" s="230"/>
      <c r="H200" s="230"/>
      <c r="I200" s="230"/>
      <c r="J200" s="111" t="e">
        <f>IF(AND('Riesgos Corrup'!#REF!="Baja",'Riesgos Corrup'!#REF!="Moderado"),CONCATENATE("R46C",'Riesgos Corrup'!#REF!),"")</f>
        <v>#REF!</v>
      </c>
      <c r="K200" s="112" t="e">
        <f>IF(AND('Riesgos Corrup'!#REF!="Baja",'Riesgos Corrup'!#REF!="Moderado"),CONCATENATE("R45C",'Riesgos Corrup'!#REF!),"")</f>
        <v>#REF!</v>
      </c>
      <c r="L200" s="113" t="e">
        <f>IF(AND('Riesgos Corrup'!#REF!="Baja",'Riesgos Corrup'!#REF!="Moderado"),CONCATENATE("R45C",'Riesgos Corrup'!#REF!),"")</f>
        <v>#REF!</v>
      </c>
      <c r="M200" s="102" t="e">
        <f>IF(AND('Riesgos Corrup'!#REF!="Baja",'Riesgos Corrup'!#REF!="Moderado"),CONCATENATE("R46C",'Riesgos Corrup'!#REF!),"")</f>
        <v>#REF!</v>
      </c>
      <c r="N200" s="103" t="e">
        <f>IF(AND('Riesgos Corrup'!#REF!="Baja",'Riesgos Corrup'!#REF!="Moderado"),CONCATENATE("R45C",'Riesgos Corrup'!#REF!),"")</f>
        <v>#REF!</v>
      </c>
      <c r="O200" s="104" t="e">
        <f>IF(AND('Riesgos Corrup'!#REF!="Baja",'Riesgos Corrup'!#REF!="Moderado"),CONCATENATE("R45C",'Riesgos Corrup'!#REF!),"")</f>
        <v>#REF!</v>
      </c>
      <c r="P200" s="102" t="e">
        <f>IF(AND('Riesgos Corrup'!#REF!="Baja",'Riesgos Corrup'!#REF!="Moderado"),CONCATENATE("R46C",'Riesgos Corrup'!#REF!),"")</f>
        <v>#REF!</v>
      </c>
      <c r="Q200" s="103" t="e">
        <f>IF(AND('Riesgos Corrup'!#REF!="Baja",'Riesgos Corrup'!#REF!="Moderado"),CONCATENATE("R45C",'Riesgos Corrup'!#REF!),"")</f>
        <v>#REF!</v>
      </c>
      <c r="R200" s="104" t="e">
        <f>IF(AND('Riesgos Corrup'!#REF!="Baja",'Riesgos Corrup'!#REF!="Moderado"),CONCATENATE("R45C",'Riesgos Corrup'!#REF!),"")</f>
        <v>#REF!</v>
      </c>
      <c r="S200" s="83" t="e">
        <f>IF(AND('Riesgos Corrup'!#REF!="Baja",'Riesgos Corrup'!#REF!="Mayor"),CONCATENATE("R46C",'Riesgos Corrup'!#REF!),"")</f>
        <v>#REF!</v>
      </c>
      <c r="T200" s="39" t="e">
        <f>IF(AND('Riesgos Corrup'!#REF!="Baja",'Riesgos Corrup'!#REF!="Mayor"),CONCATENATE("R45C",'Riesgos Corrup'!#REF!),"")</f>
        <v>#REF!</v>
      </c>
      <c r="U200" s="84" t="e">
        <f>IF(AND('Riesgos Corrup'!#REF!="Baja",'Riesgos Corrup'!#REF!="Mayor"),CONCATENATE("R45C",'Riesgos Corrup'!#REF!),"")</f>
        <v>#REF!</v>
      </c>
      <c r="V200" s="96" t="e">
        <f>IF(AND('Riesgos Corrup'!#REF!="Baja",'Riesgos Corrup'!#REF!="Catastrófico"),CONCATENATE("R46C",'Riesgos Corrup'!#REF!),"")</f>
        <v>#REF!</v>
      </c>
      <c r="W200" s="97" t="e">
        <f>IF(AND('Riesgos Corrup'!#REF!="Baja",'Riesgos Corrup'!#REF!="Catastrófico"),CONCATENATE("R45C",'Riesgos Corrup'!#REF!),"")</f>
        <v>#REF!</v>
      </c>
      <c r="X200" s="98" t="e">
        <f>IF(AND('Riesgos Corrup'!#REF!="Baja",'Riesgos Corrup'!#REF!="Catastrófico"),CONCATENATE("R45C",'Riesgos Corrup'!#REF!),"")</f>
        <v>#REF!</v>
      </c>
      <c r="Y200" s="40"/>
      <c r="Z200" s="274"/>
      <c r="AA200" s="275"/>
      <c r="AB200" s="275"/>
      <c r="AC200" s="275"/>
      <c r="AD200" s="275"/>
      <c r="AE200" s="276"/>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row>
    <row r="201" spans="1:65" ht="15" customHeight="1" x14ac:dyDescent="0.25">
      <c r="A201" s="40"/>
      <c r="B201" s="260"/>
      <c r="C201" s="261"/>
      <c r="D201" s="262"/>
      <c r="E201" s="235"/>
      <c r="F201" s="230"/>
      <c r="G201" s="230"/>
      <c r="H201" s="230"/>
      <c r="I201" s="230"/>
      <c r="J201" s="111" t="e">
        <f>IF(AND('Riesgos Corrup'!#REF!="Baja",'Riesgos Corrup'!#REF!="Moderado"),CONCATENATE("R47C",'Riesgos Corrup'!#REF!),"")</f>
        <v>#REF!</v>
      </c>
      <c r="K201" s="112" t="e">
        <f>IF(AND('Riesgos Corrup'!#REF!="Baja",'Riesgos Corrup'!#REF!="Moderado"),CONCATENATE("R46C",'Riesgos Corrup'!#REF!),"")</f>
        <v>#REF!</v>
      </c>
      <c r="L201" s="113" t="e">
        <f>IF(AND('Riesgos Corrup'!#REF!="Baja",'Riesgos Corrup'!#REF!="Moderado"),CONCATENATE("R46C",'Riesgos Corrup'!#REF!),"")</f>
        <v>#REF!</v>
      </c>
      <c r="M201" s="102" t="e">
        <f>IF(AND('Riesgos Corrup'!#REF!="Baja",'Riesgos Corrup'!#REF!="Moderado"),CONCATENATE("R47C",'Riesgos Corrup'!#REF!),"")</f>
        <v>#REF!</v>
      </c>
      <c r="N201" s="103" t="e">
        <f>IF(AND('Riesgos Corrup'!#REF!="Baja",'Riesgos Corrup'!#REF!="Moderado"),CONCATENATE("R46C",'Riesgos Corrup'!#REF!),"")</f>
        <v>#REF!</v>
      </c>
      <c r="O201" s="104" t="e">
        <f>IF(AND('Riesgos Corrup'!#REF!="Baja",'Riesgos Corrup'!#REF!="Moderado"),CONCATENATE("R46C",'Riesgos Corrup'!#REF!),"")</f>
        <v>#REF!</v>
      </c>
      <c r="P201" s="102" t="e">
        <f>IF(AND('Riesgos Corrup'!#REF!="Baja",'Riesgos Corrup'!#REF!="Moderado"),CONCATENATE("R47C",'Riesgos Corrup'!#REF!),"")</f>
        <v>#REF!</v>
      </c>
      <c r="Q201" s="103" t="e">
        <f>IF(AND('Riesgos Corrup'!#REF!="Baja",'Riesgos Corrup'!#REF!="Moderado"),CONCATENATE("R46C",'Riesgos Corrup'!#REF!),"")</f>
        <v>#REF!</v>
      </c>
      <c r="R201" s="104" t="e">
        <f>IF(AND('Riesgos Corrup'!#REF!="Baja",'Riesgos Corrup'!#REF!="Moderado"),CONCATENATE("R46C",'Riesgos Corrup'!#REF!),"")</f>
        <v>#REF!</v>
      </c>
      <c r="S201" s="83" t="e">
        <f>IF(AND('Riesgos Corrup'!#REF!="Baja",'Riesgos Corrup'!#REF!="Mayor"),CONCATENATE("R47C",'Riesgos Corrup'!#REF!),"")</f>
        <v>#REF!</v>
      </c>
      <c r="T201" s="39" t="e">
        <f>IF(AND('Riesgos Corrup'!#REF!="Baja",'Riesgos Corrup'!#REF!="Mayor"),CONCATENATE("R46C",'Riesgos Corrup'!#REF!),"")</f>
        <v>#REF!</v>
      </c>
      <c r="U201" s="84" t="e">
        <f>IF(AND('Riesgos Corrup'!#REF!="Baja",'Riesgos Corrup'!#REF!="Mayor"),CONCATENATE("R46C",'Riesgos Corrup'!#REF!),"")</f>
        <v>#REF!</v>
      </c>
      <c r="V201" s="96" t="e">
        <f>IF(AND('Riesgos Corrup'!#REF!="Baja",'Riesgos Corrup'!#REF!="Catastrófico"),CONCATENATE("R47C",'Riesgos Corrup'!#REF!),"")</f>
        <v>#REF!</v>
      </c>
      <c r="W201" s="97" t="e">
        <f>IF(AND('Riesgos Corrup'!#REF!="Baja",'Riesgos Corrup'!#REF!="Catastrófico"),CONCATENATE("R46C",'Riesgos Corrup'!#REF!),"")</f>
        <v>#REF!</v>
      </c>
      <c r="X201" s="98" t="e">
        <f>IF(AND('Riesgos Corrup'!#REF!="Baja",'Riesgos Corrup'!#REF!="Catastrófico"),CONCATENATE("R46C",'Riesgos Corrup'!#REF!),"")</f>
        <v>#REF!</v>
      </c>
      <c r="Y201" s="40"/>
      <c r="Z201" s="274"/>
      <c r="AA201" s="275"/>
      <c r="AB201" s="275"/>
      <c r="AC201" s="275"/>
      <c r="AD201" s="275"/>
      <c r="AE201" s="276"/>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row>
    <row r="202" spans="1:65" ht="15" customHeight="1" x14ac:dyDescent="0.25">
      <c r="A202" s="40"/>
      <c r="B202" s="260"/>
      <c r="C202" s="261"/>
      <c r="D202" s="262"/>
      <c r="E202" s="235"/>
      <c r="F202" s="230"/>
      <c r="G202" s="230"/>
      <c r="H202" s="230"/>
      <c r="I202" s="230"/>
      <c r="J202" s="111" t="e">
        <f>IF(AND('Riesgos Corrup'!#REF!="Baja",'Riesgos Corrup'!#REF!="Moderado"),CONCATENATE("R48C",'Riesgos Corrup'!#REF!),"")</f>
        <v>#REF!</v>
      </c>
      <c r="K202" s="112" t="e">
        <f>IF(AND('Riesgos Corrup'!#REF!="Baja",'Riesgos Corrup'!#REF!="Moderado"),CONCATENATE("R47C",'Riesgos Corrup'!#REF!),"")</f>
        <v>#REF!</v>
      </c>
      <c r="L202" s="113" t="e">
        <f>IF(AND('Riesgos Corrup'!#REF!="Baja",'Riesgos Corrup'!#REF!="Moderado"),CONCATENATE("R47C",'Riesgos Corrup'!#REF!),"")</f>
        <v>#REF!</v>
      </c>
      <c r="M202" s="102" t="e">
        <f>IF(AND('Riesgos Corrup'!#REF!="Baja",'Riesgos Corrup'!#REF!="Moderado"),CONCATENATE("R48C",'Riesgos Corrup'!#REF!),"")</f>
        <v>#REF!</v>
      </c>
      <c r="N202" s="103" t="e">
        <f>IF(AND('Riesgos Corrup'!#REF!="Baja",'Riesgos Corrup'!#REF!="Moderado"),CONCATENATE("R47C",'Riesgos Corrup'!#REF!),"")</f>
        <v>#REF!</v>
      </c>
      <c r="O202" s="104" t="e">
        <f>IF(AND('Riesgos Corrup'!#REF!="Baja",'Riesgos Corrup'!#REF!="Moderado"),CONCATENATE("R47C",'Riesgos Corrup'!#REF!),"")</f>
        <v>#REF!</v>
      </c>
      <c r="P202" s="102" t="e">
        <f>IF(AND('Riesgos Corrup'!#REF!="Baja",'Riesgos Corrup'!#REF!="Moderado"),CONCATENATE("R48C",'Riesgos Corrup'!#REF!),"")</f>
        <v>#REF!</v>
      </c>
      <c r="Q202" s="103" t="e">
        <f>IF(AND('Riesgos Corrup'!#REF!="Baja",'Riesgos Corrup'!#REF!="Moderado"),CONCATENATE("R47C",'Riesgos Corrup'!#REF!),"")</f>
        <v>#REF!</v>
      </c>
      <c r="R202" s="104" t="e">
        <f>IF(AND('Riesgos Corrup'!#REF!="Baja",'Riesgos Corrup'!#REF!="Moderado"),CONCATENATE("R47C",'Riesgos Corrup'!#REF!),"")</f>
        <v>#REF!</v>
      </c>
      <c r="S202" s="83" t="e">
        <f>IF(AND('Riesgos Corrup'!#REF!="Baja",'Riesgos Corrup'!#REF!="Mayor"),CONCATENATE("R48C",'Riesgos Corrup'!#REF!),"")</f>
        <v>#REF!</v>
      </c>
      <c r="T202" s="39" t="e">
        <f>IF(AND('Riesgos Corrup'!#REF!="Baja",'Riesgos Corrup'!#REF!="Mayor"),CONCATENATE("R47C",'Riesgos Corrup'!#REF!),"")</f>
        <v>#REF!</v>
      </c>
      <c r="U202" s="84" t="e">
        <f>IF(AND('Riesgos Corrup'!#REF!="Baja",'Riesgos Corrup'!#REF!="Mayor"),CONCATENATE("R47C",'Riesgos Corrup'!#REF!),"")</f>
        <v>#REF!</v>
      </c>
      <c r="V202" s="96" t="e">
        <f>IF(AND('Riesgos Corrup'!#REF!="Baja",'Riesgos Corrup'!#REF!="Catastrófico"),CONCATENATE("R48C",'Riesgos Corrup'!#REF!),"")</f>
        <v>#REF!</v>
      </c>
      <c r="W202" s="97" t="e">
        <f>IF(AND('Riesgos Corrup'!#REF!="Baja",'Riesgos Corrup'!#REF!="Catastrófico"),CONCATENATE("R47C",'Riesgos Corrup'!#REF!),"")</f>
        <v>#REF!</v>
      </c>
      <c r="X202" s="98" t="e">
        <f>IF(AND('Riesgos Corrup'!#REF!="Baja",'Riesgos Corrup'!#REF!="Catastrófico"),CONCATENATE("R47C",'Riesgos Corrup'!#REF!),"")</f>
        <v>#REF!</v>
      </c>
      <c r="Y202" s="40"/>
      <c r="Z202" s="274"/>
      <c r="AA202" s="275"/>
      <c r="AB202" s="275"/>
      <c r="AC202" s="275"/>
      <c r="AD202" s="275"/>
      <c r="AE202" s="276"/>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row>
    <row r="203" spans="1:65" ht="15" customHeight="1" x14ac:dyDescent="0.25">
      <c r="A203" s="40"/>
      <c r="B203" s="260"/>
      <c r="C203" s="261"/>
      <c r="D203" s="262"/>
      <c r="E203" s="235"/>
      <c r="F203" s="230"/>
      <c r="G203" s="230"/>
      <c r="H203" s="230"/>
      <c r="I203" s="230"/>
      <c r="J203" s="111" t="str">
        <f>IF(AND('Riesgos Corrup'!$AB$51="Baja",'Riesgos Corrup'!$AD$51="Moderado"),CONCATENATE("R49C",'Riesgos Corrup'!$R$51),"")</f>
        <v/>
      </c>
      <c r="K203" s="112" t="str">
        <f>IF(AND('Riesgos Corrup'!$AB$52="Baja",'Riesgos Corrup'!$AD$52="Moderado"),CONCATENATE("R48C",'Riesgos Corrup'!$R$52),"")</f>
        <v/>
      </c>
      <c r="L203" s="113" t="str">
        <f>IF(AND('Riesgos Corrup'!$AB$53="Baja",'Riesgos Corrup'!$AD$53="Moderado"),CONCATENATE("R48C",'Riesgos Corrup'!$R$53),"")</f>
        <v/>
      </c>
      <c r="M203" s="102" t="str">
        <f>IF(AND('Riesgos Corrup'!$AB$51="Baja",'Riesgos Corrup'!$AD$51="Moderado"),CONCATENATE("R49C",'Riesgos Corrup'!$R$51),"")</f>
        <v/>
      </c>
      <c r="N203" s="103" t="str">
        <f>IF(AND('Riesgos Corrup'!$AB$52="Baja",'Riesgos Corrup'!$AD$52="Moderado"),CONCATENATE("R48C",'Riesgos Corrup'!$R$52),"")</f>
        <v/>
      </c>
      <c r="O203" s="104" t="str">
        <f>IF(AND('Riesgos Corrup'!$AB$53="Baja",'Riesgos Corrup'!$AD$53="Moderado"),CONCATENATE("R48C",'Riesgos Corrup'!$R$53),"")</f>
        <v/>
      </c>
      <c r="P203" s="102" t="str">
        <f>IF(AND('Riesgos Corrup'!$AB$51="Baja",'Riesgos Corrup'!$AD$51="Moderado"),CONCATENATE("R49C",'Riesgos Corrup'!$R$51),"")</f>
        <v/>
      </c>
      <c r="Q203" s="103" t="str">
        <f>IF(AND('Riesgos Corrup'!$AB$52="Baja",'Riesgos Corrup'!$AD$52="Moderado"),CONCATENATE("R48C",'Riesgos Corrup'!$R$52),"")</f>
        <v/>
      </c>
      <c r="R203" s="104" t="str">
        <f>IF(AND('Riesgos Corrup'!$AB$53="Baja",'Riesgos Corrup'!$AD$53="Moderado"),CONCATENATE("R48C",'Riesgos Corrup'!$R$53),"")</f>
        <v/>
      </c>
      <c r="S203" s="83" t="str">
        <f>IF(AND('Riesgos Corrup'!$AB$51="Baja",'Riesgos Corrup'!$AD$51="Mayor"),CONCATENATE("R49C",'Riesgos Corrup'!$R$51),"")</f>
        <v/>
      </c>
      <c r="T203" s="39" t="str">
        <f>IF(AND('Riesgos Corrup'!$AB$52="Baja",'Riesgos Corrup'!$AD$52="Mayor"),CONCATENATE("R48C",'Riesgos Corrup'!$R$52),"")</f>
        <v/>
      </c>
      <c r="U203" s="84" t="str">
        <f>IF(AND('Riesgos Corrup'!$AB$53="Baja",'Riesgos Corrup'!$AD$53="Mayor"),CONCATENATE("R48C",'Riesgos Corrup'!$R$53),"")</f>
        <v/>
      </c>
      <c r="V203" s="96" t="str">
        <f>IF(AND('Riesgos Corrup'!$AB$51="Baja",'Riesgos Corrup'!$AD$51="Catastrófico"),CONCATENATE("R49C",'Riesgos Corrup'!$R$51),"")</f>
        <v/>
      </c>
      <c r="W203" s="97" t="str">
        <f>IF(AND('Riesgos Corrup'!$AB$52="Baja",'Riesgos Corrup'!$AD$52="Catastrófico"),CONCATENATE("R48C",'Riesgos Corrup'!$R$52),"")</f>
        <v/>
      </c>
      <c r="X203" s="98" t="str">
        <f>IF(AND('Riesgos Corrup'!$AB$53="Baja",'Riesgos Corrup'!$AD$53="Catastrófico"),CONCATENATE("R48C",'Riesgos Corrup'!$R$53),"")</f>
        <v/>
      </c>
      <c r="Y203" s="40"/>
      <c r="Z203" s="274"/>
      <c r="AA203" s="275"/>
      <c r="AB203" s="275"/>
      <c r="AC203" s="275"/>
      <c r="AD203" s="275"/>
      <c r="AE203" s="276"/>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row>
    <row r="204" spans="1:65" ht="15" customHeight="1" x14ac:dyDescent="0.25">
      <c r="A204" s="40"/>
      <c r="B204" s="260"/>
      <c r="C204" s="261"/>
      <c r="D204" s="262"/>
      <c r="E204" s="235"/>
      <c r="F204" s="230"/>
      <c r="G204" s="230"/>
      <c r="H204" s="230"/>
      <c r="I204" s="230"/>
      <c r="J204" s="111" t="e">
        <f>IF(AND('Riesgos Corrup'!#REF!="Baja",'Riesgos Corrup'!#REF!="Moderado"),CONCATENATE("R49C",'Riesgos Corrup'!#REF!),"")</f>
        <v>#REF!</v>
      </c>
      <c r="K204" s="112" t="str">
        <f>IF(AND('Riesgos Corrup'!$AB$54="Baja",'Riesgos Corrup'!$AD$54="Moderado"),CONCATENATE("R49C",'Riesgos Corrup'!$R$54),"")</f>
        <v/>
      </c>
      <c r="L204" s="113" t="str">
        <f>IF(AND('Riesgos Corrup'!$AB$55="Baja",'Riesgos Corrup'!$AD$55="Moderado"),CONCATENATE("R49C",'Riesgos Corrup'!$R$55),"")</f>
        <v/>
      </c>
      <c r="M204" s="102" t="e">
        <f>IF(AND('Riesgos Corrup'!#REF!="Baja",'Riesgos Corrup'!#REF!="Moderado"),CONCATENATE("R49C",'Riesgos Corrup'!#REF!),"")</f>
        <v>#REF!</v>
      </c>
      <c r="N204" s="103" t="str">
        <f>IF(AND('Riesgos Corrup'!$AB$54="Baja",'Riesgos Corrup'!$AD$54="Moderado"),CONCATENATE("R49C",'Riesgos Corrup'!$R$54),"")</f>
        <v/>
      </c>
      <c r="O204" s="104" t="str">
        <f>IF(AND('Riesgos Corrup'!$AB$55="Baja",'Riesgos Corrup'!$AD$55="Moderado"),CONCATENATE("R49C",'Riesgos Corrup'!$R$55),"")</f>
        <v/>
      </c>
      <c r="P204" s="102" t="e">
        <f>IF(AND('Riesgos Corrup'!#REF!="Baja",'Riesgos Corrup'!#REF!="Moderado"),CONCATENATE("R49C",'Riesgos Corrup'!#REF!),"")</f>
        <v>#REF!</v>
      </c>
      <c r="Q204" s="103" t="str">
        <f>IF(AND('Riesgos Corrup'!$AB$54="Baja",'Riesgos Corrup'!$AD$54="Moderado"),CONCATENATE("R49C",'Riesgos Corrup'!$R$54),"")</f>
        <v/>
      </c>
      <c r="R204" s="104" t="str">
        <f>IF(AND('Riesgos Corrup'!$AB$55="Baja",'Riesgos Corrup'!$AD$55="Moderado"),CONCATENATE("R49C",'Riesgos Corrup'!$R$55),"")</f>
        <v/>
      </c>
      <c r="S204" s="83" t="e">
        <f>IF(AND('Riesgos Corrup'!#REF!="Baja",'Riesgos Corrup'!#REF!="Mayor"),CONCATENATE("R49C",'Riesgos Corrup'!#REF!),"")</f>
        <v>#REF!</v>
      </c>
      <c r="T204" s="39" t="str">
        <f>IF(AND('Riesgos Corrup'!$AB$54="Baja",'Riesgos Corrup'!$AD$54="Mayor"),CONCATENATE("R49C",'Riesgos Corrup'!$R$54),"")</f>
        <v/>
      </c>
      <c r="U204" s="84" t="str">
        <f>IF(AND('Riesgos Corrup'!$AB$55="Baja",'Riesgos Corrup'!$AD$55="Mayor"),CONCATENATE("R49C",'Riesgos Corrup'!$R$55),"")</f>
        <v/>
      </c>
      <c r="V204" s="96" t="e">
        <f>IF(AND('Riesgos Corrup'!#REF!="Baja",'Riesgos Corrup'!#REF!="Catastrófico"),CONCATENATE("R49C",'Riesgos Corrup'!#REF!),"")</f>
        <v>#REF!</v>
      </c>
      <c r="W204" s="97" t="str">
        <f>IF(AND('Riesgos Corrup'!$AB$54="Baja",'Riesgos Corrup'!$AD$54="Catastrófico"),CONCATENATE("R49C",'Riesgos Corrup'!$R$54),"")</f>
        <v/>
      </c>
      <c r="X204" s="98" t="str">
        <f>IF(AND('Riesgos Corrup'!$AB$55="Baja",'Riesgos Corrup'!$AD$55="Catastrófico"),CONCATENATE("R49C",'Riesgos Corrup'!$R$55),"")</f>
        <v/>
      </c>
      <c r="Y204" s="40"/>
      <c r="Z204" s="274"/>
      <c r="AA204" s="275"/>
      <c r="AB204" s="275"/>
      <c r="AC204" s="275"/>
      <c r="AD204" s="275"/>
      <c r="AE204" s="276"/>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row>
    <row r="205" spans="1:65" ht="15" customHeight="1" thickBot="1" x14ac:dyDescent="0.3">
      <c r="A205" s="40"/>
      <c r="B205" s="260"/>
      <c r="C205" s="261"/>
      <c r="D205" s="262"/>
      <c r="E205" s="235"/>
      <c r="F205" s="230"/>
      <c r="G205" s="230"/>
      <c r="H205" s="230"/>
      <c r="I205" s="230"/>
      <c r="J205" s="114" t="str">
        <f>IF(AND('Riesgos Corrup'!$AB$56="Baja",'Riesgos Corrup'!$AD$56="Moderado"),CONCATENATE("R50C",'Riesgos Corrup'!$R$56),"")</f>
        <v/>
      </c>
      <c r="K205" s="115" t="str">
        <f>IF(AND('Riesgos Corrup'!$AB$57="Baja",'Riesgos Corrup'!$AD$57="Moderado"),CONCATENATE("R50C",'Riesgos Corrup'!$R$57),"")</f>
        <v/>
      </c>
      <c r="L205" s="116" t="str">
        <f>IF(AND('Riesgos Corrup'!$AB$58="Baja",'Riesgos Corrup'!$AD$58="Moderado"),CONCATENATE("R50C",'Riesgos Corrup'!$R$58),"")</f>
        <v/>
      </c>
      <c r="M205" s="102" t="str">
        <f>IF(AND('Riesgos Corrup'!$AB$56="Baja",'Riesgos Corrup'!$AD$56="Moderado"),CONCATENATE("R50C",'Riesgos Corrup'!$R$56),"")</f>
        <v/>
      </c>
      <c r="N205" s="103" t="str">
        <f>IF(AND('Riesgos Corrup'!$AB$57="Baja",'Riesgos Corrup'!$AD$57="Moderado"),CONCATENATE("R50C",'Riesgos Corrup'!$R$57),"")</f>
        <v/>
      </c>
      <c r="O205" s="104" t="str">
        <f>IF(AND('Riesgos Corrup'!$AB$58="Baja",'Riesgos Corrup'!$AD$58="Moderado"),CONCATENATE("R50C",'Riesgos Corrup'!$R$58),"")</f>
        <v/>
      </c>
      <c r="P205" s="102" t="str">
        <f>IF(AND('Riesgos Corrup'!$AB$56="Baja",'Riesgos Corrup'!$AD$56="Moderado"),CONCATENATE("R50C",'Riesgos Corrup'!$R$56),"")</f>
        <v/>
      </c>
      <c r="Q205" s="103" t="str">
        <f>IF(AND('Riesgos Corrup'!$AB$57="Baja",'Riesgos Corrup'!$AD$57="Moderado"),CONCATENATE("R50C",'Riesgos Corrup'!$R$57),"")</f>
        <v/>
      </c>
      <c r="R205" s="104" t="str">
        <f>IF(AND('Riesgos Corrup'!$AB$58="Baja",'Riesgos Corrup'!$AD$58="Moderado"),CONCATENATE("R50C",'Riesgos Corrup'!$R$58),"")</f>
        <v/>
      </c>
      <c r="S205" s="83" t="str">
        <f>IF(AND('Riesgos Corrup'!$AB$56="Baja",'Riesgos Corrup'!$AD$56="Mayor"),CONCATENATE("R50C",'Riesgos Corrup'!$R$56),"")</f>
        <v/>
      </c>
      <c r="T205" s="39" t="str">
        <f>IF(AND('Riesgos Corrup'!$AB$57="Baja",'Riesgos Corrup'!$AD$57="Mayor"),CONCATENATE("R50C",'Riesgos Corrup'!$R$57),"")</f>
        <v/>
      </c>
      <c r="U205" s="84" t="str">
        <f>IF(AND('Riesgos Corrup'!$AB$58="Baja",'Riesgos Corrup'!$AD$58="Mayor"),CONCATENATE("R50C",'Riesgos Corrup'!$R$58),"")</f>
        <v/>
      </c>
      <c r="V205" s="96" t="str">
        <f>IF(AND('Riesgos Corrup'!$AB$56="Baja",'Riesgos Corrup'!$AD$56="Catastrófico"),CONCATENATE("R50C",'Riesgos Corrup'!$R$56),"")</f>
        <v/>
      </c>
      <c r="W205" s="97" t="str">
        <f>IF(AND('Riesgos Corrup'!$AB$57="Baja",'Riesgos Corrup'!$AD$57="Catastrófico"),CONCATENATE("R50C",'Riesgos Corrup'!$R$57),"")</f>
        <v/>
      </c>
      <c r="X205" s="98" t="str">
        <f>IF(AND('Riesgos Corrup'!$AB$58="Baja",'Riesgos Corrup'!$AD$58="Catastrófico"),CONCATENATE("R50C",'Riesgos Corrup'!$R$58),"")</f>
        <v/>
      </c>
      <c r="Y205" s="40"/>
      <c r="Z205" s="274"/>
      <c r="AA205" s="275"/>
      <c r="AB205" s="275"/>
      <c r="AC205" s="275"/>
      <c r="AD205" s="275"/>
      <c r="AE205" s="276"/>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row>
    <row r="206" spans="1:65" ht="16.5" customHeight="1" x14ac:dyDescent="0.25">
      <c r="A206" s="40"/>
      <c r="B206" s="260"/>
      <c r="C206" s="261"/>
      <c r="D206" s="262"/>
      <c r="E206" s="246" t="s">
        <v>104</v>
      </c>
      <c r="F206" s="247"/>
      <c r="G206" s="247"/>
      <c r="H206" s="247"/>
      <c r="I206" s="266"/>
      <c r="J206" s="108" t="str">
        <f ca="1">IF(AND('Riesgos Corrup'!$AB$7="Muy Baja",'Riesgos Corrup'!$AD$7="Moderado"),CONCATENATE("R1C",'Riesgos Corrup'!$R$7),"")</f>
        <v/>
      </c>
      <c r="K206" s="109" t="str">
        <f>IF(AND('Riesgos Corrup'!$AB$8="Muy Baja",'Riesgos Corrup'!$AD$8="Moderado"),CONCATENATE("R1C",'Riesgos Corrup'!$R$8),"")</f>
        <v/>
      </c>
      <c r="L206" s="110" t="str">
        <f>IF(AND('Riesgos Corrup'!$AB$9="Muy Baja",'Riesgos Corrup'!$AD$9="Moderado"),CONCATENATE("R1C",'Riesgos Corrup'!$R$9),"")</f>
        <v/>
      </c>
      <c r="M206" s="108" t="str">
        <f ca="1">IF(AND('Riesgos Corrup'!$AB$7="Muy Baja",'Riesgos Corrup'!$AD$7="Moderado"),CONCATENATE("R1C",'Riesgos Corrup'!$R$7),"")</f>
        <v/>
      </c>
      <c r="N206" s="109" t="str">
        <f>IF(AND('Riesgos Corrup'!$AB$8="Muy Baja",'Riesgos Corrup'!$AD$8="Moderado"),CONCATENATE("R1C",'Riesgos Corrup'!$R$8),"")</f>
        <v/>
      </c>
      <c r="O206" s="110" t="str">
        <f>IF(AND('Riesgos Corrup'!$AB$9="Muy Baja",'Riesgos Corrup'!$AD$9="Moderado"),CONCATENATE("R1C",'Riesgos Corrup'!$R$9),"")</f>
        <v/>
      </c>
      <c r="P206" s="99" t="str">
        <f ca="1">IF(AND('Riesgos Corrup'!$AB$7="Muy Baja",'Riesgos Corrup'!$AD$7="Moderado"),CONCATENATE("R1C",'Riesgos Corrup'!$R$7),"")</f>
        <v/>
      </c>
      <c r="Q206" s="100" t="str">
        <f>IF(AND('Riesgos Corrup'!$AB$8="Muy Baja",'Riesgos Corrup'!$AD$8="Moderado"),CONCATENATE("R1C",'Riesgos Corrup'!$R$8),"")</f>
        <v/>
      </c>
      <c r="R206" s="101" t="str">
        <f>IF(AND('Riesgos Corrup'!$AB$9="Muy Baja",'Riesgos Corrup'!$AD$9="Moderado"),CONCATENATE("R1C",'Riesgos Corrup'!$R$9),"")</f>
        <v/>
      </c>
      <c r="S206" s="80" t="str">
        <f ca="1">IF(AND('Riesgos Corrup'!$AB$7="Muy Baja",'Riesgos Corrup'!$AD$7="Mayor"),CONCATENATE("R1C",'Riesgos Corrup'!$R$7),"")</f>
        <v/>
      </c>
      <c r="T206" s="81" t="str">
        <f>IF(AND('Riesgos Corrup'!$AB$8="Muy Baja",'Riesgos Corrup'!$AD$8="Mayor"),CONCATENATE("R1C",'Riesgos Corrup'!$R$8),"")</f>
        <v/>
      </c>
      <c r="U206" s="82" t="str">
        <f>IF(AND('Riesgos Corrup'!$AB$9="Muy Baja",'Riesgos Corrup'!$AD$9="Mayor"),CONCATENATE("R1C",'Riesgos Corrup'!$R$9),"")</f>
        <v/>
      </c>
      <c r="V206" s="93" t="str">
        <f ca="1">IF(AND('Riesgos Corrup'!$AB$7="Muy Baja",'Riesgos Corrup'!$AD$7="Catastrófico"),CONCATENATE("R1C",'Riesgos Corrup'!$R$7),"")</f>
        <v/>
      </c>
      <c r="W206" s="94" t="str">
        <f>IF(AND('Riesgos Corrup'!$AB$8="Muy Baja",'Riesgos Corrup'!$AD$8="Catastrófico"),CONCATENATE("R1C",'Riesgos Corrup'!$R$8),"")</f>
        <v/>
      </c>
      <c r="X206" s="95" t="str">
        <f>IF(AND('Riesgos Corrup'!$AB$9="Muy Baja",'Riesgos Corrup'!$AD$9="Catastrófico"),CONCATENATE("R1C",'Riesgos Corrup'!$R$9),"")</f>
        <v/>
      </c>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row>
    <row r="207" spans="1:65" ht="15.75" x14ac:dyDescent="0.25">
      <c r="A207" s="40"/>
      <c r="B207" s="260"/>
      <c r="C207" s="261"/>
      <c r="D207" s="262"/>
      <c r="E207" s="234"/>
      <c r="F207" s="230"/>
      <c r="G207" s="230"/>
      <c r="H207" s="230"/>
      <c r="I207" s="267"/>
      <c r="J207" s="111" t="e">
        <f>IF(AND('Riesgos Corrup'!#REF!="Muy Baja",'Riesgos Corrup'!#REF!="Moderado"),CONCATENATE("R2C",'Riesgos Corrup'!#REF!),"")</f>
        <v>#REF!</v>
      </c>
      <c r="K207" s="112" t="e">
        <f>IF(AND('Riesgos Corrup'!#REF!="Muy Baja",'Riesgos Corrup'!#REF!="Moderado"),CONCATENATE("R2C",'Riesgos Corrup'!#REF!),"")</f>
        <v>#REF!</v>
      </c>
      <c r="L207" s="113" t="e">
        <f>IF(AND('Riesgos Corrup'!#REF!="Muy Baja",'Riesgos Corrup'!#REF!="Moderado"),CONCATENATE("R2C",'Riesgos Corrup'!#REF!),"")</f>
        <v>#REF!</v>
      </c>
      <c r="M207" s="111" t="e">
        <f>IF(AND('Riesgos Corrup'!#REF!="Muy Baja",'Riesgos Corrup'!#REF!="Moderado"),CONCATENATE("R2C",'Riesgos Corrup'!#REF!),"")</f>
        <v>#REF!</v>
      </c>
      <c r="N207" s="112" t="e">
        <f>IF(AND('Riesgos Corrup'!#REF!="Muy Baja",'Riesgos Corrup'!#REF!="Moderado"),CONCATENATE("R2C",'Riesgos Corrup'!#REF!),"")</f>
        <v>#REF!</v>
      </c>
      <c r="O207" s="113" t="e">
        <f>IF(AND('Riesgos Corrup'!#REF!="Muy Baja",'Riesgos Corrup'!#REF!="Moderado"),CONCATENATE("R2C",'Riesgos Corrup'!#REF!),"")</f>
        <v>#REF!</v>
      </c>
      <c r="P207" s="102" t="e">
        <f>IF(AND('Riesgos Corrup'!#REF!="Muy Baja",'Riesgos Corrup'!#REF!="Moderado"),CONCATENATE("R2C",'Riesgos Corrup'!#REF!),"")</f>
        <v>#REF!</v>
      </c>
      <c r="Q207" s="103" t="e">
        <f>IF(AND('Riesgos Corrup'!#REF!="Muy Baja",'Riesgos Corrup'!#REF!="Moderado"),CONCATENATE("R2C",'Riesgos Corrup'!#REF!),"")</f>
        <v>#REF!</v>
      </c>
      <c r="R207" s="104" t="e">
        <f>IF(AND('Riesgos Corrup'!#REF!="Muy Baja",'Riesgos Corrup'!#REF!="Moderado"),CONCATENATE("R2C",'Riesgos Corrup'!#REF!),"")</f>
        <v>#REF!</v>
      </c>
      <c r="S207" s="83" t="e">
        <f>IF(AND('Riesgos Corrup'!#REF!="Muy Baja",'Riesgos Corrup'!#REF!="Mayor"),CONCATENATE("R2C",'Riesgos Corrup'!#REF!),"")</f>
        <v>#REF!</v>
      </c>
      <c r="T207" s="39" t="e">
        <f>IF(AND('Riesgos Corrup'!#REF!="Muy Baja",'Riesgos Corrup'!#REF!="Mayor"),CONCATENATE("R2C",'Riesgos Corrup'!#REF!),"")</f>
        <v>#REF!</v>
      </c>
      <c r="U207" s="84" t="e">
        <f>IF(AND('Riesgos Corrup'!#REF!="Muy Baja",'Riesgos Corrup'!#REF!="Mayor"),CONCATENATE("R2C",'Riesgos Corrup'!#REF!),"")</f>
        <v>#REF!</v>
      </c>
      <c r="V207" s="96" t="e">
        <f>IF(AND('Riesgos Corrup'!#REF!="Muy Baja",'Riesgos Corrup'!#REF!="Catastrófico"),CONCATENATE("R2C",'Riesgos Corrup'!#REF!),"")</f>
        <v>#REF!</v>
      </c>
      <c r="W207" s="97" t="e">
        <f>IF(AND('Riesgos Corrup'!#REF!="Muy Baja",'Riesgos Corrup'!#REF!="Catastrófico"),CONCATENATE("R2C",'Riesgos Corrup'!#REF!),"")</f>
        <v>#REF!</v>
      </c>
      <c r="X207" s="98" t="e">
        <f>IF(AND('Riesgos Corrup'!#REF!="Muy Baja",'Riesgos Corrup'!#REF!="Catastrófico"),CONCATENATE("R2C",'Riesgos Corrup'!#REF!),"")</f>
        <v>#REF!</v>
      </c>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row>
    <row r="208" spans="1:65" ht="15.75" x14ac:dyDescent="0.25">
      <c r="A208" s="40"/>
      <c r="B208" s="260"/>
      <c r="C208" s="261"/>
      <c r="D208" s="262"/>
      <c r="E208" s="234"/>
      <c r="F208" s="230"/>
      <c r="G208" s="230"/>
      <c r="H208" s="230"/>
      <c r="I208" s="267"/>
      <c r="J208" s="111" t="e">
        <f>IF(AND('Riesgos Corrup'!#REF!="Muy Baja",'Riesgos Corrup'!#REF!="Moderado"),CONCATENATE("R3C",'Riesgos Corrup'!#REF!),"")</f>
        <v>#REF!</v>
      </c>
      <c r="K208" s="112" t="e">
        <f>IF(AND('Riesgos Corrup'!#REF!="Muy Baja",'Riesgos Corrup'!#REF!="Moderado"),CONCATENATE("R3C",'Riesgos Corrup'!#REF!),"")</f>
        <v>#REF!</v>
      </c>
      <c r="L208" s="113" t="e">
        <f>IF(AND('Riesgos Corrup'!#REF!="Muy Baja",'Riesgos Corrup'!#REF!="Moderado"),CONCATENATE("R3C",'Riesgos Corrup'!#REF!),"")</f>
        <v>#REF!</v>
      </c>
      <c r="M208" s="111" t="e">
        <f>IF(AND('Riesgos Corrup'!#REF!="Muy Baja",'Riesgos Corrup'!#REF!="Moderado"),CONCATENATE("R3C",'Riesgos Corrup'!#REF!),"")</f>
        <v>#REF!</v>
      </c>
      <c r="N208" s="112" t="e">
        <f>IF(AND('Riesgos Corrup'!#REF!="Muy Baja",'Riesgos Corrup'!#REF!="Moderado"),CONCATENATE("R3C",'Riesgos Corrup'!#REF!),"")</f>
        <v>#REF!</v>
      </c>
      <c r="O208" s="113" t="e">
        <f>IF(AND('Riesgos Corrup'!#REF!="Muy Baja",'Riesgos Corrup'!#REF!="Moderado"),CONCATENATE("R3C",'Riesgos Corrup'!#REF!),"")</f>
        <v>#REF!</v>
      </c>
      <c r="P208" s="102" t="e">
        <f>IF(AND('Riesgos Corrup'!#REF!="Muy Baja",'Riesgos Corrup'!#REF!="Moderado"),CONCATENATE("R3C",'Riesgos Corrup'!#REF!),"")</f>
        <v>#REF!</v>
      </c>
      <c r="Q208" s="103" t="e">
        <f>IF(AND('Riesgos Corrup'!#REF!="Muy Baja",'Riesgos Corrup'!#REF!="Moderado"),CONCATENATE("R3C",'Riesgos Corrup'!#REF!),"")</f>
        <v>#REF!</v>
      </c>
      <c r="R208" s="104" t="e">
        <f>IF(AND('Riesgos Corrup'!#REF!="Muy Baja",'Riesgos Corrup'!#REF!="Moderado"),CONCATENATE("R3C",'Riesgos Corrup'!#REF!),"")</f>
        <v>#REF!</v>
      </c>
      <c r="S208" s="83" t="e">
        <f>IF(AND('Riesgos Corrup'!#REF!="Muy Baja",'Riesgos Corrup'!#REF!="Mayor"),CONCATENATE("R3C",'Riesgos Corrup'!#REF!),"")</f>
        <v>#REF!</v>
      </c>
      <c r="T208" s="39" t="e">
        <f>IF(AND('Riesgos Corrup'!#REF!="Muy Baja",'Riesgos Corrup'!#REF!="Mayor"),CONCATENATE("R3C",'Riesgos Corrup'!#REF!),"")</f>
        <v>#REF!</v>
      </c>
      <c r="U208" s="84" t="e">
        <f>IF(AND('Riesgos Corrup'!#REF!="Muy Baja",'Riesgos Corrup'!#REF!="Mayor"),CONCATENATE("R3C",'Riesgos Corrup'!#REF!),"")</f>
        <v>#REF!</v>
      </c>
      <c r="V208" s="96" t="e">
        <f>IF(AND('Riesgos Corrup'!#REF!="Muy Baja",'Riesgos Corrup'!#REF!="Catastrófico"),CONCATENATE("R3C",'Riesgos Corrup'!#REF!),"")</f>
        <v>#REF!</v>
      </c>
      <c r="W208" s="97" t="e">
        <f>IF(AND('Riesgos Corrup'!#REF!="Muy Baja",'Riesgos Corrup'!#REF!="Catastrófico"),CONCATENATE("R3C",'Riesgos Corrup'!#REF!),"")</f>
        <v>#REF!</v>
      </c>
      <c r="X208" s="98" t="e">
        <f>IF(AND('Riesgos Corrup'!#REF!="Muy Baja",'Riesgos Corrup'!#REF!="Catastrófico"),CONCATENATE("R3C",'Riesgos Corrup'!#REF!),"")</f>
        <v>#REF!</v>
      </c>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row>
    <row r="209" spans="1:65" ht="15.75" x14ac:dyDescent="0.25">
      <c r="A209" s="40"/>
      <c r="B209" s="260"/>
      <c r="C209" s="261"/>
      <c r="D209" s="262"/>
      <c r="E209" s="234"/>
      <c r="F209" s="230"/>
      <c r="G209" s="230"/>
      <c r="H209" s="230"/>
      <c r="I209" s="267"/>
      <c r="J209" s="111" t="str">
        <f ca="1">IF(AND('Riesgos Corrup'!$AB$10="Muy Baja",'Riesgos Corrup'!$AD$10="Moderado"),CONCATENATE("R4C",'Riesgos Corrup'!$R$10),"")</f>
        <v>R4C1</v>
      </c>
      <c r="K209" s="112" t="str">
        <f>IF(AND('Riesgos Corrup'!$AB$11="Muy Baja",'Riesgos Corrup'!$AD$11="Moderado"),CONCATENATE("R4C",'Riesgos Corrup'!$R$11),"")</f>
        <v/>
      </c>
      <c r="L209" s="113" t="str">
        <f>IF(AND('Riesgos Corrup'!$AB$12="Muy Baja",'Riesgos Corrup'!$AD$12="Moderado"),CONCATENATE("R4C",'Riesgos Corrup'!$R$12),"")</f>
        <v/>
      </c>
      <c r="M209" s="111" t="str">
        <f ca="1">IF(AND('Riesgos Corrup'!$AB$10="Muy Baja",'Riesgos Corrup'!$AD$10="Moderado"),CONCATENATE("R4C",'Riesgos Corrup'!$R$10),"")</f>
        <v>R4C1</v>
      </c>
      <c r="N209" s="112" t="str">
        <f>IF(AND('Riesgos Corrup'!$AB$11="Muy Baja",'Riesgos Corrup'!$AD$11="Moderado"),CONCATENATE("R4C",'Riesgos Corrup'!$R$11),"")</f>
        <v/>
      </c>
      <c r="O209" s="113" t="str">
        <f>IF(AND('Riesgos Corrup'!$AB$12="Muy Baja",'Riesgos Corrup'!$AD$12="Moderado"),CONCATENATE("R4C",'Riesgos Corrup'!$R$12),"")</f>
        <v/>
      </c>
      <c r="P209" s="102" t="str">
        <f ca="1">IF(AND('Riesgos Corrup'!$AB$10="Muy Baja",'Riesgos Corrup'!$AD$10="Moderado"),CONCATENATE("R4C",'Riesgos Corrup'!$R$10),"")</f>
        <v>R4C1</v>
      </c>
      <c r="Q209" s="103" t="str">
        <f>IF(AND('Riesgos Corrup'!$AB$11="Muy Baja",'Riesgos Corrup'!$AD$11="Moderado"),CONCATENATE("R4C",'Riesgos Corrup'!$R$11),"")</f>
        <v/>
      </c>
      <c r="R209" s="104" t="str">
        <f>IF(AND('Riesgos Corrup'!$AB$12="Muy Baja",'Riesgos Corrup'!$AD$12="Moderado"),CONCATENATE("R4C",'Riesgos Corrup'!$R$12),"")</f>
        <v/>
      </c>
      <c r="S209" s="83" t="str">
        <f ca="1">IF(AND('Riesgos Corrup'!$AB$10="Muy Baja",'Riesgos Corrup'!$AD$10="Mayor"),CONCATENATE("R4C",'Riesgos Corrup'!$R$10),"")</f>
        <v/>
      </c>
      <c r="T209" s="39" t="str">
        <f>IF(AND('Riesgos Corrup'!$AB$11="Muy Baja",'Riesgos Corrup'!$AD$11="Mayor"),CONCATENATE("R4C",'Riesgos Corrup'!$R$11),"")</f>
        <v/>
      </c>
      <c r="U209" s="84" t="str">
        <f>IF(AND('Riesgos Corrup'!$AB$12="Muy Baja",'Riesgos Corrup'!$AD$12="Mayor"),CONCATENATE("R4C",'Riesgos Corrup'!$R$12),"")</f>
        <v/>
      </c>
      <c r="V209" s="96" t="str">
        <f ca="1">IF(AND('Riesgos Corrup'!$AB$10="Muy Baja",'Riesgos Corrup'!$AD$10="Catastrófico"),CONCATENATE("R4C",'Riesgos Corrup'!$R$10),"")</f>
        <v/>
      </c>
      <c r="W209" s="97" t="str">
        <f>IF(AND('Riesgos Corrup'!$AB$11="Muy Baja",'Riesgos Corrup'!$AD$11="Catastrófico"),CONCATENATE("R4C",'Riesgos Corrup'!$R$11),"")</f>
        <v/>
      </c>
      <c r="X209" s="98" t="str">
        <f>IF(AND('Riesgos Corrup'!$AB$12="Muy Baja",'Riesgos Corrup'!$AD$12="Catastrófico"),CONCATENATE("R4C",'Riesgos Corrup'!$R$12),"")</f>
        <v/>
      </c>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row>
    <row r="210" spans="1:65" ht="15.75" x14ac:dyDescent="0.25">
      <c r="A210" s="40"/>
      <c r="B210" s="260"/>
      <c r="C210" s="261"/>
      <c r="D210" s="262"/>
      <c r="E210" s="234"/>
      <c r="F210" s="230"/>
      <c r="G210" s="230"/>
      <c r="H210" s="230"/>
      <c r="I210" s="267"/>
      <c r="J210" s="111" t="e">
        <f>IF(AND('Riesgos Corrup'!#REF!="Muy Baja",'Riesgos Corrup'!#REF!="Moderado"),CONCATENATE("R5C",'Riesgos Corrup'!#REF!),"")</f>
        <v>#REF!</v>
      </c>
      <c r="K210" s="112" t="e">
        <f>IF(AND('Riesgos Corrup'!#REF!="Muy Baja",'Riesgos Corrup'!#REF!="Moderado"),CONCATENATE("R5C",'Riesgos Corrup'!#REF!),"")</f>
        <v>#REF!</v>
      </c>
      <c r="L210" s="113" t="e">
        <f>IF(AND('Riesgos Corrup'!#REF!="Muy Baja",'Riesgos Corrup'!#REF!="Moderado"),CONCATENATE("R5C",'Riesgos Corrup'!#REF!),"")</f>
        <v>#REF!</v>
      </c>
      <c r="M210" s="111" t="e">
        <f>IF(AND('Riesgos Corrup'!#REF!="Muy Baja",'Riesgos Corrup'!#REF!="Moderado"),CONCATENATE("R5C",'Riesgos Corrup'!#REF!),"")</f>
        <v>#REF!</v>
      </c>
      <c r="N210" s="112" t="e">
        <f>IF(AND('Riesgos Corrup'!#REF!="Muy Baja",'Riesgos Corrup'!#REF!="Moderado"),CONCATENATE("R5C",'Riesgos Corrup'!#REF!),"")</f>
        <v>#REF!</v>
      </c>
      <c r="O210" s="113" t="e">
        <f>IF(AND('Riesgos Corrup'!#REF!="Muy Baja",'Riesgos Corrup'!#REF!="Moderado"),CONCATENATE("R5C",'Riesgos Corrup'!#REF!),"")</f>
        <v>#REF!</v>
      </c>
      <c r="P210" s="102" t="e">
        <f>IF(AND('Riesgos Corrup'!#REF!="Muy Baja",'Riesgos Corrup'!#REF!="Moderado"),CONCATENATE("R5C",'Riesgos Corrup'!#REF!),"")</f>
        <v>#REF!</v>
      </c>
      <c r="Q210" s="103" t="e">
        <f>IF(AND('Riesgos Corrup'!#REF!="Muy Baja",'Riesgos Corrup'!#REF!="Moderado"),CONCATENATE("R5C",'Riesgos Corrup'!#REF!),"")</f>
        <v>#REF!</v>
      </c>
      <c r="R210" s="104" t="e">
        <f>IF(AND('Riesgos Corrup'!#REF!="Muy Baja",'Riesgos Corrup'!#REF!="Moderado"),CONCATENATE("R5C",'Riesgos Corrup'!#REF!),"")</f>
        <v>#REF!</v>
      </c>
      <c r="S210" s="83" t="e">
        <f>IF(AND('Riesgos Corrup'!#REF!="Muy Baja",'Riesgos Corrup'!#REF!="Mayor"),CONCATENATE("R5C",'Riesgos Corrup'!#REF!),"")</f>
        <v>#REF!</v>
      </c>
      <c r="T210" s="39" t="e">
        <f>IF(AND('Riesgos Corrup'!#REF!="Muy Baja",'Riesgos Corrup'!#REF!="Mayor"),CONCATENATE("R5C",'Riesgos Corrup'!#REF!),"")</f>
        <v>#REF!</v>
      </c>
      <c r="U210" s="84" t="e">
        <f>IF(AND('Riesgos Corrup'!#REF!="Muy Baja",'Riesgos Corrup'!#REF!="Mayor"),CONCATENATE("R5C",'Riesgos Corrup'!#REF!),"")</f>
        <v>#REF!</v>
      </c>
      <c r="V210" s="96" t="e">
        <f>IF(AND('Riesgos Corrup'!#REF!="Muy Baja",'Riesgos Corrup'!#REF!="Catastrófico"),CONCATENATE("R5C",'Riesgos Corrup'!#REF!),"")</f>
        <v>#REF!</v>
      </c>
      <c r="W210" s="97" t="e">
        <f>IF(AND('Riesgos Corrup'!#REF!="Muy Baja",'Riesgos Corrup'!#REF!="Catastrófico"),CONCATENATE("R5C",'Riesgos Corrup'!#REF!),"")</f>
        <v>#REF!</v>
      </c>
      <c r="X210" s="98" t="e">
        <f>IF(AND('Riesgos Corrup'!#REF!="Muy Baja",'Riesgos Corrup'!#REF!="Catastrófico"),CONCATENATE("R5C",'Riesgos Corrup'!#REF!),"")</f>
        <v>#REF!</v>
      </c>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row>
    <row r="211" spans="1:65" ht="15.75" x14ac:dyDescent="0.25">
      <c r="A211" s="40"/>
      <c r="B211" s="260"/>
      <c r="C211" s="261"/>
      <c r="D211" s="262"/>
      <c r="E211" s="234"/>
      <c r="F211" s="230"/>
      <c r="G211" s="230"/>
      <c r="H211" s="230"/>
      <c r="I211" s="267"/>
      <c r="J211" s="111" t="str">
        <f ca="1">IF(AND('Riesgos Corrup'!$AB$13="Muy Baja",'Riesgos Corrup'!$AD$13="Moderado"),CONCATENATE("R6C",'Riesgos Corrup'!$R$13),"")</f>
        <v/>
      </c>
      <c r="K211" s="112" t="str">
        <f ca="1">IF(AND('Riesgos Corrup'!$AB$14="Muy Baja",'Riesgos Corrup'!$AD$14="Moderado"),CONCATENATE("R6C",'Riesgos Corrup'!$R$14),"")</f>
        <v/>
      </c>
      <c r="L211" s="113" t="str">
        <f ca="1">IF(AND('Riesgos Corrup'!$AB$15="Muy Baja",'Riesgos Corrup'!$AD$15="Moderado"),CONCATENATE("R6C",'Riesgos Corrup'!$R$15),"")</f>
        <v/>
      </c>
      <c r="M211" s="111" t="str">
        <f ca="1">IF(AND('Riesgos Corrup'!$AB$13="Muy Baja",'Riesgos Corrup'!$AD$13="Moderado"),CONCATENATE("R6C",'Riesgos Corrup'!$R$13),"")</f>
        <v/>
      </c>
      <c r="N211" s="112" t="str">
        <f ca="1">IF(AND('Riesgos Corrup'!$AB$14="Muy Baja",'Riesgos Corrup'!$AD$14="Moderado"),CONCATENATE("R6C",'Riesgos Corrup'!$R$14),"")</f>
        <v/>
      </c>
      <c r="O211" s="113" t="str">
        <f ca="1">IF(AND('Riesgos Corrup'!$AB$15="Muy Baja",'Riesgos Corrup'!$AD$15="Moderado"),CONCATENATE("R6C",'Riesgos Corrup'!$R$15),"")</f>
        <v/>
      </c>
      <c r="P211" s="102" t="str">
        <f ca="1">IF(AND('Riesgos Corrup'!$AB$13="Muy Baja",'Riesgos Corrup'!$AD$13="Moderado"),CONCATENATE("R6C",'Riesgos Corrup'!$R$13),"")</f>
        <v/>
      </c>
      <c r="Q211" s="103" t="str">
        <f ca="1">IF(AND('Riesgos Corrup'!$AB$14="Muy Baja",'Riesgos Corrup'!$AD$14="Moderado"),CONCATENATE("R6C",'Riesgos Corrup'!$R$14),"")</f>
        <v/>
      </c>
      <c r="R211" s="104" t="str">
        <f ca="1">IF(AND('Riesgos Corrup'!$AB$15="Muy Baja",'Riesgos Corrup'!$AD$15="Moderado"),CONCATENATE("R6C",'Riesgos Corrup'!$R$15),"")</f>
        <v/>
      </c>
      <c r="S211" s="83" t="str">
        <f ca="1">IF(AND('Riesgos Corrup'!$AB$13="Muy Baja",'Riesgos Corrup'!$AD$13="Mayor"),CONCATENATE("R6C",'Riesgos Corrup'!$R$13),"")</f>
        <v/>
      </c>
      <c r="T211" s="39" t="str">
        <f ca="1">IF(AND('Riesgos Corrup'!$AB$14="Muy Baja",'Riesgos Corrup'!$AD$14="Mayor"),CONCATENATE("R6C",'Riesgos Corrup'!$R$14),"")</f>
        <v/>
      </c>
      <c r="U211" s="84" t="str">
        <f ca="1">IF(AND('Riesgos Corrup'!$AB$15="Muy Baja",'Riesgos Corrup'!$AD$15="Mayor"),CONCATENATE("R6C",'Riesgos Corrup'!$R$15),"")</f>
        <v/>
      </c>
      <c r="V211" s="96" t="str">
        <f ca="1">IF(AND('Riesgos Corrup'!$AB$13="Muy Baja",'Riesgos Corrup'!$AD$13="Catastrófico"),CONCATENATE("R6C",'Riesgos Corrup'!$R$13),"")</f>
        <v/>
      </c>
      <c r="W211" s="97" t="str">
        <f ca="1">IF(AND('Riesgos Corrup'!$AB$14="Muy Baja",'Riesgos Corrup'!$AD$14="Catastrófico"),CONCATENATE("R6C",'Riesgos Corrup'!$R$14),"")</f>
        <v/>
      </c>
      <c r="X211" s="98" t="str">
        <f ca="1">IF(AND('Riesgos Corrup'!$AB$15="Muy Baja",'Riesgos Corrup'!$AD$15="Catastrófico"),CONCATENATE("R6C",'Riesgos Corrup'!$R$15),"")</f>
        <v/>
      </c>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row>
    <row r="212" spans="1:65" ht="15.75" x14ac:dyDescent="0.25">
      <c r="A212" s="40"/>
      <c r="B212" s="260"/>
      <c r="C212" s="261"/>
      <c r="D212" s="262"/>
      <c r="E212" s="234"/>
      <c r="F212" s="230"/>
      <c r="G212" s="230"/>
      <c r="H212" s="230"/>
      <c r="I212" s="267"/>
      <c r="J212" s="111" t="e">
        <f>IF(AND('Riesgos Corrup'!#REF!="Muy Baja",'Riesgos Corrup'!#REF!="Moderado"),CONCATENATE("R7C",'Riesgos Corrup'!#REF!),"")</f>
        <v>#REF!</v>
      </c>
      <c r="K212" s="112" t="e">
        <f>IF(AND('Riesgos Corrup'!#REF!="Muy Baja",'Riesgos Corrup'!#REF!="Moderado"),CONCATENATE("R7C",'Riesgos Corrup'!#REF!),"")</f>
        <v>#REF!</v>
      </c>
      <c r="L212" s="113" t="e">
        <f>IF(AND('Riesgos Corrup'!#REF!="Muy Baja",'Riesgos Corrup'!#REF!="Moderado"),CONCATENATE("R7C",'Riesgos Corrup'!#REF!),"")</f>
        <v>#REF!</v>
      </c>
      <c r="M212" s="111" t="e">
        <f>IF(AND('Riesgos Corrup'!#REF!="Muy Baja",'Riesgos Corrup'!#REF!="Moderado"),CONCATENATE("R7C",'Riesgos Corrup'!#REF!),"")</f>
        <v>#REF!</v>
      </c>
      <c r="N212" s="112" t="e">
        <f>IF(AND('Riesgos Corrup'!#REF!="Muy Baja",'Riesgos Corrup'!#REF!="Moderado"),CONCATENATE("R7C",'Riesgos Corrup'!#REF!),"")</f>
        <v>#REF!</v>
      </c>
      <c r="O212" s="113" t="e">
        <f>IF(AND('Riesgos Corrup'!#REF!="Muy Baja",'Riesgos Corrup'!#REF!="Moderado"),CONCATENATE("R7C",'Riesgos Corrup'!#REF!),"")</f>
        <v>#REF!</v>
      </c>
      <c r="P212" s="102" t="e">
        <f>IF(AND('Riesgos Corrup'!#REF!="Muy Baja",'Riesgos Corrup'!#REF!="Moderado"),CONCATENATE("R7C",'Riesgos Corrup'!#REF!),"")</f>
        <v>#REF!</v>
      </c>
      <c r="Q212" s="103" t="e">
        <f>IF(AND('Riesgos Corrup'!#REF!="Muy Baja",'Riesgos Corrup'!#REF!="Moderado"),CONCATENATE("R7C",'Riesgos Corrup'!#REF!),"")</f>
        <v>#REF!</v>
      </c>
      <c r="R212" s="104" t="e">
        <f>IF(AND('Riesgos Corrup'!#REF!="Muy Baja",'Riesgos Corrup'!#REF!="Moderado"),CONCATENATE("R7C",'Riesgos Corrup'!#REF!),"")</f>
        <v>#REF!</v>
      </c>
      <c r="S212" s="83" t="e">
        <f>IF(AND('Riesgos Corrup'!#REF!="Muy Baja",'Riesgos Corrup'!#REF!="Mayor"),CONCATENATE("R7C",'Riesgos Corrup'!#REF!),"")</f>
        <v>#REF!</v>
      </c>
      <c r="T212" s="39" t="e">
        <f>IF(AND('Riesgos Corrup'!#REF!="Muy Baja",'Riesgos Corrup'!#REF!="Mayor"),CONCATENATE("R7C",'Riesgos Corrup'!#REF!),"")</f>
        <v>#REF!</v>
      </c>
      <c r="U212" s="84" t="e">
        <f>IF(AND('Riesgos Corrup'!#REF!="Muy Baja",'Riesgos Corrup'!#REF!="Mayor"),CONCATENATE("R7C",'Riesgos Corrup'!#REF!),"")</f>
        <v>#REF!</v>
      </c>
      <c r="V212" s="96" t="e">
        <f>IF(AND('Riesgos Corrup'!#REF!="Muy Baja",'Riesgos Corrup'!#REF!="Catastrófico"),CONCATENATE("R7C",'Riesgos Corrup'!#REF!),"")</f>
        <v>#REF!</v>
      </c>
      <c r="W212" s="97" t="e">
        <f>IF(AND('Riesgos Corrup'!#REF!="Muy Baja",'Riesgos Corrup'!#REF!="Catastrófico"),CONCATENATE("R7C",'Riesgos Corrup'!#REF!),"")</f>
        <v>#REF!</v>
      </c>
      <c r="X212" s="98" t="e">
        <f>IF(AND('Riesgos Corrup'!#REF!="Muy Baja",'Riesgos Corrup'!#REF!="Catastrófico"),CONCATENATE("R7C",'Riesgos Corrup'!#REF!),"")</f>
        <v>#REF!</v>
      </c>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row>
    <row r="213" spans="1:65" ht="15.75" x14ac:dyDescent="0.25">
      <c r="A213" s="40"/>
      <c r="B213" s="260"/>
      <c r="C213" s="261"/>
      <c r="D213" s="262"/>
      <c r="E213" s="234"/>
      <c r="F213" s="230"/>
      <c r="G213" s="230"/>
      <c r="H213" s="230"/>
      <c r="I213" s="267"/>
      <c r="J213" s="111" t="e">
        <f>IF(AND('Riesgos Corrup'!#REF!="Muy Baja",'Riesgos Corrup'!#REF!="Moderado"),CONCATENATE("R8C",'Riesgos Corrup'!#REF!),"")</f>
        <v>#REF!</v>
      </c>
      <c r="K213" s="112" t="e">
        <f>IF(AND('Riesgos Corrup'!#REF!="Muy Baja",'Riesgos Corrup'!#REF!="Moderado"),CONCATENATE("R8C",'Riesgos Corrup'!#REF!),"")</f>
        <v>#REF!</v>
      </c>
      <c r="L213" s="113" t="e">
        <f>IF(AND('Riesgos Corrup'!#REF!="Muy Baja",'Riesgos Corrup'!#REF!="Moderado"),CONCATENATE("R8C",'Riesgos Corrup'!#REF!),"")</f>
        <v>#REF!</v>
      </c>
      <c r="M213" s="111" t="e">
        <f>IF(AND('Riesgos Corrup'!#REF!="Muy Baja",'Riesgos Corrup'!#REF!="Moderado"),CONCATENATE("R8C",'Riesgos Corrup'!#REF!),"")</f>
        <v>#REF!</v>
      </c>
      <c r="N213" s="112" t="e">
        <f>IF(AND('Riesgos Corrup'!#REF!="Muy Baja",'Riesgos Corrup'!#REF!="Moderado"),CONCATENATE("R8C",'Riesgos Corrup'!#REF!),"")</f>
        <v>#REF!</v>
      </c>
      <c r="O213" s="113" t="e">
        <f>IF(AND('Riesgos Corrup'!#REF!="Muy Baja",'Riesgos Corrup'!#REF!="Moderado"),CONCATENATE("R8C",'Riesgos Corrup'!#REF!),"")</f>
        <v>#REF!</v>
      </c>
      <c r="P213" s="102" t="e">
        <f>IF(AND('Riesgos Corrup'!#REF!="Muy Baja",'Riesgos Corrup'!#REF!="Moderado"),CONCATENATE("R8C",'Riesgos Corrup'!#REF!),"")</f>
        <v>#REF!</v>
      </c>
      <c r="Q213" s="103" t="e">
        <f>IF(AND('Riesgos Corrup'!#REF!="Muy Baja",'Riesgos Corrup'!#REF!="Moderado"),CONCATENATE("R8C",'Riesgos Corrup'!#REF!),"")</f>
        <v>#REF!</v>
      </c>
      <c r="R213" s="104" t="e">
        <f>IF(AND('Riesgos Corrup'!#REF!="Muy Baja",'Riesgos Corrup'!#REF!="Moderado"),CONCATENATE("R8C",'Riesgos Corrup'!#REF!),"")</f>
        <v>#REF!</v>
      </c>
      <c r="S213" s="83" t="e">
        <f>IF(AND('Riesgos Corrup'!#REF!="Muy Baja",'Riesgos Corrup'!#REF!="Mayor"),CONCATENATE("R8C",'Riesgos Corrup'!#REF!),"")</f>
        <v>#REF!</v>
      </c>
      <c r="T213" s="39" t="e">
        <f>IF(AND('Riesgos Corrup'!#REF!="Muy Baja",'Riesgos Corrup'!#REF!="Mayor"),CONCATENATE("R8C",'Riesgos Corrup'!#REF!),"")</f>
        <v>#REF!</v>
      </c>
      <c r="U213" s="84" t="e">
        <f>IF(AND('Riesgos Corrup'!#REF!="Muy Baja",'Riesgos Corrup'!#REF!="Mayor"),CONCATENATE("R8C",'Riesgos Corrup'!#REF!),"")</f>
        <v>#REF!</v>
      </c>
      <c r="V213" s="96" t="e">
        <f>IF(AND('Riesgos Corrup'!#REF!="Muy Baja",'Riesgos Corrup'!#REF!="Catastrófico"),CONCATENATE("R8C",'Riesgos Corrup'!#REF!),"")</f>
        <v>#REF!</v>
      </c>
      <c r="W213" s="97" t="e">
        <f>IF(AND('Riesgos Corrup'!#REF!="Muy Baja",'Riesgos Corrup'!#REF!="Catastrófico"),CONCATENATE("R8C",'Riesgos Corrup'!#REF!),"")</f>
        <v>#REF!</v>
      </c>
      <c r="X213" s="98" t="e">
        <f>IF(AND('Riesgos Corrup'!#REF!="Muy Baja",'Riesgos Corrup'!#REF!="Catastrófico"),CONCATENATE("R8C",'Riesgos Corrup'!#REF!),"")</f>
        <v>#REF!</v>
      </c>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row>
    <row r="214" spans="1:65" ht="15.75" x14ac:dyDescent="0.25">
      <c r="A214" s="40"/>
      <c r="B214" s="260"/>
      <c r="C214" s="261"/>
      <c r="D214" s="262"/>
      <c r="E214" s="234"/>
      <c r="F214" s="230"/>
      <c r="G214" s="230"/>
      <c r="H214" s="230"/>
      <c r="I214" s="267"/>
      <c r="J214" s="111" t="e">
        <f>IF(AND('Riesgos Corrup'!#REF!="Muy Baja",'Riesgos Corrup'!#REF!="Moderado"),CONCATENATE("R9C",'Riesgos Corrup'!#REF!),"")</f>
        <v>#REF!</v>
      </c>
      <c r="K214" s="112" t="str">
        <f>IF(AND('Riesgos Corrup'!$AB$16="Muy Baja",'Riesgos Corrup'!$AD$16="Moderado"),CONCATENATE("R9C",'Riesgos Corrup'!$R$16),"")</f>
        <v/>
      </c>
      <c r="L214" s="113" t="str">
        <f>IF(AND('Riesgos Corrup'!$AB$17="Muy Baja",'Riesgos Corrup'!$AD$17="Moderado"),CONCATENATE("R9C",'Riesgos Corrup'!$R$17),"")</f>
        <v/>
      </c>
      <c r="M214" s="111" t="e">
        <f>IF(AND('Riesgos Corrup'!#REF!="Muy Baja",'Riesgos Corrup'!#REF!="Moderado"),CONCATENATE("R9C",'Riesgos Corrup'!#REF!),"")</f>
        <v>#REF!</v>
      </c>
      <c r="N214" s="112" t="str">
        <f>IF(AND('Riesgos Corrup'!$AB$16="Muy Baja",'Riesgos Corrup'!$AD$16="Moderado"),CONCATENATE("R9C",'Riesgos Corrup'!$R$16),"")</f>
        <v/>
      </c>
      <c r="O214" s="113" t="str">
        <f>IF(AND('Riesgos Corrup'!$AB$17="Muy Baja",'Riesgos Corrup'!$AD$17="Moderado"),CONCATENATE("R9C",'Riesgos Corrup'!$R$17),"")</f>
        <v/>
      </c>
      <c r="P214" s="102" t="e">
        <f>IF(AND('Riesgos Corrup'!#REF!="Muy Baja",'Riesgos Corrup'!#REF!="Moderado"),CONCATENATE("R9C",'Riesgos Corrup'!#REF!),"")</f>
        <v>#REF!</v>
      </c>
      <c r="Q214" s="103" t="str">
        <f>IF(AND('Riesgos Corrup'!$AB$16="Muy Baja",'Riesgos Corrup'!$AD$16="Moderado"),CONCATENATE("R9C",'Riesgos Corrup'!$R$16),"")</f>
        <v/>
      </c>
      <c r="R214" s="104" t="str">
        <f>IF(AND('Riesgos Corrup'!$AB$17="Muy Baja",'Riesgos Corrup'!$AD$17="Moderado"),CONCATENATE("R9C",'Riesgos Corrup'!$R$17),"")</f>
        <v/>
      </c>
      <c r="S214" s="83" t="e">
        <f>IF(AND('Riesgos Corrup'!#REF!="Muy Baja",'Riesgos Corrup'!#REF!="Mayor"),CONCATENATE("R9C",'Riesgos Corrup'!#REF!),"")</f>
        <v>#REF!</v>
      </c>
      <c r="T214" s="39" t="str">
        <f>IF(AND('Riesgos Corrup'!$AB$16="Muy Baja",'Riesgos Corrup'!$AD$16="Mayor"),CONCATENATE("R9C",'Riesgos Corrup'!$R$16),"")</f>
        <v/>
      </c>
      <c r="U214" s="84" t="str">
        <f>IF(AND('Riesgos Corrup'!$AB$17="Muy Baja",'Riesgos Corrup'!$AD$17="Mayor"),CONCATENATE("R9C",'Riesgos Corrup'!$R$17),"")</f>
        <v/>
      </c>
      <c r="V214" s="96" t="e">
        <f>IF(AND('Riesgos Corrup'!#REF!="Muy Baja",'Riesgos Corrup'!#REF!="Catastrófico"),CONCATENATE("R9C",'Riesgos Corrup'!#REF!),"")</f>
        <v>#REF!</v>
      </c>
      <c r="W214" s="97" t="str">
        <f>IF(AND('Riesgos Corrup'!$AB$16="Muy Baja",'Riesgos Corrup'!$AD$16="Catastrófico"),CONCATENATE("R9C",'Riesgos Corrup'!$R$16),"")</f>
        <v/>
      </c>
      <c r="X214" s="98" t="str">
        <f>IF(AND('Riesgos Corrup'!$AB$17="Muy Baja",'Riesgos Corrup'!$AD$17="Catastrófico"),CONCATENATE("R9C",'Riesgos Corrup'!$R$17),"")</f>
        <v/>
      </c>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row>
    <row r="215" spans="1:65" ht="15.75" x14ac:dyDescent="0.25">
      <c r="A215" s="40"/>
      <c r="B215" s="260"/>
      <c r="C215" s="261"/>
      <c r="D215" s="262"/>
      <c r="E215" s="234"/>
      <c r="F215" s="230"/>
      <c r="G215" s="230"/>
      <c r="H215" s="230"/>
      <c r="I215" s="267"/>
      <c r="J215" s="111" t="str">
        <f ca="1">IF(AND('Riesgos Corrup'!$AB$18="Muy Baja",'Riesgos Corrup'!$AD$18="Moderado"),CONCATENATE("R10C",'Riesgos Corrup'!$R$18),"")</f>
        <v/>
      </c>
      <c r="K215" s="112" t="str">
        <f>IF(AND('Riesgos Corrup'!$AB$19="Muy Baja",'Riesgos Corrup'!$AD$19="Moderado"),CONCATENATE("R10C",'Riesgos Corrup'!$R$19),"")</f>
        <v/>
      </c>
      <c r="L215" s="113" t="str">
        <f>IF(AND('Riesgos Corrup'!$AB$20="Muy Baja",'Riesgos Corrup'!$AD$20="Moderado"),CONCATENATE("R10C",'Riesgos Corrup'!$R$20),"")</f>
        <v/>
      </c>
      <c r="M215" s="111" t="str">
        <f ca="1">IF(AND('Riesgos Corrup'!$AB$18="Muy Baja",'Riesgos Corrup'!$AD$18="Moderado"),CONCATENATE("R10C",'Riesgos Corrup'!$R$18),"")</f>
        <v/>
      </c>
      <c r="N215" s="112" t="str">
        <f>IF(AND('Riesgos Corrup'!$AB$19="Muy Baja",'Riesgos Corrup'!$AD$19="Moderado"),CONCATENATE("R10C",'Riesgos Corrup'!$R$19),"")</f>
        <v/>
      </c>
      <c r="O215" s="113" t="str">
        <f>IF(AND('Riesgos Corrup'!$AB$20="Muy Baja",'Riesgos Corrup'!$AD$20="Moderado"),CONCATENATE("R10C",'Riesgos Corrup'!$R$20),"")</f>
        <v/>
      </c>
      <c r="P215" s="102" t="str">
        <f ca="1">IF(AND('Riesgos Corrup'!$AB$18="Muy Baja",'Riesgos Corrup'!$AD$18="Moderado"),CONCATENATE("R10C",'Riesgos Corrup'!$R$18),"")</f>
        <v/>
      </c>
      <c r="Q215" s="103" t="str">
        <f>IF(AND('Riesgos Corrup'!$AB$19="Muy Baja",'Riesgos Corrup'!$AD$19="Moderado"),CONCATENATE("R10C",'Riesgos Corrup'!$R$19),"")</f>
        <v/>
      </c>
      <c r="R215" s="104" t="str">
        <f>IF(AND('Riesgos Corrup'!$AB$20="Muy Baja",'Riesgos Corrup'!$AD$20="Moderado"),CONCATENATE("R10C",'Riesgos Corrup'!$R$20),"")</f>
        <v/>
      </c>
      <c r="S215" s="83" t="str">
        <f ca="1">IF(AND('Riesgos Corrup'!$AB$18="Muy Baja",'Riesgos Corrup'!$AD$18="Mayor"),CONCATENATE("R10C",'Riesgos Corrup'!$R$18),"")</f>
        <v/>
      </c>
      <c r="T215" s="39" t="str">
        <f>IF(AND('Riesgos Corrup'!$AB$19="Muy Baja",'Riesgos Corrup'!$AD$19="Mayor"),CONCATENATE("R10C",'Riesgos Corrup'!$R$19),"")</f>
        <v/>
      </c>
      <c r="U215" s="84" t="str">
        <f>IF(AND('Riesgos Corrup'!$AB$20="Muy Baja",'Riesgos Corrup'!$AD$20="Mayor"),CONCATENATE("R10C",'Riesgos Corrup'!$R$20),"")</f>
        <v/>
      </c>
      <c r="V215" s="96" t="str">
        <f ca="1">IF(AND('Riesgos Corrup'!$AB$18="Muy Baja",'Riesgos Corrup'!$AD$18="Catastrófico"),CONCATENATE("R10C",'Riesgos Corrup'!$R$18),"")</f>
        <v/>
      </c>
      <c r="W215" s="97" t="str">
        <f>IF(AND('Riesgos Corrup'!$AB$19="Muy Baja",'Riesgos Corrup'!$AD$19="Catastrófico"),CONCATENATE("R10C",'Riesgos Corrup'!$R$19),"")</f>
        <v/>
      </c>
      <c r="X215" s="98" t="str">
        <f>IF(AND('Riesgos Corrup'!$AB$20="Muy Baja",'Riesgos Corrup'!$AD$20="Catastrófico"),CONCATENATE("R10C",'Riesgos Corrup'!$R$20),"")</f>
        <v/>
      </c>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row>
    <row r="216" spans="1:65" ht="15.75" x14ac:dyDescent="0.25">
      <c r="A216" s="40"/>
      <c r="B216" s="260"/>
      <c r="C216" s="261"/>
      <c r="D216" s="262"/>
      <c r="E216" s="234"/>
      <c r="F216" s="230"/>
      <c r="G216" s="230"/>
      <c r="H216" s="230"/>
      <c r="I216" s="267"/>
      <c r="J216" s="111" t="e">
        <f>IF(AND('Riesgos Corrup'!#REF!="Muy Baja",'Riesgos Corrup'!#REF!="Moderado"),CONCATENATE("R11C",'Riesgos Corrup'!#REF!),"")</f>
        <v>#REF!</v>
      </c>
      <c r="K216" s="112" t="e">
        <f>IF(AND('Riesgos Corrup'!#REF!="Muy Baja",'Riesgos Corrup'!#REF!="Moderado"),CONCATENATE("R11C",'Riesgos Corrup'!#REF!),"")</f>
        <v>#REF!</v>
      </c>
      <c r="L216" s="113" t="e">
        <f>IF(AND('Riesgos Corrup'!#REF!="Muy Baja",'Riesgos Corrup'!#REF!="Moderado"),CONCATENATE("R11C",'Riesgos Corrup'!#REF!),"")</f>
        <v>#REF!</v>
      </c>
      <c r="M216" s="111" t="e">
        <f>IF(AND('Riesgos Corrup'!#REF!="Muy Baja",'Riesgos Corrup'!#REF!="Moderado"),CONCATENATE("R11C",'Riesgos Corrup'!#REF!),"")</f>
        <v>#REF!</v>
      </c>
      <c r="N216" s="112" t="e">
        <f>IF(AND('Riesgos Corrup'!#REF!="Muy Baja",'Riesgos Corrup'!#REF!="Moderado"),CONCATENATE("R11C",'Riesgos Corrup'!#REF!),"")</f>
        <v>#REF!</v>
      </c>
      <c r="O216" s="113" t="e">
        <f>IF(AND('Riesgos Corrup'!#REF!="Muy Baja",'Riesgos Corrup'!#REF!="Moderado"),CONCATENATE("R11C",'Riesgos Corrup'!#REF!),"")</f>
        <v>#REF!</v>
      </c>
      <c r="P216" s="102" t="e">
        <f>IF(AND('Riesgos Corrup'!#REF!="Muy Baja",'Riesgos Corrup'!#REF!="Moderado"),CONCATENATE("R11C",'Riesgos Corrup'!#REF!),"")</f>
        <v>#REF!</v>
      </c>
      <c r="Q216" s="103" t="e">
        <f>IF(AND('Riesgos Corrup'!#REF!="Muy Baja",'Riesgos Corrup'!#REF!="Moderado"),CONCATENATE("R11C",'Riesgos Corrup'!#REF!),"")</f>
        <v>#REF!</v>
      </c>
      <c r="R216" s="104" t="e">
        <f>IF(AND('Riesgos Corrup'!#REF!="Muy Baja",'Riesgos Corrup'!#REF!="Moderado"),CONCATENATE("R11C",'Riesgos Corrup'!#REF!),"")</f>
        <v>#REF!</v>
      </c>
      <c r="S216" s="83" t="e">
        <f>IF(AND('Riesgos Corrup'!#REF!="Muy Baja",'Riesgos Corrup'!#REF!="Mayor"),CONCATENATE("R11C",'Riesgos Corrup'!#REF!),"")</f>
        <v>#REF!</v>
      </c>
      <c r="T216" s="39" t="e">
        <f>IF(AND('Riesgos Corrup'!#REF!="Muy Baja",'Riesgos Corrup'!#REF!="Mayor"),CONCATENATE("R11C",'Riesgos Corrup'!#REF!),"")</f>
        <v>#REF!</v>
      </c>
      <c r="U216" s="84" t="e">
        <f>IF(AND('Riesgos Corrup'!#REF!="Muy Baja",'Riesgos Corrup'!#REF!="Mayor"),CONCATENATE("R11C",'Riesgos Corrup'!#REF!),"")</f>
        <v>#REF!</v>
      </c>
      <c r="V216" s="96" t="e">
        <f>IF(AND('Riesgos Corrup'!#REF!="Muy Baja",'Riesgos Corrup'!#REF!="Catastrófico"),CONCATENATE("R11C",'Riesgos Corrup'!#REF!),"")</f>
        <v>#REF!</v>
      </c>
      <c r="W216" s="97" t="e">
        <f>IF(AND('Riesgos Corrup'!#REF!="Muy Baja",'Riesgos Corrup'!#REF!="Catastrófico"),CONCATENATE("R11C",'Riesgos Corrup'!#REF!),"")</f>
        <v>#REF!</v>
      </c>
      <c r="X216" s="98" t="e">
        <f>IF(AND('Riesgos Corrup'!#REF!="Muy Baja",'Riesgos Corrup'!#REF!="Catastrófico"),CONCATENATE("R11C",'Riesgos Corrup'!#REF!),"")</f>
        <v>#REF!</v>
      </c>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row>
    <row r="217" spans="1:65" ht="15.75" x14ac:dyDescent="0.25">
      <c r="A217" s="40"/>
      <c r="B217" s="260"/>
      <c r="C217" s="261"/>
      <c r="D217" s="262"/>
      <c r="E217" s="234"/>
      <c r="F217" s="230"/>
      <c r="G217" s="230"/>
      <c r="H217" s="230"/>
      <c r="I217" s="267"/>
      <c r="J217" s="111" t="e">
        <f>IF(AND('Riesgos Corrup'!#REF!="Muy Baja",'Riesgos Corrup'!#REF!="Moderado"),CONCATENATE("R12C",'Riesgos Corrup'!#REF!),"")</f>
        <v>#REF!</v>
      </c>
      <c r="K217" s="112" t="e">
        <f>IF(AND('Riesgos Corrup'!#REF!="Muy Baja",'Riesgos Corrup'!#REF!="Moderado"),CONCATENATE("R12C",'Riesgos Corrup'!#REF!),"")</f>
        <v>#REF!</v>
      </c>
      <c r="L217" s="113" t="e">
        <f>IF(AND('Riesgos Corrup'!#REF!="Muy Baja",'Riesgos Corrup'!#REF!="Moderado"),CONCATENATE("R12C",'Riesgos Corrup'!#REF!),"")</f>
        <v>#REF!</v>
      </c>
      <c r="M217" s="111" t="e">
        <f>IF(AND('Riesgos Corrup'!#REF!="Muy Baja",'Riesgos Corrup'!#REF!="Moderado"),CONCATENATE("R12C",'Riesgos Corrup'!#REF!),"")</f>
        <v>#REF!</v>
      </c>
      <c r="N217" s="112" t="e">
        <f>IF(AND('Riesgos Corrup'!#REF!="Muy Baja",'Riesgos Corrup'!#REF!="Moderado"),CONCATENATE("R12C",'Riesgos Corrup'!#REF!),"")</f>
        <v>#REF!</v>
      </c>
      <c r="O217" s="113" t="e">
        <f>IF(AND('Riesgos Corrup'!#REF!="Muy Baja",'Riesgos Corrup'!#REF!="Moderado"),CONCATENATE("R12C",'Riesgos Corrup'!#REF!),"")</f>
        <v>#REF!</v>
      </c>
      <c r="P217" s="102" t="e">
        <f>IF(AND('Riesgos Corrup'!#REF!="Muy Baja",'Riesgos Corrup'!#REF!="Moderado"),CONCATENATE("R12C",'Riesgos Corrup'!#REF!),"")</f>
        <v>#REF!</v>
      </c>
      <c r="Q217" s="103" t="e">
        <f>IF(AND('Riesgos Corrup'!#REF!="Muy Baja",'Riesgos Corrup'!#REF!="Moderado"),CONCATENATE("R12C",'Riesgos Corrup'!#REF!),"")</f>
        <v>#REF!</v>
      </c>
      <c r="R217" s="104" t="e">
        <f>IF(AND('Riesgos Corrup'!#REF!="Muy Baja",'Riesgos Corrup'!#REF!="Moderado"),CONCATENATE("R12C",'Riesgos Corrup'!#REF!),"")</f>
        <v>#REF!</v>
      </c>
      <c r="S217" s="83" t="e">
        <f>IF(AND('Riesgos Corrup'!#REF!="Muy Baja",'Riesgos Corrup'!#REF!="Mayor"),CONCATENATE("R12C",'Riesgos Corrup'!#REF!),"")</f>
        <v>#REF!</v>
      </c>
      <c r="T217" s="39" t="e">
        <f>IF(AND('Riesgos Corrup'!#REF!="Muy Baja",'Riesgos Corrup'!#REF!="Mayor"),CONCATENATE("R12C",'Riesgos Corrup'!#REF!),"")</f>
        <v>#REF!</v>
      </c>
      <c r="U217" s="84" t="e">
        <f>IF(AND('Riesgos Corrup'!#REF!="Muy Baja",'Riesgos Corrup'!#REF!="Mayor"),CONCATENATE("R12C",'Riesgos Corrup'!#REF!),"")</f>
        <v>#REF!</v>
      </c>
      <c r="V217" s="96" t="e">
        <f>IF(AND('Riesgos Corrup'!#REF!="Muy Baja",'Riesgos Corrup'!#REF!="Catastrófico"),CONCATENATE("R12C",'Riesgos Corrup'!#REF!),"")</f>
        <v>#REF!</v>
      </c>
      <c r="W217" s="97" t="e">
        <f>IF(AND('Riesgos Corrup'!#REF!="Muy Baja",'Riesgos Corrup'!#REF!="Catastrófico"),CONCATENATE("R12C",'Riesgos Corrup'!#REF!),"")</f>
        <v>#REF!</v>
      </c>
      <c r="X217" s="98" t="e">
        <f>IF(AND('Riesgos Corrup'!#REF!="Muy Baja",'Riesgos Corrup'!#REF!="Catastrófico"),CONCATENATE("R12C",'Riesgos Corrup'!#REF!),"")</f>
        <v>#REF!</v>
      </c>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row>
    <row r="218" spans="1:65" ht="15.75" x14ac:dyDescent="0.25">
      <c r="A218" s="40"/>
      <c r="B218" s="260"/>
      <c r="C218" s="261"/>
      <c r="D218" s="262"/>
      <c r="E218" s="234"/>
      <c r="F218" s="230"/>
      <c r="G218" s="230"/>
      <c r="H218" s="230"/>
      <c r="I218" s="267"/>
      <c r="J218" s="111" t="e">
        <f>IF(AND('Riesgos Corrup'!#REF!="Muy Baja",'Riesgos Corrup'!#REF!="Moderado"),CONCATENATE("R13C",'Riesgos Corrup'!#REF!),"")</f>
        <v>#REF!</v>
      </c>
      <c r="K218" s="112" t="e">
        <f>IF(AND('Riesgos Corrup'!#REF!="Muy Baja",'Riesgos Corrup'!#REF!="Moderado"),CONCATENATE("R13C",'Riesgos Corrup'!#REF!),"")</f>
        <v>#REF!</v>
      </c>
      <c r="L218" s="113" t="e">
        <f>IF(AND('Riesgos Corrup'!#REF!="Muy Baja",'Riesgos Corrup'!#REF!="Moderado"),CONCATENATE("R13C",'Riesgos Corrup'!#REF!),"")</f>
        <v>#REF!</v>
      </c>
      <c r="M218" s="111" t="e">
        <f>IF(AND('Riesgos Corrup'!#REF!="Muy Baja",'Riesgos Corrup'!#REF!="Moderado"),CONCATENATE("R13C",'Riesgos Corrup'!#REF!),"")</f>
        <v>#REF!</v>
      </c>
      <c r="N218" s="112" t="e">
        <f>IF(AND('Riesgos Corrup'!#REF!="Muy Baja",'Riesgos Corrup'!#REF!="Moderado"),CONCATENATE("R13C",'Riesgos Corrup'!#REF!),"")</f>
        <v>#REF!</v>
      </c>
      <c r="O218" s="113" t="e">
        <f>IF(AND('Riesgos Corrup'!#REF!="Muy Baja",'Riesgos Corrup'!#REF!="Moderado"),CONCATENATE("R13C",'Riesgos Corrup'!#REF!),"")</f>
        <v>#REF!</v>
      </c>
      <c r="P218" s="102" t="e">
        <f>IF(AND('Riesgos Corrup'!#REF!="Muy Baja",'Riesgos Corrup'!#REF!="Moderado"),CONCATENATE("R13C",'Riesgos Corrup'!#REF!),"")</f>
        <v>#REF!</v>
      </c>
      <c r="Q218" s="103" t="e">
        <f>IF(AND('Riesgos Corrup'!#REF!="Muy Baja",'Riesgos Corrup'!#REF!="Moderado"),CONCATENATE("R13C",'Riesgos Corrup'!#REF!),"")</f>
        <v>#REF!</v>
      </c>
      <c r="R218" s="104" t="e">
        <f>IF(AND('Riesgos Corrup'!#REF!="Muy Baja",'Riesgos Corrup'!#REF!="Moderado"),CONCATENATE("R13C",'Riesgos Corrup'!#REF!),"")</f>
        <v>#REF!</v>
      </c>
      <c r="S218" s="83" t="e">
        <f>IF(AND('Riesgos Corrup'!#REF!="Muy Baja",'Riesgos Corrup'!#REF!="Mayor"),CONCATENATE("R13C",'Riesgos Corrup'!#REF!),"")</f>
        <v>#REF!</v>
      </c>
      <c r="T218" s="39" t="e">
        <f>IF(AND('Riesgos Corrup'!#REF!="Muy Baja",'Riesgos Corrup'!#REF!="Mayor"),CONCATENATE("R13C",'Riesgos Corrup'!#REF!),"")</f>
        <v>#REF!</v>
      </c>
      <c r="U218" s="84" t="e">
        <f>IF(AND('Riesgos Corrup'!#REF!="Muy Baja",'Riesgos Corrup'!#REF!="Mayor"),CONCATENATE("R13C",'Riesgos Corrup'!#REF!),"")</f>
        <v>#REF!</v>
      </c>
      <c r="V218" s="96" t="e">
        <f>IF(AND('Riesgos Corrup'!#REF!="Muy Baja",'Riesgos Corrup'!#REF!="Catastrófico"),CONCATENATE("R13C",'Riesgos Corrup'!#REF!),"")</f>
        <v>#REF!</v>
      </c>
      <c r="W218" s="97" t="e">
        <f>IF(AND('Riesgos Corrup'!#REF!="Muy Baja",'Riesgos Corrup'!#REF!="Catastrófico"),CONCATENATE("R13C",'Riesgos Corrup'!#REF!),"")</f>
        <v>#REF!</v>
      </c>
      <c r="X218" s="98" t="e">
        <f>IF(AND('Riesgos Corrup'!#REF!="Muy Baja",'Riesgos Corrup'!#REF!="Catastrófico"),CONCATENATE("R13C",'Riesgos Corrup'!#REF!),"")</f>
        <v>#REF!</v>
      </c>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row>
    <row r="219" spans="1:65" ht="15.75" x14ac:dyDescent="0.25">
      <c r="A219" s="40"/>
      <c r="B219" s="260"/>
      <c r="C219" s="261"/>
      <c r="D219" s="262"/>
      <c r="E219" s="234"/>
      <c r="F219" s="230"/>
      <c r="G219" s="230"/>
      <c r="H219" s="230"/>
      <c r="I219" s="267"/>
      <c r="J219" s="111" t="str">
        <f ca="1">IF(AND('Riesgos Corrup'!$AB$21="Muy Baja",'Riesgos Corrup'!$AD$21="Moderado"),CONCATENATE("R14C",'Riesgos Corrup'!$R$21),"")</f>
        <v/>
      </c>
      <c r="K219" s="112" t="str">
        <f>IF(AND('Riesgos Corrup'!$AB$22="Muy Baja",'Riesgos Corrup'!$AD$22="Moderado"),CONCATENATE("R14C",'Riesgos Corrup'!$R$22),"")</f>
        <v/>
      </c>
      <c r="L219" s="113" t="str">
        <f>IF(AND('Riesgos Corrup'!$AB$23="Muy Baja",'Riesgos Corrup'!$AD$23="Moderado"),CONCATENATE("R14C",'Riesgos Corrup'!$R$23),"")</f>
        <v/>
      </c>
      <c r="M219" s="111" t="str">
        <f ca="1">IF(AND('Riesgos Corrup'!$AB$21="Muy Baja",'Riesgos Corrup'!$AD$21="Moderado"),CONCATENATE("R14C",'Riesgos Corrup'!$R$21),"")</f>
        <v/>
      </c>
      <c r="N219" s="112" t="str">
        <f>IF(AND('Riesgos Corrup'!$AB$22="Muy Baja",'Riesgos Corrup'!$AD$22="Moderado"),CONCATENATE("R14C",'Riesgos Corrup'!$R$22),"")</f>
        <v/>
      </c>
      <c r="O219" s="113" t="str">
        <f>IF(AND('Riesgos Corrup'!$AB$23="Muy Baja",'Riesgos Corrup'!$AD$23="Moderado"),CONCATENATE("R14C",'Riesgos Corrup'!$R$23),"")</f>
        <v/>
      </c>
      <c r="P219" s="102" t="str">
        <f ca="1">IF(AND('Riesgos Corrup'!$AB$21="Muy Baja",'Riesgos Corrup'!$AD$21="Moderado"),CONCATENATE("R14C",'Riesgos Corrup'!$R$21),"")</f>
        <v/>
      </c>
      <c r="Q219" s="103" t="str">
        <f>IF(AND('Riesgos Corrup'!$AB$22="Muy Baja",'Riesgos Corrup'!$AD$22="Moderado"),CONCATENATE("R14C",'Riesgos Corrup'!$R$22),"")</f>
        <v/>
      </c>
      <c r="R219" s="104" t="str">
        <f>IF(AND('Riesgos Corrup'!$AB$23="Muy Baja",'Riesgos Corrup'!$AD$23="Moderado"),CONCATENATE("R14C",'Riesgos Corrup'!$R$23),"")</f>
        <v/>
      </c>
      <c r="S219" s="83" t="str">
        <f ca="1">IF(AND('Riesgos Corrup'!$AB$21="Muy Baja",'Riesgos Corrup'!$AD$21="Mayor"),CONCATENATE("R14C",'Riesgos Corrup'!$R$21),"")</f>
        <v/>
      </c>
      <c r="T219" s="39" t="str">
        <f>IF(AND('Riesgos Corrup'!$AB$22="Muy Baja",'Riesgos Corrup'!$AD$22="Mayor"),CONCATENATE("R14C",'Riesgos Corrup'!$R$22),"")</f>
        <v/>
      </c>
      <c r="U219" s="84" t="str">
        <f>IF(AND('Riesgos Corrup'!$AB$23="Muy Baja",'Riesgos Corrup'!$AD$23="Mayor"),CONCATENATE("R14C",'Riesgos Corrup'!$R$23),"")</f>
        <v/>
      </c>
      <c r="V219" s="96" t="str">
        <f ca="1">IF(AND('Riesgos Corrup'!$AB$21="Muy Baja",'Riesgos Corrup'!$AD$21="Catastrófico"),CONCATENATE("R14C",'Riesgos Corrup'!$R$21),"")</f>
        <v/>
      </c>
      <c r="W219" s="97" t="str">
        <f>IF(AND('Riesgos Corrup'!$AB$22="Muy Baja",'Riesgos Corrup'!$AD$22="Catastrófico"),CONCATENATE("R14C",'Riesgos Corrup'!$R$22),"")</f>
        <v/>
      </c>
      <c r="X219" s="98" t="str">
        <f>IF(AND('Riesgos Corrup'!$AB$23="Muy Baja",'Riesgos Corrup'!$AD$23="Catastrófico"),CONCATENATE("R14C",'Riesgos Corrup'!$R$23),"")</f>
        <v/>
      </c>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row>
    <row r="220" spans="1:65" ht="15.75" x14ac:dyDescent="0.25">
      <c r="A220" s="40"/>
      <c r="B220" s="260"/>
      <c r="C220" s="261"/>
      <c r="D220" s="262"/>
      <c r="E220" s="234"/>
      <c r="F220" s="230"/>
      <c r="G220" s="230"/>
      <c r="H220" s="230"/>
      <c r="I220" s="267"/>
      <c r="J220" s="111" t="e">
        <f>IF(AND('Riesgos Corrup'!#REF!="Muy Baja",'Riesgos Corrup'!#REF!="Moderado"),CONCATENATE("R15C",'Riesgos Corrup'!#REF!),"")</f>
        <v>#REF!</v>
      </c>
      <c r="K220" s="112" t="e">
        <f>IF(AND('Riesgos Corrup'!#REF!="Muy Baja",'Riesgos Corrup'!#REF!="Moderado"),CONCATENATE("R15C",'Riesgos Corrup'!#REF!),"")</f>
        <v>#REF!</v>
      </c>
      <c r="L220" s="113" t="e">
        <f>IF(AND('Riesgos Corrup'!#REF!="Muy Baja",'Riesgos Corrup'!#REF!="Moderado"),CONCATENATE("R15C",'Riesgos Corrup'!#REF!),"")</f>
        <v>#REF!</v>
      </c>
      <c r="M220" s="111" t="e">
        <f>IF(AND('Riesgos Corrup'!#REF!="Muy Baja",'Riesgos Corrup'!#REF!="Moderado"),CONCATENATE("R15C",'Riesgos Corrup'!#REF!),"")</f>
        <v>#REF!</v>
      </c>
      <c r="N220" s="112" t="e">
        <f>IF(AND('Riesgos Corrup'!#REF!="Muy Baja",'Riesgos Corrup'!#REF!="Moderado"),CONCATENATE("R15C",'Riesgos Corrup'!#REF!),"")</f>
        <v>#REF!</v>
      </c>
      <c r="O220" s="113" t="e">
        <f>IF(AND('Riesgos Corrup'!#REF!="Muy Baja",'Riesgos Corrup'!#REF!="Moderado"),CONCATENATE("R15C",'Riesgos Corrup'!#REF!),"")</f>
        <v>#REF!</v>
      </c>
      <c r="P220" s="102" t="e">
        <f>IF(AND('Riesgos Corrup'!#REF!="Muy Baja",'Riesgos Corrup'!#REF!="Moderado"),CONCATENATE("R15C",'Riesgos Corrup'!#REF!),"")</f>
        <v>#REF!</v>
      </c>
      <c r="Q220" s="103" t="e">
        <f>IF(AND('Riesgos Corrup'!#REF!="Muy Baja",'Riesgos Corrup'!#REF!="Moderado"),CONCATENATE("R15C",'Riesgos Corrup'!#REF!),"")</f>
        <v>#REF!</v>
      </c>
      <c r="R220" s="104" t="e">
        <f>IF(AND('Riesgos Corrup'!#REF!="Muy Baja",'Riesgos Corrup'!#REF!="Moderado"),CONCATENATE("R15C",'Riesgos Corrup'!#REF!),"")</f>
        <v>#REF!</v>
      </c>
      <c r="S220" s="83" t="e">
        <f>IF(AND('Riesgos Corrup'!#REF!="Muy Baja",'Riesgos Corrup'!#REF!="Mayor"),CONCATENATE("R15C",'Riesgos Corrup'!#REF!),"")</f>
        <v>#REF!</v>
      </c>
      <c r="T220" s="39" t="e">
        <f>IF(AND('Riesgos Corrup'!#REF!="Muy Baja",'Riesgos Corrup'!#REF!="Mayor"),CONCATENATE("R15C",'Riesgos Corrup'!#REF!),"")</f>
        <v>#REF!</v>
      </c>
      <c r="U220" s="84" t="e">
        <f>IF(AND('Riesgos Corrup'!#REF!="Muy Baja",'Riesgos Corrup'!#REF!="Mayor"),CONCATENATE("R15C",'Riesgos Corrup'!#REF!),"")</f>
        <v>#REF!</v>
      </c>
      <c r="V220" s="96" t="e">
        <f>IF(AND('Riesgos Corrup'!#REF!="Muy Baja",'Riesgos Corrup'!#REF!="Catastrófico"),CONCATENATE("R15C",'Riesgos Corrup'!#REF!),"")</f>
        <v>#REF!</v>
      </c>
      <c r="W220" s="97" t="e">
        <f>IF(AND('Riesgos Corrup'!#REF!="Muy Baja",'Riesgos Corrup'!#REF!="Catastrófico"),CONCATENATE("R15C",'Riesgos Corrup'!#REF!),"")</f>
        <v>#REF!</v>
      </c>
      <c r="X220" s="98" t="e">
        <f>IF(AND('Riesgos Corrup'!#REF!="Muy Baja",'Riesgos Corrup'!#REF!="Catastrófico"),CONCATENATE("R15C",'Riesgos Corrup'!#REF!),"")</f>
        <v>#REF!</v>
      </c>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row>
    <row r="221" spans="1:65" ht="15.75" x14ac:dyDescent="0.25">
      <c r="A221" s="40"/>
      <c r="B221" s="260"/>
      <c r="C221" s="261"/>
      <c r="D221" s="262"/>
      <c r="E221" s="234"/>
      <c r="F221" s="230"/>
      <c r="G221" s="230"/>
      <c r="H221" s="230"/>
      <c r="I221" s="267"/>
      <c r="J221" s="111" t="e">
        <f>IF(AND('Riesgos Corrup'!#REF!="Muy Baja",'Riesgos Corrup'!#REF!="Moderado"),CONCATENATE("R16C",'Riesgos Corrup'!#REF!),"")</f>
        <v>#REF!</v>
      </c>
      <c r="K221" s="112" t="e">
        <f>IF(AND('Riesgos Corrup'!#REF!="Muy Baja",'Riesgos Corrup'!#REF!="Moderado"),CONCATENATE("R16C",'Riesgos Corrup'!#REF!),"")</f>
        <v>#REF!</v>
      </c>
      <c r="L221" s="113" t="e">
        <f>IF(AND('Riesgos Corrup'!#REF!="Muy Baja",'Riesgos Corrup'!#REF!="Moderado"),CONCATENATE("R16C",'Riesgos Corrup'!#REF!),"")</f>
        <v>#REF!</v>
      </c>
      <c r="M221" s="111" t="e">
        <f>IF(AND('Riesgos Corrup'!#REF!="Muy Baja",'Riesgos Corrup'!#REF!="Moderado"),CONCATENATE("R16C",'Riesgos Corrup'!#REF!),"")</f>
        <v>#REF!</v>
      </c>
      <c r="N221" s="112" t="e">
        <f>IF(AND('Riesgos Corrup'!#REF!="Muy Baja",'Riesgos Corrup'!#REF!="Moderado"),CONCATENATE("R16C",'Riesgos Corrup'!#REF!),"")</f>
        <v>#REF!</v>
      </c>
      <c r="O221" s="113" t="e">
        <f>IF(AND('Riesgos Corrup'!#REF!="Muy Baja",'Riesgos Corrup'!#REF!="Moderado"),CONCATENATE("R16C",'Riesgos Corrup'!#REF!),"")</f>
        <v>#REF!</v>
      </c>
      <c r="P221" s="102" t="e">
        <f>IF(AND('Riesgos Corrup'!#REF!="Muy Baja",'Riesgos Corrup'!#REF!="Moderado"),CONCATENATE("R16C",'Riesgos Corrup'!#REF!),"")</f>
        <v>#REF!</v>
      </c>
      <c r="Q221" s="103" t="e">
        <f>IF(AND('Riesgos Corrup'!#REF!="Muy Baja",'Riesgos Corrup'!#REF!="Moderado"),CONCATENATE("R16C",'Riesgos Corrup'!#REF!),"")</f>
        <v>#REF!</v>
      </c>
      <c r="R221" s="104" t="e">
        <f>IF(AND('Riesgos Corrup'!#REF!="Muy Baja",'Riesgos Corrup'!#REF!="Moderado"),CONCATENATE("R16C",'Riesgos Corrup'!#REF!),"")</f>
        <v>#REF!</v>
      </c>
      <c r="S221" s="83" t="e">
        <f>IF(AND('Riesgos Corrup'!#REF!="Muy Baja",'Riesgos Corrup'!#REF!="Mayor"),CONCATENATE("R16C",'Riesgos Corrup'!#REF!),"")</f>
        <v>#REF!</v>
      </c>
      <c r="T221" s="39" t="e">
        <f>IF(AND('Riesgos Corrup'!#REF!="Muy Baja",'Riesgos Corrup'!#REF!="Mayor"),CONCATENATE("R16C",'Riesgos Corrup'!#REF!),"")</f>
        <v>#REF!</v>
      </c>
      <c r="U221" s="84" t="e">
        <f>IF(AND('Riesgos Corrup'!#REF!="Muy Baja",'Riesgos Corrup'!#REF!="Mayor"),CONCATENATE("R16C",'Riesgos Corrup'!#REF!),"")</f>
        <v>#REF!</v>
      </c>
      <c r="V221" s="96" t="e">
        <f>IF(AND('Riesgos Corrup'!#REF!="Muy Baja",'Riesgos Corrup'!#REF!="Catastrófico"),CONCATENATE("R16C",'Riesgos Corrup'!#REF!),"")</f>
        <v>#REF!</v>
      </c>
      <c r="W221" s="97" t="e">
        <f>IF(AND('Riesgos Corrup'!#REF!="Muy Baja",'Riesgos Corrup'!#REF!="Catastrófico"),CONCATENATE("R16C",'Riesgos Corrup'!#REF!),"")</f>
        <v>#REF!</v>
      </c>
      <c r="X221" s="98" t="e">
        <f>IF(AND('Riesgos Corrup'!#REF!="Muy Baja",'Riesgos Corrup'!#REF!="Catastrófico"),CONCATENATE("R16C",'Riesgos Corrup'!#REF!),"")</f>
        <v>#REF!</v>
      </c>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row>
    <row r="222" spans="1:65" ht="15.75" x14ac:dyDescent="0.25">
      <c r="A222" s="40"/>
      <c r="B222" s="260"/>
      <c r="C222" s="261"/>
      <c r="D222" s="262"/>
      <c r="E222" s="234"/>
      <c r="F222" s="230"/>
      <c r="G222" s="230"/>
      <c r="H222" s="230"/>
      <c r="I222" s="267"/>
      <c r="J222" s="111" t="e">
        <f>IF(AND('Riesgos Corrup'!#REF!="Muy Baja",'Riesgos Corrup'!#REF!="Moderado"),CONCATENATE("R17",'Riesgos Corrup'!#REF!),"")</f>
        <v>#REF!</v>
      </c>
      <c r="K222" s="112" t="e">
        <f>IF(AND('Riesgos Corrup'!#REF!="Muy Baja",'Riesgos Corrup'!#REF!="Moderado"),CONCATENATE("R17C",'Riesgos Corrup'!#REF!),"")</f>
        <v>#REF!</v>
      </c>
      <c r="L222" s="113" t="e">
        <f>IF(AND('Riesgos Corrup'!#REF!="Muy Baja",'Riesgos Corrup'!#REF!="Moderado"),CONCATENATE("R17C",'Riesgos Corrup'!#REF!),"")</f>
        <v>#REF!</v>
      </c>
      <c r="M222" s="111" t="e">
        <f>IF(AND('Riesgos Corrup'!#REF!="Muy Baja",'Riesgos Corrup'!#REF!="Moderado"),CONCATENATE("R17",'Riesgos Corrup'!#REF!),"")</f>
        <v>#REF!</v>
      </c>
      <c r="N222" s="112" t="e">
        <f>IF(AND('Riesgos Corrup'!#REF!="Muy Baja",'Riesgos Corrup'!#REF!="Moderado"),CONCATENATE("R17C",'Riesgos Corrup'!#REF!),"")</f>
        <v>#REF!</v>
      </c>
      <c r="O222" s="113" t="e">
        <f>IF(AND('Riesgos Corrup'!#REF!="Muy Baja",'Riesgos Corrup'!#REF!="Moderado"),CONCATENATE("R17C",'Riesgos Corrup'!#REF!),"")</f>
        <v>#REF!</v>
      </c>
      <c r="P222" s="102" t="e">
        <f>IF(AND('Riesgos Corrup'!#REF!="Muy Baja",'Riesgos Corrup'!#REF!="Moderado"),CONCATENATE("R17",'Riesgos Corrup'!#REF!),"")</f>
        <v>#REF!</v>
      </c>
      <c r="Q222" s="103" t="e">
        <f>IF(AND('Riesgos Corrup'!#REF!="Muy Baja",'Riesgos Corrup'!#REF!="Moderado"),CONCATENATE("R17C",'Riesgos Corrup'!#REF!),"")</f>
        <v>#REF!</v>
      </c>
      <c r="R222" s="104" t="e">
        <f>IF(AND('Riesgos Corrup'!#REF!="Muy Baja",'Riesgos Corrup'!#REF!="Moderado"),CONCATENATE("R17C",'Riesgos Corrup'!#REF!),"")</f>
        <v>#REF!</v>
      </c>
      <c r="S222" s="83" t="e">
        <f>IF(AND('Riesgos Corrup'!#REF!="Muy Baja",'Riesgos Corrup'!#REF!="Mayor"),CONCATENATE("R17",'Riesgos Corrup'!#REF!),"")</f>
        <v>#REF!</v>
      </c>
      <c r="T222" s="39" t="e">
        <f>IF(AND('Riesgos Corrup'!#REF!="Muy Baja",'Riesgos Corrup'!#REF!="Mayor"),CONCATENATE("R17C",'Riesgos Corrup'!#REF!),"")</f>
        <v>#REF!</v>
      </c>
      <c r="U222" s="84" t="e">
        <f>IF(AND('Riesgos Corrup'!#REF!="Muy Baja",'Riesgos Corrup'!#REF!="Mayor"),CONCATENATE("R17C",'Riesgos Corrup'!#REF!),"")</f>
        <v>#REF!</v>
      </c>
      <c r="V222" s="96" t="e">
        <f>IF(AND('Riesgos Corrup'!#REF!="Muy Baja",'Riesgos Corrup'!#REF!="Catastrófico"),CONCATENATE("R17",'Riesgos Corrup'!#REF!),"")</f>
        <v>#REF!</v>
      </c>
      <c r="W222" s="97" t="e">
        <f>IF(AND('Riesgos Corrup'!#REF!="Muy Baja",'Riesgos Corrup'!#REF!="Catastrófico"),CONCATENATE("R17C",'Riesgos Corrup'!#REF!),"")</f>
        <v>#REF!</v>
      </c>
      <c r="X222" s="98" t="e">
        <f>IF(AND('Riesgos Corrup'!#REF!="Muy Baja",'Riesgos Corrup'!#REF!="Catastrófico"),CONCATENATE("R17C",'Riesgos Corrup'!#REF!),"")</f>
        <v>#REF!</v>
      </c>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row>
    <row r="223" spans="1:65" ht="15.75" x14ac:dyDescent="0.25">
      <c r="A223" s="40"/>
      <c r="B223" s="260"/>
      <c r="C223" s="261"/>
      <c r="D223" s="262"/>
      <c r="E223" s="234"/>
      <c r="F223" s="230"/>
      <c r="G223" s="230"/>
      <c r="H223" s="230"/>
      <c r="I223" s="267"/>
      <c r="J223" s="111" t="str">
        <f ca="1">IF(AND('Riesgos Corrup'!$AB$24="Muy Baja",'Riesgos Corrup'!$AD$24="Moderado"),CONCATENATE("R18C",'Riesgos Corrup'!$R$24),"")</f>
        <v/>
      </c>
      <c r="K223" s="112" t="str">
        <f>IF(AND('Riesgos Corrup'!$AB$25="Muy Baja",'Riesgos Corrup'!$AD$25="Moderado"),CONCATENATE("R18C",'Riesgos Corrup'!$R$25),"")</f>
        <v/>
      </c>
      <c r="L223" s="113" t="str">
        <f>IF(AND('Riesgos Corrup'!$AB$26="Muy Baja",'Riesgos Corrup'!$AD$26="Moderado"),CONCATENATE("R18C",'Riesgos Corrup'!$R$26),"")</f>
        <v/>
      </c>
      <c r="M223" s="111" t="str">
        <f ca="1">IF(AND('Riesgos Corrup'!$AB$24="Muy Baja",'Riesgos Corrup'!$AD$24="Moderado"),CONCATENATE("R18C",'Riesgos Corrup'!$R$24),"")</f>
        <v/>
      </c>
      <c r="N223" s="112" t="str">
        <f>IF(AND('Riesgos Corrup'!$AB$25="Muy Baja",'Riesgos Corrup'!$AD$25="Moderado"),CONCATENATE("R18C",'Riesgos Corrup'!$R$25),"")</f>
        <v/>
      </c>
      <c r="O223" s="113" t="str">
        <f>IF(AND('Riesgos Corrup'!$AB$26="Muy Baja",'Riesgos Corrup'!$AD$26="Moderado"),CONCATENATE("R18C",'Riesgos Corrup'!$R$26),"")</f>
        <v/>
      </c>
      <c r="P223" s="102" t="str">
        <f ca="1">IF(AND('Riesgos Corrup'!$AB$24="Muy Baja",'Riesgos Corrup'!$AD$24="Moderado"),CONCATENATE("R18C",'Riesgos Corrup'!$R$24),"")</f>
        <v/>
      </c>
      <c r="Q223" s="103" t="str">
        <f>IF(AND('Riesgos Corrup'!$AB$25="Muy Baja",'Riesgos Corrup'!$AD$25="Moderado"),CONCATENATE("R18C",'Riesgos Corrup'!$R$25),"")</f>
        <v/>
      </c>
      <c r="R223" s="104" t="str">
        <f>IF(AND('Riesgos Corrup'!$AB$26="Muy Baja",'Riesgos Corrup'!$AD$26="Moderado"),CONCATENATE("R18C",'Riesgos Corrup'!$R$26),"")</f>
        <v/>
      </c>
      <c r="S223" s="83" t="str">
        <f ca="1">IF(AND('Riesgos Corrup'!$AB$24="Muy Baja",'Riesgos Corrup'!$AD$24="Mayor"),CONCATENATE("R18C",'Riesgos Corrup'!$R$24),"")</f>
        <v/>
      </c>
      <c r="T223" s="39" t="str">
        <f>IF(AND('Riesgos Corrup'!$AB$25="Muy Baja",'Riesgos Corrup'!$AD$25="Mayor"),CONCATENATE("R18C",'Riesgos Corrup'!$R$25),"")</f>
        <v/>
      </c>
      <c r="U223" s="84" t="str">
        <f>IF(AND('Riesgos Corrup'!$AB$26="Muy Baja",'Riesgos Corrup'!$AD$26="Mayor"),CONCATENATE("R18C",'Riesgos Corrup'!$R$26),"")</f>
        <v/>
      </c>
      <c r="V223" s="96" t="str">
        <f ca="1">IF(AND('Riesgos Corrup'!$AB$24="Muy Baja",'Riesgos Corrup'!$AD$24="Catastrófico"),CONCATENATE("R18C",'Riesgos Corrup'!$R$24),"")</f>
        <v/>
      </c>
      <c r="W223" s="97" t="str">
        <f>IF(AND('Riesgos Corrup'!$AB$25="Muy Baja",'Riesgos Corrup'!$AD$25="Catastrófico"),CONCATENATE("R18C",'Riesgos Corrup'!$R$25),"")</f>
        <v/>
      </c>
      <c r="X223" s="98" t="str">
        <f>IF(AND('Riesgos Corrup'!$AB$26="Muy Baja",'Riesgos Corrup'!$AD$26="Catastrófico"),CONCATENATE("R18C",'Riesgos Corrup'!$R$26),"")</f>
        <v/>
      </c>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row>
    <row r="224" spans="1:65" ht="15.75" x14ac:dyDescent="0.25">
      <c r="A224" s="40"/>
      <c r="B224" s="260"/>
      <c r="C224" s="261"/>
      <c r="D224" s="262"/>
      <c r="E224" s="234"/>
      <c r="F224" s="230"/>
      <c r="G224" s="230"/>
      <c r="H224" s="230"/>
      <c r="I224" s="267"/>
      <c r="J224" s="111" t="e">
        <f>IF(AND('Riesgos Corrup'!#REF!="Muy Baja",'Riesgos Corrup'!#REF!="Moderado"),CONCATENATE("R19C",'Riesgos Corrup'!#REF!),"")</f>
        <v>#REF!</v>
      </c>
      <c r="K224" s="112" t="e">
        <f>IF(AND('Riesgos Corrup'!#REF!="Muy Baja",'Riesgos Corrup'!#REF!="Moderado"),CONCATENATE("R19C",'Riesgos Corrup'!#REF!),"")</f>
        <v>#REF!</v>
      </c>
      <c r="L224" s="113" t="e">
        <f>IF(AND('Riesgos Corrup'!#REF!="Muy Baja",'Riesgos Corrup'!#REF!="Moderado"),CONCATENATE("R19C",'Riesgos Corrup'!#REF!),"")</f>
        <v>#REF!</v>
      </c>
      <c r="M224" s="111" t="e">
        <f>IF(AND('Riesgos Corrup'!#REF!="Muy Baja",'Riesgos Corrup'!#REF!="Moderado"),CONCATENATE("R19C",'Riesgos Corrup'!#REF!),"")</f>
        <v>#REF!</v>
      </c>
      <c r="N224" s="112" t="e">
        <f>IF(AND('Riesgos Corrup'!#REF!="Muy Baja",'Riesgos Corrup'!#REF!="Moderado"),CONCATENATE("R19C",'Riesgos Corrup'!#REF!),"")</f>
        <v>#REF!</v>
      </c>
      <c r="O224" s="113" t="e">
        <f>IF(AND('Riesgos Corrup'!#REF!="Muy Baja",'Riesgos Corrup'!#REF!="Moderado"),CONCATENATE("R19C",'Riesgos Corrup'!#REF!),"")</f>
        <v>#REF!</v>
      </c>
      <c r="P224" s="102" t="e">
        <f>IF(AND('Riesgos Corrup'!#REF!="Muy Baja",'Riesgos Corrup'!#REF!="Moderado"),CONCATENATE("R19C",'Riesgos Corrup'!#REF!),"")</f>
        <v>#REF!</v>
      </c>
      <c r="Q224" s="103" t="e">
        <f>IF(AND('Riesgos Corrup'!#REF!="Muy Baja",'Riesgos Corrup'!#REF!="Moderado"),CONCATENATE("R19C",'Riesgos Corrup'!#REF!),"")</f>
        <v>#REF!</v>
      </c>
      <c r="R224" s="104" t="e">
        <f>IF(AND('Riesgos Corrup'!#REF!="Muy Baja",'Riesgos Corrup'!#REF!="Moderado"),CONCATENATE("R19C",'Riesgos Corrup'!#REF!),"")</f>
        <v>#REF!</v>
      </c>
      <c r="S224" s="83" t="e">
        <f>IF(AND('Riesgos Corrup'!#REF!="Muy Baja",'Riesgos Corrup'!#REF!="Mayor"),CONCATENATE("R19C",'Riesgos Corrup'!#REF!),"")</f>
        <v>#REF!</v>
      </c>
      <c r="T224" s="39" t="e">
        <f>IF(AND('Riesgos Corrup'!#REF!="Muy Baja",'Riesgos Corrup'!#REF!="Mayor"),CONCATENATE("R19C",'Riesgos Corrup'!#REF!),"")</f>
        <v>#REF!</v>
      </c>
      <c r="U224" s="84" t="e">
        <f>IF(AND('Riesgos Corrup'!#REF!="Muy Baja",'Riesgos Corrup'!#REF!="Mayor"),CONCATENATE("R19C",'Riesgos Corrup'!#REF!),"")</f>
        <v>#REF!</v>
      </c>
      <c r="V224" s="96" t="e">
        <f>IF(AND('Riesgos Corrup'!#REF!="Muy Baja",'Riesgos Corrup'!#REF!="Catastrófico"),CONCATENATE("R19C",'Riesgos Corrup'!#REF!),"")</f>
        <v>#REF!</v>
      </c>
      <c r="W224" s="97" t="e">
        <f>IF(AND('Riesgos Corrup'!#REF!="Muy Baja",'Riesgos Corrup'!#REF!="Catastrófico"),CONCATENATE("R19C",'Riesgos Corrup'!#REF!),"")</f>
        <v>#REF!</v>
      </c>
      <c r="X224" s="98" t="e">
        <f>IF(AND('Riesgos Corrup'!#REF!="Muy Baja",'Riesgos Corrup'!#REF!="Catastrófico"),CONCATENATE("R19C",'Riesgos Corrup'!#REF!),"")</f>
        <v>#REF!</v>
      </c>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row>
    <row r="225" spans="1:65" ht="15.75" x14ac:dyDescent="0.25">
      <c r="A225" s="40"/>
      <c r="B225" s="260"/>
      <c r="C225" s="261"/>
      <c r="D225" s="262"/>
      <c r="E225" s="234"/>
      <c r="F225" s="230"/>
      <c r="G225" s="230"/>
      <c r="H225" s="230"/>
      <c r="I225" s="267"/>
      <c r="J225" s="111" t="e">
        <f>IF(AND('Riesgos Corrup'!#REF!="Muy Baja",'Riesgos Corrup'!#REF!="Moderado"),CONCATENATE("R20C",'Riesgos Corrup'!#REF!),"")</f>
        <v>#REF!</v>
      </c>
      <c r="K225" s="112" t="e">
        <f>IF(AND('Riesgos Corrup'!#REF!="Muy Baja",'Riesgos Corrup'!#REF!="Moderado"),CONCATENATE("R20C",'Riesgos Corrup'!#REF!),"")</f>
        <v>#REF!</v>
      </c>
      <c r="L225" s="113" t="e">
        <f>IF(AND('Riesgos Corrup'!#REF!="Muy Baja",'Riesgos Corrup'!#REF!="Moderado"),CONCATENATE("R20C",'Riesgos Corrup'!#REF!),"")</f>
        <v>#REF!</v>
      </c>
      <c r="M225" s="111" t="e">
        <f>IF(AND('Riesgos Corrup'!#REF!="Muy Baja",'Riesgos Corrup'!#REF!="Moderado"),CONCATENATE("R20C",'Riesgos Corrup'!#REF!),"")</f>
        <v>#REF!</v>
      </c>
      <c r="N225" s="112" t="e">
        <f>IF(AND('Riesgos Corrup'!#REF!="Muy Baja",'Riesgos Corrup'!#REF!="Moderado"),CONCATENATE("R20C",'Riesgos Corrup'!#REF!),"")</f>
        <v>#REF!</v>
      </c>
      <c r="O225" s="113" t="e">
        <f>IF(AND('Riesgos Corrup'!#REF!="Muy Baja",'Riesgos Corrup'!#REF!="Moderado"),CONCATENATE("R20C",'Riesgos Corrup'!#REF!),"")</f>
        <v>#REF!</v>
      </c>
      <c r="P225" s="102" t="e">
        <f>IF(AND('Riesgos Corrup'!#REF!="Muy Baja",'Riesgos Corrup'!#REF!="Moderado"),CONCATENATE("R20C",'Riesgos Corrup'!#REF!),"")</f>
        <v>#REF!</v>
      </c>
      <c r="Q225" s="103" t="e">
        <f>IF(AND('Riesgos Corrup'!#REF!="Muy Baja",'Riesgos Corrup'!#REF!="Moderado"),CONCATENATE("R20C",'Riesgos Corrup'!#REF!),"")</f>
        <v>#REF!</v>
      </c>
      <c r="R225" s="104" t="e">
        <f>IF(AND('Riesgos Corrup'!#REF!="Muy Baja",'Riesgos Corrup'!#REF!="Moderado"),CONCATENATE("R20C",'Riesgos Corrup'!#REF!),"")</f>
        <v>#REF!</v>
      </c>
      <c r="S225" s="83" t="e">
        <f>IF(AND('Riesgos Corrup'!#REF!="Muy Baja",'Riesgos Corrup'!#REF!="Mayor"),CONCATENATE("R20C",'Riesgos Corrup'!#REF!),"")</f>
        <v>#REF!</v>
      </c>
      <c r="T225" s="39" t="e">
        <f>IF(AND('Riesgos Corrup'!#REF!="Muy Baja",'Riesgos Corrup'!#REF!="Mayor"),CONCATENATE("R20C",'Riesgos Corrup'!#REF!),"")</f>
        <v>#REF!</v>
      </c>
      <c r="U225" s="84" t="e">
        <f>IF(AND('Riesgos Corrup'!#REF!="Muy Baja",'Riesgos Corrup'!#REF!="Mayor"),CONCATENATE("R20C",'Riesgos Corrup'!#REF!),"")</f>
        <v>#REF!</v>
      </c>
      <c r="V225" s="96" t="e">
        <f>IF(AND('Riesgos Corrup'!#REF!="Muy Baja",'Riesgos Corrup'!#REF!="Catastrófico"),CONCATENATE("R20C",'Riesgos Corrup'!#REF!),"")</f>
        <v>#REF!</v>
      </c>
      <c r="W225" s="97" t="e">
        <f>IF(AND('Riesgos Corrup'!#REF!="Muy Baja",'Riesgos Corrup'!#REF!="Catastrófico"),CONCATENATE("R20C",'Riesgos Corrup'!#REF!),"")</f>
        <v>#REF!</v>
      </c>
      <c r="X225" s="98" t="e">
        <f>IF(AND('Riesgos Corrup'!#REF!="Muy Baja",'Riesgos Corrup'!#REF!="Catastrófico"),CONCATENATE("R20C",'Riesgos Corrup'!#REF!),"")</f>
        <v>#REF!</v>
      </c>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row>
    <row r="226" spans="1:65" ht="15.75" x14ac:dyDescent="0.25">
      <c r="A226" s="40"/>
      <c r="B226" s="260"/>
      <c r="C226" s="261"/>
      <c r="D226" s="262"/>
      <c r="E226" s="234"/>
      <c r="F226" s="230"/>
      <c r="G226" s="230"/>
      <c r="H226" s="230"/>
      <c r="I226" s="267"/>
      <c r="J226" s="111" t="str">
        <f ca="1">IF(AND('Riesgos Corrup'!$AB$27="Muy Baja",'Riesgos Corrup'!$AD$27="Moderado"),CONCATENATE("R21C",'Riesgos Corrup'!$R$27),"")</f>
        <v/>
      </c>
      <c r="K226" s="112" t="str">
        <f>IF(AND('Riesgos Corrup'!$AB$28="Muy Baja",'Riesgos Corrup'!$AD$28="Moderado"),CONCATENATE("R21C",'Riesgos Corrup'!$R$28),"")</f>
        <v/>
      </c>
      <c r="L226" s="113" t="str">
        <f>IF(AND('Riesgos Corrup'!$AB$29="Muy Baja",'Riesgos Corrup'!$AD$29="Moderado"),CONCATENATE("R21C",'Riesgos Corrup'!$R$29),"")</f>
        <v/>
      </c>
      <c r="M226" s="111" t="str">
        <f ca="1">IF(AND('Riesgos Corrup'!$AB$27="Muy Baja",'Riesgos Corrup'!$AD$27="Moderado"),CONCATENATE("R21C",'Riesgos Corrup'!$R$27),"")</f>
        <v/>
      </c>
      <c r="N226" s="112" t="str">
        <f>IF(AND('Riesgos Corrup'!$AB$28="Muy Baja",'Riesgos Corrup'!$AD$28="Moderado"),CONCATENATE("R21C",'Riesgos Corrup'!$R$28),"")</f>
        <v/>
      </c>
      <c r="O226" s="113" t="str">
        <f>IF(AND('Riesgos Corrup'!$AB$29="Muy Baja",'Riesgos Corrup'!$AD$29="Moderado"),CONCATENATE("R21C",'Riesgos Corrup'!$R$29),"")</f>
        <v/>
      </c>
      <c r="P226" s="102" t="str">
        <f ca="1">IF(AND('Riesgos Corrup'!$AB$27="Muy Baja",'Riesgos Corrup'!$AD$27="Moderado"),CONCATENATE("R21C",'Riesgos Corrup'!$R$27),"")</f>
        <v/>
      </c>
      <c r="Q226" s="103" t="str">
        <f>IF(AND('Riesgos Corrup'!$AB$28="Muy Baja",'Riesgos Corrup'!$AD$28="Moderado"),CONCATENATE("R21C",'Riesgos Corrup'!$R$28),"")</f>
        <v/>
      </c>
      <c r="R226" s="104" t="str">
        <f>IF(AND('Riesgos Corrup'!$AB$29="Muy Baja",'Riesgos Corrup'!$AD$29="Moderado"),CONCATENATE("R21C",'Riesgos Corrup'!$R$29),"")</f>
        <v/>
      </c>
      <c r="S226" s="83" t="str">
        <f ca="1">IF(AND('Riesgos Corrup'!$AB$27="Muy Baja",'Riesgos Corrup'!$AD$27="Mayor"),CONCATENATE("R21C",'Riesgos Corrup'!$R$27),"")</f>
        <v/>
      </c>
      <c r="T226" s="39" t="str">
        <f>IF(AND('Riesgos Corrup'!$AB$28="Muy Baja",'Riesgos Corrup'!$AD$28="Mayor"),CONCATENATE("R21C",'Riesgos Corrup'!$R$28),"")</f>
        <v/>
      </c>
      <c r="U226" s="84" t="str">
        <f>IF(AND('Riesgos Corrup'!$AB$29="Muy Baja",'Riesgos Corrup'!$AD$29="Mayor"),CONCATENATE("R21C",'Riesgos Corrup'!$R$29),"")</f>
        <v/>
      </c>
      <c r="V226" s="96" t="str">
        <f ca="1">IF(AND('Riesgos Corrup'!$AB$27="Muy Baja",'Riesgos Corrup'!$AD$27="Catastrófico"),CONCATENATE("R21C",'Riesgos Corrup'!$R$27),"")</f>
        <v/>
      </c>
      <c r="W226" s="97" t="str">
        <f>IF(AND('Riesgos Corrup'!$AB$28="Muy Baja",'Riesgos Corrup'!$AD$28="Catastrófico"),CONCATENATE("R21C",'Riesgos Corrup'!$R$28),"")</f>
        <v/>
      </c>
      <c r="X226" s="98" t="str">
        <f>IF(AND('Riesgos Corrup'!$AB$29="Muy Baja",'Riesgos Corrup'!$AD$29="Catastrófico"),CONCATENATE("R21C",'Riesgos Corrup'!$R$29),"")</f>
        <v/>
      </c>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row>
    <row r="227" spans="1:65" ht="15.75" x14ac:dyDescent="0.25">
      <c r="A227" s="40"/>
      <c r="B227" s="260"/>
      <c r="C227" s="261"/>
      <c r="D227" s="262"/>
      <c r="E227" s="234"/>
      <c r="F227" s="230"/>
      <c r="G227" s="230"/>
      <c r="H227" s="230"/>
      <c r="I227" s="267"/>
      <c r="J227" s="111" t="str">
        <f ca="1">IF(AND('Riesgos Corrup'!$AB$30="Muy Baja",'Riesgos Corrup'!$AD$30="Moderado"),CONCATENATE("R22C",'Riesgos Corrup'!$R$30),"")</f>
        <v/>
      </c>
      <c r="K227" s="112" t="str">
        <f>IF(AND('Riesgos Corrup'!$AB$31="Muy Baja",'Riesgos Corrup'!$AD$31="Moderado"),CONCATENATE("R22C",'Riesgos Corrup'!$R$31),"")</f>
        <v/>
      </c>
      <c r="L227" s="113" t="str">
        <f>IF(AND('Riesgos Corrup'!$AB$32="Muy Baja",'Riesgos Corrup'!$AD$32="Moderado"),CONCATENATE("R22C",'Riesgos Corrup'!$R$32),"")</f>
        <v/>
      </c>
      <c r="M227" s="111" t="str">
        <f ca="1">IF(AND('Riesgos Corrup'!$AB$30="Muy Baja",'Riesgos Corrup'!$AD$30="Moderado"),CONCATENATE("R22C",'Riesgos Corrup'!$R$30),"")</f>
        <v/>
      </c>
      <c r="N227" s="112" t="str">
        <f>IF(AND('Riesgos Corrup'!$AB$31="Muy Baja",'Riesgos Corrup'!$AD$31="Moderado"),CONCATENATE("R22C",'Riesgos Corrup'!$R$31),"")</f>
        <v/>
      </c>
      <c r="O227" s="113" t="str">
        <f>IF(AND('Riesgos Corrup'!$AB$32="Muy Baja",'Riesgos Corrup'!$AD$32="Moderado"),CONCATENATE("R22C",'Riesgos Corrup'!$R$32),"")</f>
        <v/>
      </c>
      <c r="P227" s="102" t="str">
        <f ca="1">IF(AND('Riesgos Corrup'!$AB$30="Muy Baja",'Riesgos Corrup'!$AD$30="Moderado"),CONCATENATE("R22C",'Riesgos Corrup'!$R$30),"")</f>
        <v/>
      </c>
      <c r="Q227" s="103" t="str">
        <f>IF(AND('Riesgos Corrup'!$AB$31="Muy Baja",'Riesgos Corrup'!$AD$31="Moderado"),CONCATENATE("R22C",'Riesgos Corrup'!$R$31),"")</f>
        <v/>
      </c>
      <c r="R227" s="104" t="str">
        <f>IF(AND('Riesgos Corrup'!$AB$32="Muy Baja",'Riesgos Corrup'!$AD$32="Moderado"),CONCATENATE("R22C",'Riesgos Corrup'!$R$32),"")</f>
        <v/>
      </c>
      <c r="S227" s="83" t="str">
        <f ca="1">IF(AND('Riesgos Corrup'!$AB$30="Muy Baja",'Riesgos Corrup'!$AD$30="Mayor"),CONCATENATE("R22C",'Riesgos Corrup'!$R$30),"")</f>
        <v/>
      </c>
      <c r="T227" s="39" t="str">
        <f>IF(AND('Riesgos Corrup'!$AB$31="Muy Baja",'Riesgos Corrup'!$AD$31="Mayor"),CONCATENATE("R22C",'Riesgos Corrup'!$R$31),"")</f>
        <v/>
      </c>
      <c r="U227" s="84" t="str">
        <f>IF(AND('Riesgos Corrup'!$AB$32="Muy Baja",'Riesgos Corrup'!$AD$32="Mayor"),CONCATENATE("R22C",'Riesgos Corrup'!$R$32),"")</f>
        <v/>
      </c>
      <c r="V227" s="96" t="str">
        <f ca="1">IF(AND('Riesgos Corrup'!$AB$30="Muy Baja",'Riesgos Corrup'!$AD$30="Catastrófico"),CONCATENATE("R22C",'Riesgos Corrup'!$R$30),"")</f>
        <v/>
      </c>
      <c r="W227" s="97" t="str">
        <f>IF(AND('Riesgos Corrup'!$AB$31="Muy Baja",'Riesgos Corrup'!$AD$31="Catastrófico"),CONCATENATE("R22C",'Riesgos Corrup'!$R$31),"")</f>
        <v/>
      </c>
      <c r="X227" s="98" t="str">
        <f>IF(AND('Riesgos Corrup'!$AB$32="Muy Baja",'Riesgos Corrup'!$AD$32="Catastrófico"),CONCATENATE("R22C",'Riesgos Corrup'!$R$32),"")</f>
        <v/>
      </c>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row>
    <row r="228" spans="1:65" ht="15.75" x14ac:dyDescent="0.25">
      <c r="A228" s="40"/>
      <c r="B228" s="260"/>
      <c r="C228" s="261"/>
      <c r="D228" s="262"/>
      <c r="E228" s="234"/>
      <c r="F228" s="230"/>
      <c r="G228" s="230"/>
      <c r="H228" s="230"/>
      <c r="I228" s="267"/>
      <c r="J228" s="111" t="e">
        <f>IF(AND('Riesgos Corrup'!#REF!="Muy Baja",'Riesgos Corrup'!#REF!="Moderado"),CONCATENATE("R23C",'Riesgos Corrup'!#REF!),"")</f>
        <v>#REF!</v>
      </c>
      <c r="K228" s="112" t="e">
        <f>IF(AND('Riesgos Corrup'!#REF!="Muy Baja",'Riesgos Corrup'!#REF!="Moderado"),CONCATENATE("R23C",'Riesgos Corrup'!#REF!),"")</f>
        <v>#REF!</v>
      </c>
      <c r="L228" s="113" t="e">
        <f>IF(AND('Riesgos Corrup'!#REF!="Muy Baja",'Riesgos Corrup'!#REF!="Moderado"),CONCATENATE("R23C",'Riesgos Corrup'!#REF!),"")</f>
        <v>#REF!</v>
      </c>
      <c r="M228" s="111" t="e">
        <f>IF(AND('Riesgos Corrup'!#REF!="Muy Baja",'Riesgos Corrup'!#REF!="Moderado"),CONCATENATE("R23C",'Riesgos Corrup'!#REF!),"")</f>
        <v>#REF!</v>
      </c>
      <c r="N228" s="112" t="e">
        <f>IF(AND('Riesgos Corrup'!#REF!="Muy Baja",'Riesgos Corrup'!#REF!="Moderado"),CONCATENATE("R23C",'Riesgos Corrup'!#REF!),"")</f>
        <v>#REF!</v>
      </c>
      <c r="O228" s="113" t="e">
        <f>IF(AND('Riesgos Corrup'!#REF!="Muy Baja",'Riesgos Corrup'!#REF!="Moderado"),CONCATENATE("R23C",'Riesgos Corrup'!#REF!),"")</f>
        <v>#REF!</v>
      </c>
      <c r="P228" s="102" t="e">
        <f>IF(AND('Riesgos Corrup'!#REF!="Muy Baja",'Riesgos Corrup'!#REF!="Moderado"),CONCATENATE("R23C",'Riesgos Corrup'!#REF!),"")</f>
        <v>#REF!</v>
      </c>
      <c r="Q228" s="103" t="e">
        <f>IF(AND('Riesgos Corrup'!#REF!="Muy Baja",'Riesgos Corrup'!#REF!="Moderado"),CONCATENATE("R23C",'Riesgos Corrup'!#REF!),"")</f>
        <v>#REF!</v>
      </c>
      <c r="R228" s="104" t="e">
        <f>IF(AND('Riesgos Corrup'!#REF!="Muy Baja",'Riesgos Corrup'!#REF!="Moderado"),CONCATENATE("R23C",'Riesgos Corrup'!#REF!),"")</f>
        <v>#REF!</v>
      </c>
      <c r="S228" s="83" t="e">
        <f>IF(AND('Riesgos Corrup'!#REF!="Muy Baja",'Riesgos Corrup'!#REF!="Mayor"),CONCATENATE("R23C",'Riesgos Corrup'!#REF!),"")</f>
        <v>#REF!</v>
      </c>
      <c r="T228" s="39" t="e">
        <f>IF(AND('Riesgos Corrup'!#REF!="Muy Baja",'Riesgos Corrup'!#REF!="Mayor"),CONCATENATE("R23C",'Riesgos Corrup'!#REF!),"")</f>
        <v>#REF!</v>
      </c>
      <c r="U228" s="84" t="e">
        <f>IF(AND('Riesgos Corrup'!#REF!="Muy Baja",'Riesgos Corrup'!#REF!="Mayor"),CONCATENATE("R23C",'Riesgos Corrup'!#REF!),"")</f>
        <v>#REF!</v>
      </c>
      <c r="V228" s="96" t="e">
        <f>IF(AND('Riesgos Corrup'!#REF!="Muy Baja",'Riesgos Corrup'!#REF!="Catastrófico"),CONCATENATE("R23C",'Riesgos Corrup'!#REF!),"")</f>
        <v>#REF!</v>
      </c>
      <c r="W228" s="97" t="e">
        <f>IF(AND('Riesgos Corrup'!#REF!="Muy Baja",'Riesgos Corrup'!#REF!="Catastrófico"),CONCATENATE("R23C",'Riesgos Corrup'!#REF!),"")</f>
        <v>#REF!</v>
      </c>
      <c r="X228" s="98" t="e">
        <f>IF(AND('Riesgos Corrup'!#REF!="Muy Baja",'Riesgos Corrup'!#REF!="Catastrófico"),CONCATENATE("R23C",'Riesgos Corrup'!#REF!),"")</f>
        <v>#REF!</v>
      </c>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row>
    <row r="229" spans="1:65" ht="15.75" x14ac:dyDescent="0.25">
      <c r="A229" s="40"/>
      <c r="B229" s="260"/>
      <c r="C229" s="261"/>
      <c r="D229" s="262"/>
      <c r="E229" s="234"/>
      <c r="F229" s="230"/>
      <c r="G229" s="230"/>
      <c r="H229" s="230"/>
      <c r="I229" s="267"/>
      <c r="J229" s="111" t="e">
        <f>IF(AND('Riesgos Corrup'!#REF!="Muy Baja",'Riesgos Corrup'!#REF!="Moderado"),CONCATENATE("R24C",'Riesgos Corrup'!#REF!),"")</f>
        <v>#REF!</v>
      </c>
      <c r="K229" s="112" t="e">
        <f>IF(AND('Riesgos Corrup'!#REF!="Muy Baja",'Riesgos Corrup'!#REF!="Moderado"),CONCATENATE("R24C",'Riesgos Corrup'!#REF!),"")</f>
        <v>#REF!</v>
      </c>
      <c r="L229" s="113" t="e">
        <f>IF(AND('Riesgos Corrup'!#REF!="Muy Baja",'Riesgos Corrup'!#REF!="Moderado"),CONCATENATE("R24C",'Riesgos Corrup'!#REF!),"")</f>
        <v>#REF!</v>
      </c>
      <c r="M229" s="111" t="e">
        <f>IF(AND('Riesgos Corrup'!#REF!="Muy Baja",'Riesgos Corrup'!#REF!="Moderado"),CONCATENATE("R24C",'Riesgos Corrup'!#REF!),"")</f>
        <v>#REF!</v>
      </c>
      <c r="N229" s="112" t="e">
        <f>IF(AND('Riesgos Corrup'!#REF!="Muy Baja",'Riesgos Corrup'!#REF!="Moderado"),CONCATENATE("R24C",'Riesgos Corrup'!#REF!),"")</f>
        <v>#REF!</v>
      </c>
      <c r="O229" s="113" t="e">
        <f>IF(AND('Riesgos Corrup'!#REF!="Muy Baja",'Riesgos Corrup'!#REF!="Moderado"),CONCATENATE("R24C",'Riesgos Corrup'!#REF!),"")</f>
        <v>#REF!</v>
      </c>
      <c r="P229" s="102" t="e">
        <f>IF(AND('Riesgos Corrup'!#REF!="Muy Baja",'Riesgos Corrup'!#REF!="Moderado"),CONCATENATE("R24C",'Riesgos Corrup'!#REF!),"")</f>
        <v>#REF!</v>
      </c>
      <c r="Q229" s="103" t="e">
        <f>IF(AND('Riesgos Corrup'!#REF!="Muy Baja",'Riesgos Corrup'!#REF!="Moderado"),CONCATENATE("R24C",'Riesgos Corrup'!#REF!),"")</f>
        <v>#REF!</v>
      </c>
      <c r="R229" s="104" t="e">
        <f>IF(AND('Riesgos Corrup'!#REF!="Muy Baja",'Riesgos Corrup'!#REF!="Moderado"),CONCATENATE("R24C",'Riesgos Corrup'!#REF!),"")</f>
        <v>#REF!</v>
      </c>
      <c r="S229" s="83" t="e">
        <f>IF(AND('Riesgos Corrup'!#REF!="Muy Baja",'Riesgos Corrup'!#REF!="Mayor"),CONCATENATE("R24C",'Riesgos Corrup'!#REF!),"")</f>
        <v>#REF!</v>
      </c>
      <c r="T229" s="39" t="e">
        <f>IF(AND('Riesgos Corrup'!#REF!="Muy Baja",'Riesgos Corrup'!#REF!="Mayor"),CONCATENATE("R24C",'Riesgos Corrup'!#REF!),"")</f>
        <v>#REF!</v>
      </c>
      <c r="U229" s="84" t="e">
        <f>IF(AND('Riesgos Corrup'!#REF!="Muy Baja",'Riesgos Corrup'!#REF!="Mayor"),CONCATENATE("R24C",'Riesgos Corrup'!#REF!),"")</f>
        <v>#REF!</v>
      </c>
      <c r="V229" s="96" t="e">
        <f>IF(AND('Riesgos Corrup'!#REF!="Muy Baja",'Riesgos Corrup'!#REF!="Catastrófico"),CONCATENATE("R24C",'Riesgos Corrup'!#REF!),"")</f>
        <v>#REF!</v>
      </c>
      <c r="W229" s="97" t="e">
        <f>IF(AND('Riesgos Corrup'!#REF!="Muy Baja",'Riesgos Corrup'!#REF!="Catastrófico"),CONCATENATE("R24C",'Riesgos Corrup'!#REF!),"")</f>
        <v>#REF!</v>
      </c>
      <c r="X229" s="98" t="e">
        <f>IF(AND('Riesgos Corrup'!#REF!="Muy Baja",'Riesgos Corrup'!#REF!="Catastrófico"),CONCATENATE("R24C",'Riesgos Corrup'!#REF!),"")</f>
        <v>#REF!</v>
      </c>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row>
    <row r="230" spans="1:65" ht="15.75" x14ac:dyDescent="0.25">
      <c r="A230" s="40"/>
      <c r="B230" s="260"/>
      <c r="C230" s="261"/>
      <c r="D230" s="262"/>
      <c r="E230" s="234"/>
      <c r="F230" s="230"/>
      <c r="G230" s="230"/>
      <c r="H230" s="230"/>
      <c r="I230" s="267"/>
      <c r="J230" s="111" t="str">
        <f ca="1">IF(AND('Riesgos Corrup'!$AB$33="Muy Baja",'Riesgos Corrup'!$AD$33="Moderado"),CONCATENATE("R25C",'Riesgos Corrup'!$R$33),"")</f>
        <v>R25C1</v>
      </c>
      <c r="K230" s="112" t="str">
        <f ca="1">IF(AND('Riesgos Corrup'!$AB$34="Muy Baja",'Riesgos Corrup'!$AD$34="Moderado"),CONCATENATE("R25C",'Riesgos Corrup'!$R$34),"")</f>
        <v/>
      </c>
      <c r="L230" s="113" t="str">
        <f ca="1">IF(AND('Riesgos Corrup'!$AB$35="Muy Baja",'Riesgos Corrup'!$AD$35="Moderado"),CONCATENATE("R25C",'Riesgos Corrup'!$R$35),"")</f>
        <v/>
      </c>
      <c r="M230" s="111" t="str">
        <f ca="1">IF(AND('Riesgos Corrup'!$AB$33="Muy Baja",'Riesgos Corrup'!$AD$33="Moderado"),CONCATENATE("R25C",'Riesgos Corrup'!$R$33),"")</f>
        <v>R25C1</v>
      </c>
      <c r="N230" s="112" t="str">
        <f ca="1">IF(AND('Riesgos Corrup'!$AB$34="Muy Baja",'Riesgos Corrup'!$AD$34="Moderado"),CONCATENATE("R25C",'Riesgos Corrup'!$R$34),"")</f>
        <v/>
      </c>
      <c r="O230" s="113" t="str">
        <f ca="1">IF(AND('Riesgos Corrup'!$AB$35="Muy Baja",'Riesgos Corrup'!$AD$35="Moderado"),CONCATENATE("R25C",'Riesgos Corrup'!$R$35),"")</f>
        <v/>
      </c>
      <c r="P230" s="102" t="str">
        <f ca="1">IF(AND('Riesgos Corrup'!$AB$33="Muy Baja",'Riesgos Corrup'!$AD$33="Moderado"),CONCATENATE("R25C",'Riesgos Corrup'!$R$33),"")</f>
        <v>R25C1</v>
      </c>
      <c r="Q230" s="103" t="str">
        <f ca="1">IF(AND('Riesgos Corrup'!$AB$34="Muy Baja",'Riesgos Corrup'!$AD$34="Moderado"),CONCATENATE("R25C",'Riesgos Corrup'!$R$34),"")</f>
        <v/>
      </c>
      <c r="R230" s="104" t="str">
        <f ca="1">IF(AND('Riesgos Corrup'!$AB$35="Muy Baja",'Riesgos Corrup'!$AD$35="Moderado"),CONCATENATE("R25C",'Riesgos Corrup'!$R$35),"")</f>
        <v/>
      </c>
      <c r="S230" s="83" t="str">
        <f ca="1">IF(AND('Riesgos Corrup'!$AB$33="Muy Baja",'Riesgos Corrup'!$AD$33="Mayor"),CONCATENATE("R25C",'Riesgos Corrup'!$R$33),"")</f>
        <v/>
      </c>
      <c r="T230" s="39" t="str">
        <f ca="1">IF(AND('Riesgos Corrup'!$AB$34="Muy Baja",'Riesgos Corrup'!$AD$34="Mayor"),CONCATENATE("R25C",'Riesgos Corrup'!$R$34),"")</f>
        <v/>
      </c>
      <c r="U230" s="84" t="str">
        <f ca="1">IF(AND('Riesgos Corrup'!$AB$35="Muy Baja",'Riesgos Corrup'!$AD$35="Mayor"),CONCATENATE("R25C",'Riesgos Corrup'!$R$35),"")</f>
        <v/>
      </c>
      <c r="V230" s="96" t="str">
        <f ca="1">IF(AND('Riesgos Corrup'!$AB$33="Muy Baja",'Riesgos Corrup'!$AD$33="Catastrófico"),CONCATENATE("R25C",'Riesgos Corrup'!$R$33),"")</f>
        <v/>
      </c>
      <c r="W230" s="97" t="str">
        <f ca="1">IF(AND('Riesgos Corrup'!$AB$34="Muy Baja",'Riesgos Corrup'!$AD$34="Catastrófico"),CONCATENATE("R25C",'Riesgos Corrup'!$R$34),"")</f>
        <v/>
      </c>
      <c r="X230" s="98" t="str">
        <f ca="1">IF(AND('Riesgos Corrup'!$AB$35="Muy Baja",'Riesgos Corrup'!$AD$35="Catastrófico"),CONCATENATE("R25C",'Riesgos Corrup'!$R$35),"")</f>
        <v/>
      </c>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row>
    <row r="231" spans="1:65" ht="15.75" x14ac:dyDescent="0.25">
      <c r="A231" s="40"/>
      <c r="B231" s="260"/>
      <c r="C231" s="261"/>
      <c r="D231" s="262"/>
      <c r="E231" s="234"/>
      <c r="F231" s="230"/>
      <c r="G231" s="230"/>
      <c r="H231" s="230"/>
      <c r="I231" s="267"/>
      <c r="J231" s="111" t="e">
        <f>IF(AND('Riesgos Corrup'!#REF!="Muy Baja",'Riesgos Corrup'!#REF!="Moderado"),CONCATENATE("R26C",'Riesgos Corrup'!#REF!),"")</f>
        <v>#REF!</v>
      </c>
      <c r="K231" s="112" t="e">
        <f>IF(AND('Riesgos Corrup'!#REF!="Muy Baja",'Riesgos Corrup'!#REF!="Moderado"),CONCATENATE("R26C",'Riesgos Corrup'!#REF!),"")</f>
        <v>#REF!</v>
      </c>
      <c r="L231" s="113" t="e">
        <f>IF(AND('Riesgos Corrup'!#REF!="Muy Baja",'Riesgos Corrup'!#REF!="Moderado"),CONCATENATE("R26C",'Riesgos Corrup'!#REF!),"")</f>
        <v>#REF!</v>
      </c>
      <c r="M231" s="111" t="e">
        <f>IF(AND('Riesgos Corrup'!#REF!="Muy Baja",'Riesgos Corrup'!#REF!="Moderado"),CONCATENATE("R26C",'Riesgos Corrup'!#REF!),"")</f>
        <v>#REF!</v>
      </c>
      <c r="N231" s="112" t="e">
        <f>IF(AND('Riesgos Corrup'!#REF!="Muy Baja",'Riesgos Corrup'!#REF!="Moderado"),CONCATENATE("R26C",'Riesgos Corrup'!#REF!),"")</f>
        <v>#REF!</v>
      </c>
      <c r="O231" s="113" t="e">
        <f>IF(AND('Riesgos Corrup'!#REF!="Muy Baja",'Riesgos Corrup'!#REF!="Moderado"),CONCATENATE("R26C",'Riesgos Corrup'!#REF!),"")</f>
        <v>#REF!</v>
      </c>
      <c r="P231" s="102" t="e">
        <f>IF(AND('Riesgos Corrup'!#REF!="Muy Baja",'Riesgos Corrup'!#REF!="Moderado"),CONCATENATE("R26C",'Riesgos Corrup'!#REF!),"")</f>
        <v>#REF!</v>
      </c>
      <c r="Q231" s="103" t="e">
        <f>IF(AND('Riesgos Corrup'!#REF!="Muy Baja",'Riesgos Corrup'!#REF!="Moderado"),CONCATENATE("R26C",'Riesgos Corrup'!#REF!),"")</f>
        <v>#REF!</v>
      </c>
      <c r="R231" s="104" t="e">
        <f>IF(AND('Riesgos Corrup'!#REF!="Muy Baja",'Riesgos Corrup'!#REF!="Moderado"),CONCATENATE("R26C",'Riesgos Corrup'!#REF!),"")</f>
        <v>#REF!</v>
      </c>
      <c r="S231" s="83" t="e">
        <f>IF(AND('Riesgos Corrup'!#REF!="Muy Baja",'Riesgos Corrup'!#REF!="Mayor"),CONCATENATE("R26C",'Riesgos Corrup'!#REF!),"")</f>
        <v>#REF!</v>
      </c>
      <c r="T231" s="39" t="e">
        <f>IF(AND('Riesgos Corrup'!#REF!="Muy Baja",'Riesgos Corrup'!#REF!="Mayor"),CONCATENATE("R26C",'Riesgos Corrup'!#REF!),"")</f>
        <v>#REF!</v>
      </c>
      <c r="U231" s="84" t="e">
        <f>IF(AND('Riesgos Corrup'!#REF!="Muy Baja",'Riesgos Corrup'!#REF!="Mayor"),CONCATENATE("R26C",'Riesgos Corrup'!#REF!),"")</f>
        <v>#REF!</v>
      </c>
      <c r="V231" s="96" t="e">
        <f>IF(AND('Riesgos Corrup'!#REF!="Muy Baja",'Riesgos Corrup'!#REF!="Catastrófico"),CONCATENATE("R26C",'Riesgos Corrup'!#REF!),"")</f>
        <v>#REF!</v>
      </c>
      <c r="W231" s="97" t="e">
        <f>IF(AND('Riesgos Corrup'!#REF!="Muy Baja",'Riesgos Corrup'!#REF!="Catastrófico"),CONCATENATE("R26C",'Riesgos Corrup'!#REF!),"")</f>
        <v>#REF!</v>
      </c>
      <c r="X231" s="98" t="e">
        <f>IF(AND('Riesgos Corrup'!#REF!="Muy Baja",'Riesgos Corrup'!#REF!="Catastrófico"),CONCATENATE("R26C",'Riesgos Corrup'!#REF!),"")</f>
        <v>#REF!</v>
      </c>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row>
    <row r="232" spans="1:65" ht="15.75" x14ac:dyDescent="0.25">
      <c r="A232" s="40"/>
      <c r="B232" s="260"/>
      <c r="C232" s="261"/>
      <c r="D232" s="262"/>
      <c r="E232" s="234"/>
      <c r="F232" s="230"/>
      <c r="G232" s="230"/>
      <c r="H232" s="230"/>
      <c r="I232" s="267"/>
      <c r="J232" s="111" t="str">
        <f ca="1">IF(AND('Riesgos Corrup'!$AB$36="Muy Baja",'Riesgos Corrup'!$AD$36="Moderado"),CONCATENATE("R27C",'Riesgos Corrup'!$R$36),"")</f>
        <v/>
      </c>
      <c r="K232" s="112" t="str">
        <f>IF(AND('Riesgos Corrup'!$AB$37="Muy Baja",'Riesgos Corrup'!$AD$37="Moderado"),CONCATENATE("R27C",'Riesgos Corrup'!$R$37),"")</f>
        <v/>
      </c>
      <c r="L232" s="113" t="str">
        <f>IF(AND('Riesgos Corrup'!$AB$38="Muy Baja",'Riesgos Corrup'!$AD$38="Moderado"),CONCATENATE("R27C",'Riesgos Corrup'!$R$38),"")</f>
        <v/>
      </c>
      <c r="M232" s="111" t="str">
        <f ca="1">IF(AND('Riesgos Corrup'!$AB$36="Muy Baja",'Riesgos Corrup'!$AD$36="Moderado"),CONCATENATE("R27C",'Riesgos Corrup'!$R$36),"")</f>
        <v/>
      </c>
      <c r="N232" s="112" t="str">
        <f>IF(AND('Riesgos Corrup'!$AB$37="Muy Baja",'Riesgos Corrup'!$AD$37="Moderado"),CONCATENATE("R27C",'Riesgos Corrup'!$R$37),"")</f>
        <v/>
      </c>
      <c r="O232" s="113" t="str">
        <f>IF(AND('Riesgos Corrup'!$AB$38="Muy Baja",'Riesgos Corrup'!$AD$38="Moderado"),CONCATENATE("R27C",'Riesgos Corrup'!$R$38),"")</f>
        <v/>
      </c>
      <c r="P232" s="102" t="str">
        <f ca="1">IF(AND('Riesgos Corrup'!$AB$36="Muy Baja",'Riesgos Corrup'!$AD$36="Moderado"),CONCATENATE("R27C",'Riesgos Corrup'!$R$36),"")</f>
        <v/>
      </c>
      <c r="Q232" s="103" t="str">
        <f>IF(AND('Riesgos Corrup'!$AB$37="Muy Baja",'Riesgos Corrup'!$AD$37="Moderado"),CONCATENATE("R27C",'Riesgos Corrup'!$R$37),"")</f>
        <v/>
      </c>
      <c r="R232" s="104" t="str">
        <f>IF(AND('Riesgos Corrup'!$AB$38="Muy Baja",'Riesgos Corrup'!$AD$38="Moderado"),CONCATENATE("R27C",'Riesgos Corrup'!$R$38),"")</f>
        <v/>
      </c>
      <c r="S232" s="83" t="str">
        <f ca="1">IF(AND('Riesgos Corrup'!$AB$36="Muy Baja",'Riesgos Corrup'!$AD$36="Mayor"),CONCATENATE("R27C",'Riesgos Corrup'!$R$36),"")</f>
        <v/>
      </c>
      <c r="T232" s="39" t="str">
        <f>IF(AND('Riesgos Corrup'!$AB$37="Muy Baja",'Riesgos Corrup'!$AD$37="Mayor"),CONCATENATE("R27C",'Riesgos Corrup'!$R$37),"")</f>
        <v/>
      </c>
      <c r="U232" s="84" t="str">
        <f>IF(AND('Riesgos Corrup'!$AB$38="Muy Baja",'Riesgos Corrup'!$AD$38="Mayor"),CONCATENATE("R27C",'Riesgos Corrup'!$R$38),"")</f>
        <v/>
      </c>
      <c r="V232" s="96" t="str">
        <f ca="1">IF(AND('Riesgos Corrup'!$AB$36="Muy Baja",'Riesgos Corrup'!$AD$36="Catastrófico"),CONCATENATE("R27C",'Riesgos Corrup'!$R$36),"")</f>
        <v/>
      </c>
      <c r="W232" s="97" t="str">
        <f>IF(AND('Riesgos Corrup'!$AB$37="Muy Baja",'Riesgos Corrup'!$AD$37="Catastrófico"),CONCATENATE("R27C",'Riesgos Corrup'!$R$37),"")</f>
        <v/>
      </c>
      <c r="X232" s="98" t="str">
        <f>IF(AND('Riesgos Corrup'!$AB$38="Muy Baja",'Riesgos Corrup'!$AD$38="Catastrófico"),CONCATENATE("R27C",'Riesgos Corrup'!$R$38),"")</f>
        <v/>
      </c>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row>
    <row r="233" spans="1:65" ht="15.75" x14ac:dyDescent="0.25">
      <c r="A233" s="40"/>
      <c r="B233" s="260"/>
      <c r="C233" s="261"/>
      <c r="D233" s="262"/>
      <c r="E233" s="234"/>
      <c r="F233" s="230"/>
      <c r="G233" s="230"/>
      <c r="H233" s="230"/>
      <c r="I233" s="267"/>
      <c r="J233" s="111" t="e">
        <f>IF(AND('Riesgos Corrup'!#REF!="Muy Baja",'Riesgos Corrup'!#REF!="Moderado"),CONCATENATE("R28C",'Riesgos Corrup'!#REF!),"")</f>
        <v>#REF!</v>
      </c>
      <c r="K233" s="112" t="e">
        <f>IF(AND('Riesgos Corrup'!#REF!="Muy Baja",'Riesgos Corrup'!#REF!="Moderado"),CONCATENATE("R28C",'Riesgos Corrup'!#REF!),"")</f>
        <v>#REF!</v>
      </c>
      <c r="L233" s="113" t="e">
        <f>IF(AND('Riesgos Corrup'!#REF!="Muy Baja",'Riesgos Corrup'!#REF!="Moderado"),CONCATENATE("R28C",'Riesgos Corrup'!#REF!),"")</f>
        <v>#REF!</v>
      </c>
      <c r="M233" s="111" t="e">
        <f>IF(AND('Riesgos Corrup'!#REF!="Muy Baja",'Riesgos Corrup'!#REF!="Moderado"),CONCATENATE("R28C",'Riesgos Corrup'!#REF!),"")</f>
        <v>#REF!</v>
      </c>
      <c r="N233" s="112" t="e">
        <f>IF(AND('Riesgos Corrup'!#REF!="Muy Baja",'Riesgos Corrup'!#REF!="Moderado"),CONCATENATE("R28C",'Riesgos Corrup'!#REF!),"")</f>
        <v>#REF!</v>
      </c>
      <c r="O233" s="113" t="e">
        <f>IF(AND('Riesgos Corrup'!#REF!="Muy Baja",'Riesgos Corrup'!#REF!="Moderado"),CONCATENATE("R28C",'Riesgos Corrup'!#REF!),"")</f>
        <v>#REF!</v>
      </c>
      <c r="P233" s="102" t="e">
        <f>IF(AND('Riesgos Corrup'!#REF!="Muy Baja",'Riesgos Corrup'!#REF!="Moderado"),CONCATENATE("R28C",'Riesgos Corrup'!#REF!),"")</f>
        <v>#REF!</v>
      </c>
      <c r="Q233" s="103" t="e">
        <f>IF(AND('Riesgos Corrup'!#REF!="Muy Baja",'Riesgos Corrup'!#REF!="Moderado"),CONCATENATE("R28C",'Riesgos Corrup'!#REF!),"")</f>
        <v>#REF!</v>
      </c>
      <c r="R233" s="104" t="e">
        <f>IF(AND('Riesgos Corrup'!#REF!="Muy Baja",'Riesgos Corrup'!#REF!="Moderado"),CONCATENATE("R28C",'Riesgos Corrup'!#REF!),"")</f>
        <v>#REF!</v>
      </c>
      <c r="S233" s="83" t="e">
        <f>IF(AND('Riesgos Corrup'!#REF!="Muy Baja",'Riesgos Corrup'!#REF!="Mayor"),CONCATENATE("R28C",'Riesgos Corrup'!#REF!),"")</f>
        <v>#REF!</v>
      </c>
      <c r="T233" s="39" t="e">
        <f>IF(AND('Riesgos Corrup'!#REF!="Muy Baja",'Riesgos Corrup'!#REF!="Mayor"),CONCATENATE("R28C",'Riesgos Corrup'!#REF!),"")</f>
        <v>#REF!</v>
      </c>
      <c r="U233" s="84" t="e">
        <f>IF(AND('Riesgos Corrup'!#REF!="Muy Baja",'Riesgos Corrup'!#REF!="Mayor"),CONCATENATE("R28C",'Riesgos Corrup'!#REF!),"")</f>
        <v>#REF!</v>
      </c>
      <c r="V233" s="96" t="e">
        <f>IF(AND('Riesgos Corrup'!#REF!="Muy Baja",'Riesgos Corrup'!#REF!="Catastrófico"),CONCATENATE("R28C",'Riesgos Corrup'!#REF!),"")</f>
        <v>#REF!</v>
      </c>
      <c r="W233" s="97" t="e">
        <f>IF(AND('Riesgos Corrup'!#REF!="Muy Baja",'Riesgos Corrup'!#REF!="Catastrófico"),CONCATENATE("R28C",'Riesgos Corrup'!#REF!),"")</f>
        <v>#REF!</v>
      </c>
      <c r="X233" s="98" t="e">
        <f>IF(AND('Riesgos Corrup'!#REF!="Muy Baja",'Riesgos Corrup'!#REF!="Catastrófico"),CONCATENATE("R28C",'Riesgos Corrup'!#REF!),"")</f>
        <v>#REF!</v>
      </c>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row>
    <row r="234" spans="1:65" ht="15" customHeight="1" x14ac:dyDescent="0.25">
      <c r="A234" s="40"/>
      <c r="B234" s="260"/>
      <c r="C234" s="261"/>
      <c r="D234" s="262"/>
      <c r="E234" s="234"/>
      <c r="F234" s="230"/>
      <c r="G234" s="230"/>
      <c r="H234" s="230"/>
      <c r="I234" s="267"/>
      <c r="J234" s="111" t="e">
        <f>IF(AND('Riesgos Corrup'!#REF!="Muy Baja",'Riesgos Corrup'!#REF!="Moderado"),CONCATENATE("R29C",'Riesgos Corrup'!#REF!),"")</f>
        <v>#REF!</v>
      </c>
      <c r="K234" s="112" t="e">
        <f>IF(AND('Riesgos Corrup'!#REF!="Muy Baja",'Riesgos Corrup'!#REF!="Moderado"),CONCATENATE("R29C",'Riesgos Corrup'!#REF!),"")</f>
        <v>#REF!</v>
      </c>
      <c r="L234" s="113" t="e">
        <f>IF(AND('Riesgos Corrup'!#REF!="Muy Baja",'Riesgos Corrup'!#REF!="Moderado"),CONCATENATE("R29C",'Riesgos Corrup'!#REF!),"")</f>
        <v>#REF!</v>
      </c>
      <c r="M234" s="111" t="e">
        <f>IF(AND('Riesgos Corrup'!#REF!="Muy Baja",'Riesgos Corrup'!#REF!="Moderado"),CONCATENATE("R29C",'Riesgos Corrup'!#REF!),"")</f>
        <v>#REF!</v>
      </c>
      <c r="N234" s="112" t="e">
        <f>IF(AND('Riesgos Corrup'!#REF!="Muy Baja",'Riesgos Corrup'!#REF!="Moderado"),CONCATENATE("R29C",'Riesgos Corrup'!#REF!),"")</f>
        <v>#REF!</v>
      </c>
      <c r="O234" s="113" t="e">
        <f>IF(AND('Riesgos Corrup'!#REF!="Muy Baja",'Riesgos Corrup'!#REF!="Moderado"),CONCATENATE("R29C",'Riesgos Corrup'!#REF!),"")</f>
        <v>#REF!</v>
      </c>
      <c r="P234" s="102" t="e">
        <f>IF(AND('Riesgos Corrup'!#REF!="Muy Baja",'Riesgos Corrup'!#REF!="Moderado"),CONCATENATE("R29C",'Riesgos Corrup'!#REF!),"")</f>
        <v>#REF!</v>
      </c>
      <c r="Q234" s="103" t="e">
        <f>IF(AND('Riesgos Corrup'!#REF!="Muy Baja",'Riesgos Corrup'!#REF!="Moderado"),CONCATENATE("R29C",'Riesgos Corrup'!#REF!),"")</f>
        <v>#REF!</v>
      </c>
      <c r="R234" s="104" t="e">
        <f>IF(AND('Riesgos Corrup'!#REF!="Muy Baja",'Riesgos Corrup'!#REF!="Moderado"),CONCATENATE("R29C",'Riesgos Corrup'!#REF!),"")</f>
        <v>#REF!</v>
      </c>
      <c r="S234" s="83" t="e">
        <f>IF(AND('Riesgos Corrup'!#REF!="Muy Baja",'Riesgos Corrup'!#REF!="Mayor"),CONCATENATE("R29C",'Riesgos Corrup'!#REF!),"")</f>
        <v>#REF!</v>
      </c>
      <c r="T234" s="39" t="e">
        <f>IF(AND('Riesgos Corrup'!#REF!="Muy Baja",'Riesgos Corrup'!#REF!="Mayor"),CONCATENATE("R29C",'Riesgos Corrup'!#REF!),"")</f>
        <v>#REF!</v>
      </c>
      <c r="U234" s="84" t="e">
        <f>IF(AND('Riesgos Corrup'!#REF!="Muy Baja",'Riesgos Corrup'!#REF!="Mayor"),CONCATENATE("R29C",'Riesgos Corrup'!#REF!),"")</f>
        <v>#REF!</v>
      </c>
      <c r="V234" s="96" t="e">
        <f>IF(AND('Riesgos Corrup'!#REF!="Muy Baja",'Riesgos Corrup'!#REF!="Catastrófico"),CONCATENATE("R29C",'Riesgos Corrup'!#REF!),"")</f>
        <v>#REF!</v>
      </c>
      <c r="W234" s="97" t="e">
        <f>IF(AND('Riesgos Corrup'!#REF!="Muy Baja",'Riesgos Corrup'!#REF!="Catastrófico"),CONCATENATE("R29C",'Riesgos Corrup'!#REF!),"")</f>
        <v>#REF!</v>
      </c>
      <c r="X234" s="98" t="e">
        <f>IF(AND('Riesgos Corrup'!#REF!="Muy Baja",'Riesgos Corrup'!#REF!="Catastrófico"),CONCATENATE("R29C",'Riesgos Corrup'!#REF!),"")</f>
        <v>#REF!</v>
      </c>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row>
    <row r="235" spans="1:65" ht="15" customHeight="1" x14ac:dyDescent="0.25">
      <c r="A235" s="40"/>
      <c r="B235" s="260"/>
      <c r="C235" s="261"/>
      <c r="D235" s="262"/>
      <c r="E235" s="235"/>
      <c r="F235" s="230"/>
      <c r="G235" s="230"/>
      <c r="H235" s="230"/>
      <c r="I235" s="267"/>
      <c r="J235" s="111" t="e">
        <f>IF(AND('Riesgos Corrup'!#REF!="Muy Baja",'Riesgos Corrup'!#REF!="Moderado"),CONCATENATE("R30C",'Riesgos Corrup'!#REF!),"")</f>
        <v>#REF!</v>
      </c>
      <c r="K235" s="112" t="e">
        <f>IF(AND('Riesgos Corrup'!#REF!="Muy Baja",'Riesgos Corrup'!#REF!="Moderado"),CONCATENATE("R30C",'Riesgos Corrup'!#REF!),"")</f>
        <v>#REF!</v>
      </c>
      <c r="L235" s="113" t="e">
        <f>IF(AND('Riesgos Corrup'!#REF!="Muy Baja",'Riesgos Corrup'!#REF!="Moderado"),CONCATENATE("R30C",'Riesgos Corrup'!#REF!),"")</f>
        <v>#REF!</v>
      </c>
      <c r="M235" s="111" t="e">
        <f>IF(AND('Riesgos Corrup'!#REF!="Muy Baja",'Riesgos Corrup'!#REF!="Moderado"),CONCATENATE("R30C",'Riesgos Corrup'!#REF!),"")</f>
        <v>#REF!</v>
      </c>
      <c r="N235" s="112" t="e">
        <f>IF(AND('Riesgos Corrup'!#REF!="Muy Baja",'Riesgos Corrup'!#REF!="Moderado"),CONCATENATE("R30C",'Riesgos Corrup'!#REF!),"")</f>
        <v>#REF!</v>
      </c>
      <c r="O235" s="113" t="e">
        <f>IF(AND('Riesgos Corrup'!#REF!="Muy Baja",'Riesgos Corrup'!#REF!="Moderado"),CONCATENATE("R30C",'Riesgos Corrup'!#REF!),"")</f>
        <v>#REF!</v>
      </c>
      <c r="P235" s="102" t="e">
        <f>IF(AND('Riesgos Corrup'!#REF!="Muy Baja",'Riesgos Corrup'!#REF!="Moderado"),CONCATENATE("R30C",'Riesgos Corrup'!#REF!),"")</f>
        <v>#REF!</v>
      </c>
      <c r="Q235" s="103" t="e">
        <f>IF(AND('Riesgos Corrup'!#REF!="Muy Baja",'Riesgos Corrup'!#REF!="Moderado"),CONCATENATE("R30C",'Riesgos Corrup'!#REF!),"")</f>
        <v>#REF!</v>
      </c>
      <c r="R235" s="104" t="e">
        <f>IF(AND('Riesgos Corrup'!#REF!="Muy Baja",'Riesgos Corrup'!#REF!="Moderado"),CONCATENATE("R30C",'Riesgos Corrup'!#REF!),"")</f>
        <v>#REF!</v>
      </c>
      <c r="S235" s="83" t="e">
        <f>IF(AND('Riesgos Corrup'!#REF!="Muy Baja",'Riesgos Corrup'!#REF!="Mayor"),CONCATENATE("R30C",'Riesgos Corrup'!#REF!),"")</f>
        <v>#REF!</v>
      </c>
      <c r="T235" s="39" t="e">
        <f>IF(AND('Riesgos Corrup'!#REF!="Muy Baja",'Riesgos Corrup'!#REF!="Mayor"),CONCATENATE("R30C",'Riesgos Corrup'!#REF!),"")</f>
        <v>#REF!</v>
      </c>
      <c r="U235" s="84" t="e">
        <f>IF(AND('Riesgos Corrup'!#REF!="Muy Baja",'Riesgos Corrup'!#REF!="Mayor"),CONCATENATE("R30C",'Riesgos Corrup'!#REF!),"")</f>
        <v>#REF!</v>
      </c>
      <c r="V235" s="96" t="e">
        <f>IF(AND('Riesgos Corrup'!#REF!="Muy Baja",'Riesgos Corrup'!#REF!="Catastrófico"),CONCATENATE("R30C",'Riesgos Corrup'!#REF!),"")</f>
        <v>#REF!</v>
      </c>
      <c r="W235" s="97" t="e">
        <f>IF(AND('Riesgos Corrup'!#REF!="Muy Baja",'Riesgos Corrup'!#REF!="Catastrófico"),CONCATENATE("R30C",'Riesgos Corrup'!#REF!),"")</f>
        <v>#REF!</v>
      </c>
      <c r="X235" s="98" t="e">
        <f>IF(AND('Riesgos Corrup'!#REF!="Muy Baja",'Riesgos Corrup'!#REF!="Catastrófico"),CONCATENATE("R30C",'Riesgos Corrup'!#REF!),"")</f>
        <v>#REF!</v>
      </c>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row>
    <row r="236" spans="1:65" ht="15" customHeight="1" x14ac:dyDescent="0.25">
      <c r="A236" s="40"/>
      <c r="B236" s="260"/>
      <c r="C236" s="261"/>
      <c r="D236" s="262"/>
      <c r="E236" s="235"/>
      <c r="F236" s="230"/>
      <c r="G236" s="230"/>
      <c r="H236" s="230"/>
      <c r="I236" s="267"/>
      <c r="J236" s="111" t="e">
        <f>IF(AND('Riesgos Corrup'!#REF!="Muy Baja",'Riesgos Corrup'!#REF!="Moderado"),CONCATENATE("R31C",'Riesgos Corrup'!#REF!),"")</f>
        <v>#REF!</v>
      </c>
      <c r="K236" s="112" t="e">
        <f>IF(AND('Riesgos Corrup'!#REF!="Muy Baja",'Riesgos Corrup'!#REF!="Moderado"),CONCATENATE("R31C",'Riesgos Corrup'!#REF!),"")</f>
        <v>#REF!</v>
      </c>
      <c r="L236" s="113" t="e">
        <f>IF(AND('Riesgos Corrup'!#REF!="Muy Baja",'Riesgos Corrup'!#REF!="Moderado"),CONCATENATE("R31C",'Riesgos Corrup'!#REF!),"")</f>
        <v>#REF!</v>
      </c>
      <c r="M236" s="111" t="e">
        <f>IF(AND('Riesgos Corrup'!#REF!="Muy Baja",'Riesgos Corrup'!#REF!="Moderado"),CONCATENATE("R31C",'Riesgos Corrup'!#REF!),"")</f>
        <v>#REF!</v>
      </c>
      <c r="N236" s="112" t="e">
        <f>IF(AND('Riesgos Corrup'!#REF!="Muy Baja",'Riesgos Corrup'!#REF!="Moderado"),CONCATENATE("R31C",'Riesgos Corrup'!#REF!),"")</f>
        <v>#REF!</v>
      </c>
      <c r="O236" s="113" t="e">
        <f>IF(AND('Riesgos Corrup'!#REF!="Muy Baja",'Riesgos Corrup'!#REF!="Moderado"),CONCATENATE("R31C",'Riesgos Corrup'!#REF!),"")</f>
        <v>#REF!</v>
      </c>
      <c r="P236" s="102" t="e">
        <f>IF(AND('Riesgos Corrup'!#REF!="Muy Baja",'Riesgos Corrup'!#REF!="Moderado"),CONCATENATE("R31C",'Riesgos Corrup'!#REF!),"")</f>
        <v>#REF!</v>
      </c>
      <c r="Q236" s="103" t="e">
        <f>IF(AND('Riesgos Corrup'!#REF!="Muy Baja",'Riesgos Corrup'!#REF!="Moderado"),CONCATENATE("R31C",'Riesgos Corrup'!#REF!),"")</f>
        <v>#REF!</v>
      </c>
      <c r="R236" s="103" t="e">
        <f>IF(AND('Riesgos Corrup'!#REF!="Muy Baja",'Riesgos Corrup'!#REF!="Moderado"),CONCATENATE("R31C",'Riesgos Corrup'!#REF!),"")</f>
        <v>#REF!</v>
      </c>
      <c r="S236" s="83" t="e">
        <f>IF(AND('Riesgos Corrup'!#REF!="Muy Baja",'Riesgos Corrup'!#REF!="Mayor"),CONCATENATE("R31C",'Riesgos Corrup'!#REF!),"")</f>
        <v>#REF!</v>
      </c>
      <c r="T236" s="39" t="e">
        <f>IF(AND('Riesgos Corrup'!#REF!="Muy Baja",'Riesgos Corrup'!#REF!="Mayor"),CONCATENATE("R31C",'Riesgos Corrup'!#REF!),"")</f>
        <v>#REF!</v>
      </c>
      <c r="U236" s="39" t="e">
        <f>IF(AND('Riesgos Corrup'!#REF!="Muy Baja",'Riesgos Corrup'!#REF!="Mayor"),CONCATENATE("R31C",'Riesgos Corrup'!#REF!),"")</f>
        <v>#REF!</v>
      </c>
      <c r="V236" s="96" t="e">
        <f>IF(AND('Riesgos Corrup'!#REF!="Muy Baja",'Riesgos Corrup'!#REF!="Catastrófico"),CONCATENATE("R31C",'Riesgos Corrup'!#REF!),"")</f>
        <v>#REF!</v>
      </c>
      <c r="W236" s="97" t="e">
        <f>IF(AND('Riesgos Corrup'!#REF!="Muy Baja",'Riesgos Corrup'!#REF!="Catastrófico"),CONCATENATE("R31C",'Riesgos Corrup'!#REF!),"")</f>
        <v>#REF!</v>
      </c>
      <c r="X236" s="98" t="e">
        <f>IF(AND('Riesgos Corrup'!#REF!="Muy Baja",'Riesgos Corrup'!#REF!="Catastrófico"),CONCATENATE("R31C",'Riesgos Corrup'!#REF!),"")</f>
        <v>#REF!</v>
      </c>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row>
    <row r="237" spans="1:65" ht="15" customHeight="1" x14ac:dyDescent="0.25">
      <c r="A237" s="40"/>
      <c r="B237" s="260"/>
      <c r="C237" s="261"/>
      <c r="D237" s="262"/>
      <c r="E237" s="235"/>
      <c r="F237" s="230"/>
      <c r="G237" s="230"/>
      <c r="H237" s="230"/>
      <c r="I237" s="267"/>
      <c r="J237" s="111" t="e">
        <f>IF(AND('Riesgos Corrup'!#REF!="Muy Baja",'Riesgos Corrup'!#REF!="Moderado"),CONCATENATE("R32C",'Riesgos Corrup'!#REF!),"")</f>
        <v>#REF!</v>
      </c>
      <c r="K237" s="112" t="e">
        <f>IF(AND('Riesgos Corrup'!#REF!="Muy Baja",'Riesgos Corrup'!#REF!="Moderado"),CONCATENATE("R32C",'Riesgos Corrup'!#REF!),"")</f>
        <v>#REF!</v>
      </c>
      <c r="L237" s="113" t="e">
        <f>IF(AND('Riesgos Corrup'!#REF!="Muy Baja",'Riesgos Corrup'!#REF!="Moderado"),CONCATENATE("R32C",'Riesgos Corrup'!#REF!),"")</f>
        <v>#REF!</v>
      </c>
      <c r="M237" s="111" t="e">
        <f>IF(AND('Riesgos Corrup'!#REF!="Muy Baja",'Riesgos Corrup'!#REF!="Moderado"),CONCATENATE("R32C",'Riesgos Corrup'!#REF!),"")</f>
        <v>#REF!</v>
      </c>
      <c r="N237" s="112" t="e">
        <f>IF(AND('Riesgos Corrup'!#REF!="Muy Baja",'Riesgos Corrup'!#REF!="Moderado"),CONCATENATE("R32C",'Riesgos Corrup'!#REF!),"")</f>
        <v>#REF!</v>
      </c>
      <c r="O237" s="113" t="e">
        <f>IF(AND('Riesgos Corrup'!#REF!="Muy Baja",'Riesgos Corrup'!#REF!="Moderado"),CONCATENATE("R32C",'Riesgos Corrup'!#REF!),"")</f>
        <v>#REF!</v>
      </c>
      <c r="P237" s="102" t="e">
        <f>IF(AND('Riesgos Corrup'!#REF!="Muy Baja",'Riesgos Corrup'!#REF!="Moderado"),CONCATENATE("R32C",'Riesgos Corrup'!#REF!),"")</f>
        <v>#REF!</v>
      </c>
      <c r="Q237" s="103" t="e">
        <f>IF(AND('Riesgos Corrup'!#REF!="Muy Baja",'Riesgos Corrup'!#REF!="Moderado"),CONCATENATE("R32C",'Riesgos Corrup'!#REF!),"")</f>
        <v>#REF!</v>
      </c>
      <c r="R237" s="104" t="e">
        <f>IF(AND('Riesgos Corrup'!#REF!="Muy Baja",'Riesgos Corrup'!#REF!="Moderado"),CONCATENATE("R32C",'Riesgos Corrup'!#REF!),"")</f>
        <v>#REF!</v>
      </c>
      <c r="S237" s="83" t="e">
        <f>IF(AND('Riesgos Corrup'!#REF!="Muy Baja",'Riesgos Corrup'!#REF!="Mayor"),CONCATENATE("R32C",'Riesgos Corrup'!#REF!),"")</f>
        <v>#REF!</v>
      </c>
      <c r="T237" s="39" t="e">
        <f>IF(AND('Riesgos Corrup'!#REF!="Muy Baja",'Riesgos Corrup'!#REF!="Mayor"),CONCATENATE("R32C",'Riesgos Corrup'!#REF!),"")</f>
        <v>#REF!</v>
      </c>
      <c r="U237" s="84" t="e">
        <f>IF(AND('Riesgos Corrup'!#REF!="Muy Baja",'Riesgos Corrup'!#REF!="Mayor"),CONCATENATE("R32C",'Riesgos Corrup'!#REF!),"")</f>
        <v>#REF!</v>
      </c>
      <c r="V237" s="96" t="e">
        <f>IF(AND('Riesgos Corrup'!#REF!="Muy Baja",'Riesgos Corrup'!#REF!="Catastrófico"),CONCATENATE("R32C",'Riesgos Corrup'!#REF!),"")</f>
        <v>#REF!</v>
      </c>
      <c r="W237" s="97" t="e">
        <f>IF(AND('Riesgos Corrup'!#REF!="Muy Baja",'Riesgos Corrup'!#REF!="Catastrófico"),CONCATENATE("R32C",'Riesgos Corrup'!#REF!),"")</f>
        <v>#REF!</v>
      </c>
      <c r="X237" s="98" t="e">
        <f>IF(AND('Riesgos Corrup'!#REF!="Muy Baja",'Riesgos Corrup'!#REF!="Catastrófico"),CONCATENATE("R32C",'Riesgos Corrup'!#REF!),"")</f>
        <v>#REF!</v>
      </c>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row>
    <row r="238" spans="1:65" ht="15" customHeight="1" x14ac:dyDescent="0.25">
      <c r="A238" s="40"/>
      <c r="B238" s="260"/>
      <c r="C238" s="261"/>
      <c r="D238" s="262"/>
      <c r="E238" s="235"/>
      <c r="F238" s="230"/>
      <c r="G238" s="230"/>
      <c r="H238" s="230"/>
      <c r="I238" s="267"/>
      <c r="J238" s="111" t="e">
        <f>IF(AND('Riesgos Corrup'!#REF!="Muy Baja",'Riesgos Corrup'!#REF!="Moderado"),CONCATENATE("R33C",'Riesgos Corrup'!#REF!),"")</f>
        <v>#REF!</v>
      </c>
      <c r="K238" s="112" t="e">
        <f>IF(AND('Riesgos Corrup'!#REF!="Muy Baja",'Riesgos Corrup'!#REF!="Moderado"),CONCATENATE("R33C",'Riesgos Corrup'!#REF!),"")</f>
        <v>#REF!</v>
      </c>
      <c r="L238" s="113" t="e">
        <f>IF(AND('Riesgos Corrup'!#REF!="Muy Baja",'Riesgos Corrup'!#REF!="Moderado"),CONCATENATE("R33C",'Riesgos Corrup'!#REF!),"")</f>
        <v>#REF!</v>
      </c>
      <c r="M238" s="111" t="e">
        <f>IF(AND('Riesgos Corrup'!#REF!="Muy Baja",'Riesgos Corrup'!#REF!="Moderado"),CONCATENATE("R33C",'Riesgos Corrup'!#REF!),"")</f>
        <v>#REF!</v>
      </c>
      <c r="N238" s="112" t="e">
        <f>IF(AND('Riesgos Corrup'!#REF!="Muy Baja",'Riesgos Corrup'!#REF!="Moderado"),CONCATENATE("R33C",'Riesgos Corrup'!#REF!),"")</f>
        <v>#REF!</v>
      </c>
      <c r="O238" s="113" t="e">
        <f>IF(AND('Riesgos Corrup'!#REF!="Muy Baja",'Riesgos Corrup'!#REF!="Moderado"),CONCATENATE("R33C",'Riesgos Corrup'!#REF!),"")</f>
        <v>#REF!</v>
      </c>
      <c r="P238" s="102" t="e">
        <f>IF(AND('Riesgos Corrup'!#REF!="Muy Baja",'Riesgos Corrup'!#REF!="Moderado"),CONCATENATE("R33C",'Riesgos Corrup'!#REF!),"")</f>
        <v>#REF!</v>
      </c>
      <c r="Q238" s="103" t="e">
        <f>IF(AND('Riesgos Corrup'!#REF!="Muy Baja",'Riesgos Corrup'!#REF!="Moderado"),CONCATENATE("R33C",'Riesgos Corrup'!#REF!),"")</f>
        <v>#REF!</v>
      </c>
      <c r="R238" s="104" t="e">
        <f>IF(AND('Riesgos Corrup'!#REF!="Muy Baja",'Riesgos Corrup'!#REF!="Moderado"),CONCATENATE("R33C",'Riesgos Corrup'!#REF!),"")</f>
        <v>#REF!</v>
      </c>
      <c r="S238" s="83" t="e">
        <f>IF(AND('Riesgos Corrup'!#REF!="Muy Baja",'Riesgos Corrup'!#REF!="Mayor"),CONCATENATE("R33C",'Riesgos Corrup'!#REF!),"")</f>
        <v>#REF!</v>
      </c>
      <c r="T238" s="39" t="e">
        <f>IF(AND('Riesgos Corrup'!#REF!="Muy Baja",'Riesgos Corrup'!#REF!="Mayor"),CONCATENATE("R33C",'Riesgos Corrup'!#REF!),"")</f>
        <v>#REF!</v>
      </c>
      <c r="U238" s="84" t="e">
        <f>IF(AND('Riesgos Corrup'!#REF!="Muy Baja",'Riesgos Corrup'!#REF!="Mayor"),CONCATENATE("R33C",'Riesgos Corrup'!#REF!),"")</f>
        <v>#REF!</v>
      </c>
      <c r="V238" s="96" t="e">
        <f>IF(AND('Riesgos Corrup'!#REF!="Muy Baja",'Riesgos Corrup'!#REF!="Catastrófico"),CONCATENATE("R33C",'Riesgos Corrup'!#REF!),"")</f>
        <v>#REF!</v>
      </c>
      <c r="W238" s="97" t="e">
        <f>IF(AND('Riesgos Corrup'!#REF!="Muy Baja",'Riesgos Corrup'!#REF!="Catastrófico"),CONCATENATE("R33C",'Riesgos Corrup'!#REF!),"")</f>
        <v>#REF!</v>
      </c>
      <c r="X238" s="98" t="e">
        <f>IF(AND('Riesgos Corrup'!#REF!="Muy Baja",'Riesgos Corrup'!#REF!="Catastrófico"),CONCATENATE("R33C",'Riesgos Corrup'!#REF!),"")</f>
        <v>#REF!</v>
      </c>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row>
    <row r="239" spans="1:65" ht="15" customHeight="1" x14ac:dyDescent="0.25">
      <c r="A239" s="40"/>
      <c r="B239" s="260"/>
      <c r="C239" s="261"/>
      <c r="D239" s="262"/>
      <c r="E239" s="235"/>
      <c r="F239" s="230"/>
      <c r="G239" s="230"/>
      <c r="H239" s="230"/>
      <c r="I239" s="267"/>
      <c r="J239" s="111" t="e">
        <f>IF(AND('Riesgos Corrup'!#REF!="Muy Baja",'Riesgos Corrup'!#REF!="Moderado"),CONCATENATE("R34C",'Riesgos Corrup'!#REF!),"")</f>
        <v>#REF!</v>
      </c>
      <c r="K239" s="112" t="e">
        <f>IF(AND('Riesgos Corrup'!#REF!="Muy Baja",'Riesgos Corrup'!#REF!="Moderado"),CONCATENATE("R34C",'Riesgos Corrup'!#REF!),"")</f>
        <v>#REF!</v>
      </c>
      <c r="L239" s="113" t="e">
        <f>IF(AND('Riesgos Corrup'!#REF!="Muy Baja",'Riesgos Corrup'!#REF!="Moderado"),CONCATENATE("R34C",'Riesgos Corrup'!#REF!),"")</f>
        <v>#REF!</v>
      </c>
      <c r="M239" s="111" t="e">
        <f>IF(AND('Riesgos Corrup'!#REF!="Muy Baja",'Riesgos Corrup'!#REF!="Moderado"),CONCATENATE("R34C",'Riesgos Corrup'!#REF!),"")</f>
        <v>#REF!</v>
      </c>
      <c r="N239" s="112" t="e">
        <f>IF(AND('Riesgos Corrup'!#REF!="Muy Baja",'Riesgos Corrup'!#REF!="Moderado"),CONCATENATE("R34C",'Riesgos Corrup'!#REF!),"")</f>
        <v>#REF!</v>
      </c>
      <c r="O239" s="113" t="e">
        <f>IF(AND('Riesgos Corrup'!#REF!="Muy Baja",'Riesgos Corrup'!#REF!="Moderado"),CONCATENATE("R34C",'Riesgos Corrup'!#REF!),"")</f>
        <v>#REF!</v>
      </c>
      <c r="P239" s="102" t="e">
        <f>IF(AND('Riesgos Corrup'!#REF!="Muy Baja",'Riesgos Corrup'!#REF!="Moderado"),CONCATENATE("R34C",'Riesgos Corrup'!#REF!),"")</f>
        <v>#REF!</v>
      </c>
      <c r="Q239" s="103" t="e">
        <f>IF(AND('Riesgos Corrup'!#REF!="Muy Baja",'Riesgos Corrup'!#REF!="Moderado"),CONCATENATE("R34C",'Riesgos Corrup'!#REF!),"")</f>
        <v>#REF!</v>
      </c>
      <c r="R239" s="104" t="e">
        <f>IF(AND('Riesgos Corrup'!#REF!="Muy Baja",'Riesgos Corrup'!#REF!="Moderado"),CONCATENATE("R34C",'Riesgos Corrup'!#REF!),"")</f>
        <v>#REF!</v>
      </c>
      <c r="S239" s="83" t="e">
        <f>IF(AND('Riesgos Corrup'!#REF!="Muy Baja",'Riesgos Corrup'!#REF!="Mayor"),CONCATENATE("R34C",'Riesgos Corrup'!#REF!),"")</f>
        <v>#REF!</v>
      </c>
      <c r="T239" s="39" t="e">
        <f>IF(AND('Riesgos Corrup'!#REF!="Muy Baja",'Riesgos Corrup'!#REF!="Mayor"),CONCATENATE("R34C",'Riesgos Corrup'!#REF!),"")</f>
        <v>#REF!</v>
      </c>
      <c r="U239" s="84" t="e">
        <f>IF(AND('Riesgos Corrup'!#REF!="Muy Baja",'Riesgos Corrup'!#REF!="Mayor"),CONCATENATE("R34C",'Riesgos Corrup'!#REF!),"")</f>
        <v>#REF!</v>
      </c>
      <c r="V239" s="96" t="e">
        <f>IF(AND('Riesgos Corrup'!#REF!="Muy Baja",'Riesgos Corrup'!#REF!="Catastrófico"),CONCATENATE("R34C",'Riesgos Corrup'!#REF!),"")</f>
        <v>#REF!</v>
      </c>
      <c r="W239" s="97" t="e">
        <f>IF(AND('Riesgos Corrup'!#REF!="Muy Baja",'Riesgos Corrup'!#REF!="Catastrófico"),CONCATENATE("R34C",'Riesgos Corrup'!#REF!),"")</f>
        <v>#REF!</v>
      </c>
      <c r="X239" s="98" t="e">
        <f>IF(AND('Riesgos Corrup'!#REF!="Muy Baja",'Riesgos Corrup'!#REF!="Catastrófico"),CONCATENATE("R34C",'Riesgos Corrup'!#REF!),"")</f>
        <v>#REF!</v>
      </c>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row>
    <row r="240" spans="1:65" ht="15" customHeight="1" x14ac:dyDescent="0.25">
      <c r="A240" s="40"/>
      <c r="B240" s="260"/>
      <c r="C240" s="261"/>
      <c r="D240" s="262"/>
      <c r="E240" s="235"/>
      <c r="F240" s="230"/>
      <c r="G240" s="230"/>
      <c r="H240" s="230"/>
      <c r="I240" s="267"/>
      <c r="J240" s="111" t="e">
        <f>IF(AND('Riesgos Corrup'!#REF!="Muy Baja",'Riesgos Corrup'!#REF!="Moderado"),CONCATENATE("R35C",'Riesgos Corrup'!#REF!),"")</f>
        <v>#REF!</v>
      </c>
      <c r="K240" s="112" t="e">
        <f>IF(AND('Riesgos Corrup'!#REF!="Muy Baja",'Riesgos Corrup'!#REF!="Moderado"),CONCATENATE("R35C",'Riesgos Corrup'!#REF!),"")</f>
        <v>#REF!</v>
      </c>
      <c r="L240" s="113" t="e">
        <f>IF(AND('Riesgos Corrup'!#REF!="Muy Baja",'Riesgos Corrup'!#REF!="Moderado"),CONCATENATE("R35C",'Riesgos Corrup'!#REF!),"")</f>
        <v>#REF!</v>
      </c>
      <c r="M240" s="111" t="e">
        <f>IF(AND('Riesgos Corrup'!#REF!="Muy Baja",'Riesgos Corrup'!#REF!="Moderado"),CONCATENATE("R35C",'Riesgos Corrup'!#REF!),"")</f>
        <v>#REF!</v>
      </c>
      <c r="N240" s="112" t="e">
        <f>IF(AND('Riesgos Corrup'!#REF!="Muy Baja",'Riesgos Corrup'!#REF!="Moderado"),CONCATENATE("R35C",'Riesgos Corrup'!#REF!),"")</f>
        <v>#REF!</v>
      </c>
      <c r="O240" s="113" t="e">
        <f>IF(AND('Riesgos Corrup'!#REF!="Muy Baja",'Riesgos Corrup'!#REF!="Moderado"),CONCATENATE("R35C",'Riesgos Corrup'!#REF!),"")</f>
        <v>#REF!</v>
      </c>
      <c r="P240" s="102" t="e">
        <f>IF(AND('Riesgos Corrup'!#REF!="Muy Baja",'Riesgos Corrup'!#REF!="Moderado"),CONCATENATE("R35C",'Riesgos Corrup'!#REF!),"")</f>
        <v>#REF!</v>
      </c>
      <c r="Q240" s="103" t="e">
        <f>IF(AND('Riesgos Corrup'!#REF!="Muy Baja",'Riesgos Corrup'!#REF!="Moderado"),CONCATENATE("R35C",'Riesgos Corrup'!#REF!),"")</f>
        <v>#REF!</v>
      </c>
      <c r="R240" s="104" t="e">
        <f>IF(AND('Riesgos Corrup'!#REF!="Muy Baja",'Riesgos Corrup'!#REF!="Moderado"),CONCATENATE("R35C",'Riesgos Corrup'!#REF!),"")</f>
        <v>#REF!</v>
      </c>
      <c r="S240" s="83" t="e">
        <f>IF(AND('Riesgos Corrup'!#REF!="Muy Baja",'Riesgos Corrup'!#REF!="Mayor"),CONCATENATE("R35C",'Riesgos Corrup'!#REF!),"")</f>
        <v>#REF!</v>
      </c>
      <c r="T240" s="39" t="e">
        <f>IF(AND('Riesgos Corrup'!#REF!="Muy Baja",'Riesgos Corrup'!#REF!="Mayor"),CONCATENATE("R35C",'Riesgos Corrup'!#REF!),"")</f>
        <v>#REF!</v>
      </c>
      <c r="U240" s="84" t="e">
        <f>IF(AND('Riesgos Corrup'!#REF!="Muy Baja",'Riesgos Corrup'!#REF!="Mayor"),CONCATENATE("R35C",'Riesgos Corrup'!#REF!),"")</f>
        <v>#REF!</v>
      </c>
      <c r="V240" s="96" t="e">
        <f>IF(AND('Riesgos Corrup'!#REF!="Muy Baja",'Riesgos Corrup'!#REF!="Catastrófico"),CONCATENATE("R35C",'Riesgos Corrup'!#REF!),"")</f>
        <v>#REF!</v>
      </c>
      <c r="W240" s="97" t="e">
        <f>IF(AND('Riesgos Corrup'!#REF!="Muy Baja",'Riesgos Corrup'!#REF!="Catastrófico"),CONCATENATE("R35C",'Riesgos Corrup'!#REF!),"")</f>
        <v>#REF!</v>
      </c>
      <c r="X240" s="98" t="e">
        <f>IF(AND('Riesgos Corrup'!#REF!="Muy Baja",'Riesgos Corrup'!#REF!="Catastrófico"),CONCATENATE("R35C",'Riesgos Corrup'!#REF!),"")</f>
        <v>#REF!</v>
      </c>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row>
    <row r="241" spans="1:65" ht="15" customHeight="1" x14ac:dyDescent="0.25">
      <c r="A241" s="40"/>
      <c r="B241" s="260"/>
      <c r="C241" s="261"/>
      <c r="D241" s="262"/>
      <c r="E241" s="235"/>
      <c r="F241" s="230"/>
      <c r="G241" s="230"/>
      <c r="H241" s="230"/>
      <c r="I241" s="267"/>
      <c r="J241" s="111" t="e">
        <f>IF(AND('Riesgos Corrup'!#REF!="Muy Baja",'Riesgos Corrup'!#REF!="Moderado"),CONCATENATE("R36C",'Riesgos Corrup'!#REF!),"")</f>
        <v>#REF!</v>
      </c>
      <c r="K241" s="112" t="e">
        <f>IF(AND('Riesgos Corrup'!#REF!="Muy Baja",'Riesgos Corrup'!#REF!="Moderado"),CONCATENATE("R36C",'Riesgos Corrup'!#REF!),"")</f>
        <v>#REF!</v>
      </c>
      <c r="L241" s="113" t="e">
        <f>IF(AND('Riesgos Corrup'!#REF!="Muy Baja",'Riesgos Corrup'!#REF!="Moderado"),CONCATENATE("R36C",'Riesgos Corrup'!#REF!),"")</f>
        <v>#REF!</v>
      </c>
      <c r="M241" s="111" t="e">
        <f>IF(AND('Riesgos Corrup'!#REF!="Muy Baja",'Riesgos Corrup'!#REF!="Moderado"),CONCATENATE("R36C",'Riesgos Corrup'!#REF!),"")</f>
        <v>#REF!</v>
      </c>
      <c r="N241" s="112" t="e">
        <f>IF(AND('Riesgos Corrup'!#REF!="Muy Baja",'Riesgos Corrup'!#REF!="Moderado"),CONCATENATE("R36C",'Riesgos Corrup'!#REF!),"")</f>
        <v>#REF!</v>
      </c>
      <c r="O241" s="113" t="e">
        <f>IF(AND('Riesgos Corrup'!#REF!="Muy Baja",'Riesgos Corrup'!#REF!="Moderado"),CONCATENATE("R36C",'Riesgos Corrup'!#REF!),"")</f>
        <v>#REF!</v>
      </c>
      <c r="P241" s="102" t="e">
        <f>IF(AND('Riesgos Corrup'!#REF!="Muy Baja",'Riesgos Corrup'!#REF!="Moderado"),CONCATENATE("R36C",'Riesgos Corrup'!#REF!),"")</f>
        <v>#REF!</v>
      </c>
      <c r="Q241" s="103" t="e">
        <f>IF(AND('Riesgos Corrup'!#REF!="Muy Baja",'Riesgos Corrup'!#REF!="Moderado"),CONCATENATE("R36C",'Riesgos Corrup'!#REF!),"")</f>
        <v>#REF!</v>
      </c>
      <c r="R241" s="104" t="e">
        <f>IF(AND('Riesgos Corrup'!#REF!="Muy Baja",'Riesgos Corrup'!#REF!="Moderado"),CONCATENATE("R36C",'Riesgos Corrup'!#REF!),"")</f>
        <v>#REF!</v>
      </c>
      <c r="S241" s="83" t="e">
        <f>IF(AND('Riesgos Corrup'!#REF!="Muy Baja",'Riesgos Corrup'!#REF!="Mayor"),CONCATENATE("R36C",'Riesgos Corrup'!#REF!),"")</f>
        <v>#REF!</v>
      </c>
      <c r="T241" s="39" t="e">
        <f>IF(AND('Riesgos Corrup'!#REF!="Muy Baja",'Riesgos Corrup'!#REF!="Mayor"),CONCATENATE("R36C",'Riesgos Corrup'!#REF!),"")</f>
        <v>#REF!</v>
      </c>
      <c r="U241" s="84" t="e">
        <f>IF(AND('Riesgos Corrup'!#REF!="Muy Baja",'Riesgos Corrup'!#REF!="Mayor"),CONCATENATE("R36C",'Riesgos Corrup'!#REF!),"")</f>
        <v>#REF!</v>
      </c>
      <c r="V241" s="96" t="e">
        <f>IF(AND('Riesgos Corrup'!#REF!="Muy Baja",'Riesgos Corrup'!#REF!="Catastrófico"),CONCATENATE("R36C",'Riesgos Corrup'!#REF!),"")</f>
        <v>#REF!</v>
      </c>
      <c r="W241" s="97" t="e">
        <f>IF(AND('Riesgos Corrup'!#REF!="Muy Baja",'Riesgos Corrup'!#REF!="Catastrófico"),CONCATENATE("R36C",'Riesgos Corrup'!#REF!),"")</f>
        <v>#REF!</v>
      </c>
      <c r="X241" s="98" t="e">
        <f>IF(AND('Riesgos Corrup'!#REF!="Muy Baja",'Riesgos Corrup'!#REF!="Catastrófico"),CONCATENATE("R36C",'Riesgos Corrup'!#REF!),"")</f>
        <v>#REF!</v>
      </c>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row>
    <row r="242" spans="1:65" ht="15" customHeight="1" x14ac:dyDescent="0.25">
      <c r="A242" s="40"/>
      <c r="B242" s="260"/>
      <c r="C242" s="261"/>
      <c r="D242" s="262"/>
      <c r="E242" s="235"/>
      <c r="F242" s="230"/>
      <c r="G242" s="230"/>
      <c r="H242" s="230"/>
      <c r="I242" s="267"/>
      <c r="J242" s="111" t="str">
        <f ca="1">IF(AND('Riesgos Corrup'!$AB$39="Muy Baja",'Riesgos Corrup'!$AD$39="Moderado"),CONCATENATE("R37C",'Riesgos Corrup'!$R$39),"")</f>
        <v/>
      </c>
      <c r="K242" s="112" t="str">
        <f>IF(AND('Riesgos Corrup'!$AB$40="Muy Baja",'Riesgos Corrup'!$AD$40="Moderado"),CONCATENATE("R37C",'Riesgos Corrup'!$R$40),"")</f>
        <v/>
      </c>
      <c r="L242" s="113" t="str">
        <f>IF(AND('Riesgos Corrup'!$AB$41="Muy Baja",'Riesgos Corrup'!$AD$41="Moderado"),CONCATENATE("R37C",'Riesgos Corrup'!$R$41),"")</f>
        <v/>
      </c>
      <c r="M242" s="111" t="str">
        <f ca="1">IF(AND('Riesgos Corrup'!$AB$39="Muy Baja",'Riesgos Corrup'!$AD$39="Moderado"),CONCATENATE("R37C",'Riesgos Corrup'!$R$39),"")</f>
        <v/>
      </c>
      <c r="N242" s="112" t="str">
        <f>IF(AND('Riesgos Corrup'!$AB$40="Muy Baja",'Riesgos Corrup'!$AD$40="Moderado"),CONCATENATE("R37C",'Riesgos Corrup'!$R$40),"")</f>
        <v/>
      </c>
      <c r="O242" s="113" t="str">
        <f>IF(AND('Riesgos Corrup'!$AB$41="Muy Baja",'Riesgos Corrup'!$AD$41="Moderado"),CONCATENATE("R37C",'Riesgos Corrup'!$R$41),"")</f>
        <v/>
      </c>
      <c r="P242" s="102" t="str">
        <f ca="1">IF(AND('Riesgos Corrup'!$AB$39="Muy Baja",'Riesgos Corrup'!$AD$39="Moderado"),CONCATENATE("R37C",'Riesgos Corrup'!$R$39),"")</f>
        <v/>
      </c>
      <c r="Q242" s="103" t="str">
        <f>IF(AND('Riesgos Corrup'!$AB$40="Muy Baja",'Riesgos Corrup'!$AD$40="Moderado"),CONCATENATE("R37C",'Riesgos Corrup'!$R$40),"")</f>
        <v/>
      </c>
      <c r="R242" s="104" t="str">
        <f>IF(AND('Riesgos Corrup'!$AB$41="Muy Baja",'Riesgos Corrup'!$AD$41="Moderado"),CONCATENATE("R37C",'Riesgos Corrup'!$R$41),"")</f>
        <v/>
      </c>
      <c r="S242" s="83" t="str">
        <f ca="1">IF(AND('Riesgos Corrup'!$AB$39="Muy Baja",'Riesgos Corrup'!$AD$39="Mayor"),CONCATENATE("R37C",'Riesgos Corrup'!$R$39),"")</f>
        <v/>
      </c>
      <c r="T242" s="39" t="str">
        <f>IF(AND('Riesgos Corrup'!$AB$40="Muy Baja",'Riesgos Corrup'!$AD$40="Mayor"),CONCATENATE("R37C",'Riesgos Corrup'!$R$40),"")</f>
        <v/>
      </c>
      <c r="U242" s="84" t="str">
        <f>IF(AND('Riesgos Corrup'!$AB$41="Muy Baja",'Riesgos Corrup'!$AD$41="Mayor"),CONCATENATE("R37C",'Riesgos Corrup'!$R$41),"")</f>
        <v/>
      </c>
      <c r="V242" s="96" t="str">
        <f ca="1">IF(AND('Riesgos Corrup'!$AB$39="Muy Baja",'Riesgos Corrup'!$AD$39="Catastrófico"),CONCATENATE("R37C",'Riesgos Corrup'!$R$39),"")</f>
        <v/>
      </c>
      <c r="W242" s="97" t="str">
        <f>IF(AND('Riesgos Corrup'!$AB$40="Muy Baja",'Riesgos Corrup'!$AD$40="Catastrófico"),CONCATENATE("R37C",'Riesgos Corrup'!$R$40),"")</f>
        <v/>
      </c>
      <c r="X242" s="98" t="str">
        <f>IF(AND('Riesgos Corrup'!$AB$41="Muy Baja",'Riesgos Corrup'!$AD$41="Catastrófico"),CONCATENATE("R37C",'Riesgos Corrup'!$R$41),"")</f>
        <v/>
      </c>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row>
    <row r="243" spans="1:65" ht="15" customHeight="1" x14ac:dyDescent="0.25">
      <c r="A243" s="40"/>
      <c r="B243" s="260"/>
      <c r="C243" s="261"/>
      <c r="D243" s="262"/>
      <c r="E243" s="235"/>
      <c r="F243" s="230"/>
      <c r="G243" s="230"/>
      <c r="H243" s="230"/>
      <c r="I243" s="267"/>
      <c r="J243" s="111" t="e">
        <f>IF(AND('Riesgos Corrup'!#REF!="Muy Baja",'Riesgos Corrup'!#REF!="Moderado"),CONCATENATE("R39C",'Riesgos Corrup'!#REF!),"")</f>
        <v>#REF!</v>
      </c>
      <c r="K243" s="112" t="e">
        <f>IF(AND('Riesgos Corrup'!#REF!="Muy Baja",'Riesgos Corrup'!#REF!="Moderado"),CONCATENATE("R38C",'Riesgos Corrup'!#REF!),"")</f>
        <v>#REF!</v>
      </c>
      <c r="L243" s="113" t="e">
        <f>IF(AND('Riesgos Corrup'!#REF!="Muy Baja",'Riesgos Corrup'!#REF!="Moderado"),CONCATENATE("R38C",'Riesgos Corrup'!#REF!),"")</f>
        <v>#REF!</v>
      </c>
      <c r="M243" s="111" t="e">
        <f>IF(AND('Riesgos Corrup'!#REF!="Muy Baja",'Riesgos Corrup'!#REF!="Moderado"),CONCATENATE("R39C",'Riesgos Corrup'!#REF!),"")</f>
        <v>#REF!</v>
      </c>
      <c r="N243" s="112" t="e">
        <f>IF(AND('Riesgos Corrup'!#REF!="Muy Baja",'Riesgos Corrup'!#REF!="Moderado"),CONCATENATE("R38C",'Riesgos Corrup'!#REF!),"")</f>
        <v>#REF!</v>
      </c>
      <c r="O243" s="113" t="e">
        <f>IF(AND('Riesgos Corrup'!#REF!="Muy Baja",'Riesgos Corrup'!#REF!="Moderado"),CONCATENATE("R38C",'Riesgos Corrup'!#REF!),"")</f>
        <v>#REF!</v>
      </c>
      <c r="P243" s="102" t="e">
        <f>IF(AND('Riesgos Corrup'!#REF!="Muy Baja",'Riesgos Corrup'!#REF!="Moderado"),CONCATENATE("R39C",'Riesgos Corrup'!#REF!),"")</f>
        <v>#REF!</v>
      </c>
      <c r="Q243" s="103" t="e">
        <f>IF(AND('Riesgos Corrup'!#REF!="Muy Baja",'Riesgos Corrup'!#REF!="Moderado"),CONCATENATE("R38C",'Riesgos Corrup'!#REF!),"")</f>
        <v>#REF!</v>
      </c>
      <c r="R243" s="104" t="e">
        <f>IF(AND('Riesgos Corrup'!#REF!="Muy Baja",'Riesgos Corrup'!#REF!="Moderado"),CONCATENATE("R38C",'Riesgos Corrup'!#REF!),"")</f>
        <v>#REF!</v>
      </c>
      <c r="S243" s="83" t="e">
        <f>IF(AND('Riesgos Corrup'!#REF!="Muy Baja",'Riesgos Corrup'!#REF!="Mayor"),CONCATENATE("R39C",'Riesgos Corrup'!#REF!),"")</f>
        <v>#REF!</v>
      </c>
      <c r="T243" s="39" t="e">
        <f>IF(AND('Riesgos Corrup'!#REF!="Muy Baja",'Riesgos Corrup'!#REF!="Mayor"),CONCATENATE("R38C",'Riesgos Corrup'!#REF!),"")</f>
        <v>#REF!</v>
      </c>
      <c r="U243" s="84" t="e">
        <f>IF(AND('Riesgos Corrup'!#REF!="Muy Baja",'Riesgos Corrup'!#REF!="Mayor"),CONCATENATE("R38C",'Riesgos Corrup'!#REF!),"")</f>
        <v>#REF!</v>
      </c>
      <c r="V243" s="96" t="e">
        <f>IF(AND('Riesgos Corrup'!#REF!="Muy Baja",'Riesgos Corrup'!#REF!="Catastrófico"),CONCATENATE("R39C",'Riesgos Corrup'!#REF!),"")</f>
        <v>#REF!</v>
      </c>
      <c r="W243" s="97" t="e">
        <f>IF(AND('Riesgos Corrup'!#REF!="Muy Baja",'Riesgos Corrup'!#REF!="Catastrófico"),CONCATENATE("R38C",'Riesgos Corrup'!#REF!),"")</f>
        <v>#REF!</v>
      </c>
      <c r="X243" s="98" t="e">
        <f>IF(AND('Riesgos Corrup'!#REF!="Muy Baja",'Riesgos Corrup'!#REF!="Catastrófico"),CONCATENATE("R38C",'Riesgos Corrup'!#REF!),"")</f>
        <v>#REF!</v>
      </c>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row>
    <row r="244" spans="1:65" ht="15" customHeight="1" x14ac:dyDescent="0.25">
      <c r="A244" s="40"/>
      <c r="B244" s="260"/>
      <c r="C244" s="261"/>
      <c r="D244" s="262"/>
      <c r="E244" s="235"/>
      <c r="F244" s="230"/>
      <c r="G244" s="230"/>
      <c r="H244" s="230"/>
      <c r="I244" s="267"/>
      <c r="J244" s="111" t="e">
        <f>IF(AND('Riesgos Corrup'!#REF!="Muy Baja",'Riesgos Corrup'!#REF!="Moderado"),CONCATENATE("R40C",'Riesgos Corrup'!#REF!),"")</f>
        <v>#REF!</v>
      </c>
      <c r="K244" s="112" t="e">
        <f>IF(AND('Riesgos Corrup'!#REF!="Muy Baja",'Riesgos Corrup'!#REF!="Moderado"),CONCATENATE("R39C",'Riesgos Corrup'!#REF!),"")</f>
        <v>#REF!</v>
      </c>
      <c r="L244" s="113" t="e">
        <f>IF(AND('Riesgos Corrup'!#REF!="Muy Baja",'Riesgos Corrup'!#REF!="Moderado"),CONCATENATE("R39C",'Riesgos Corrup'!#REF!),"")</f>
        <v>#REF!</v>
      </c>
      <c r="M244" s="111" t="e">
        <f>IF(AND('Riesgos Corrup'!#REF!="Muy Baja",'Riesgos Corrup'!#REF!="Moderado"),CONCATENATE("R40C",'Riesgos Corrup'!#REF!),"")</f>
        <v>#REF!</v>
      </c>
      <c r="N244" s="112" t="e">
        <f>IF(AND('Riesgos Corrup'!#REF!="Muy Baja",'Riesgos Corrup'!#REF!="Moderado"),CONCATENATE("R39C",'Riesgos Corrup'!#REF!),"")</f>
        <v>#REF!</v>
      </c>
      <c r="O244" s="113" t="e">
        <f>IF(AND('Riesgos Corrup'!#REF!="Muy Baja",'Riesgos Corrup'!#REF!="Moderado"),CONCATENATE("R39C",'Riesgos Corrup'!#REF!),"")</f>
        <v>#REF!</v>
      </c>
      <c r="P244" s="102" t="e">
        <f>IF(AND('Riesgos Corrup'!#REF!="Muy Baja",'Riesgos Corrup'!#REF!="Moderado"),CONCATENATE("R40C",'Riesgos Corrup'!#REF!),"")</f>
        <v>#REF!</v>
      </c>
      <c r="Q244" s="103" t="e">
        <f>IF(AND('Riesgos Corrup'!#REF!="Muy Baja",'Riesgos Corrup'!#REF!="Moderado"),CONCATENATE("R39C",'Riesgos Corrup'!#REF!),"")</f>
        <v>#REF!</v>
      </c>
      <c r="R244" s="104" t="e">
        <f>IF(AND('Riesgos Corrup'!#REF!="Muy Baja",'Riesgos Corrup'!#REF!="Moderado"),CONCATENATE("R39C",'Riesgos Corrup'!#REF!),"")</f>
        <v>#REF!</v>
      </c>
      <c r="S244" s="83" t="e">
        <f>IF(AND('Riesgos Corrup'!#REF!="Muy Baja",'Riesgos Corrup'!#REF!="Mayor"),CONCATENATE("R40C",'Riesgos Corrup'!#REF!),"")</f>
        <v>#REF!</v>
      </c>
      <c r="T244" s="39" t="e">
        <f>IF(AND('Riesgos Corrup'!#REF!="Muy Baja",'Riesgos Corrup'!#REF!="Mayor"),CONCATENATE("R39C",'Riesgos Corrup'!#REF!),"")</f>
        <v>#REF!</v>
      </c>
      <c r="U244" s="84" t="e">
        <f>IF(AND('Riesgos Corrup'!#REF!="Muy Baja",'Riesgos Corrup'!#REF!="Mayor"),CONCATENATE("R39C",'Riesgos Corrup'!#REF!),"")</f>
        <v>#REF!</v>
      </c>
      <c r="V244" s="96" t="e">
        <f>IF(AND('Riesgos Corrup'!#REF!="Muy Baja",'Riesgos Corrup'!#REF!="Catastrófico"),CONCATENATE("R40C",'Riesgos Corrup'!#REF!),"")</f>
        <v>#REF!</v>
      </c>
      <c r="W244" s="97" t="e">
        <f>IF(AND('Riesgos Corrup'!#REF!="Muy Baja",'Riesgos Corrup'!#REF!="Catastrófico"),CONCATENATE("R39C",'Riesgos Corrup'!#REF!),"")</f>
        <v>#REF!</v>
      </c>
      <c r="X244" s="98" t="e">
        <f>IF(AND('Riesgos Corrup'!#REF!="Muy Baja",'Riesgos Corrup'!#REF!="Catastrófico"),CONCATENATE("R39C",'Riesgos Corrup'!#REF!),"")</f>
        <v>#REF!</v>
      </c>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row>
    <row r="245" spans="1:65" ht="15" customHeight="1" x14ac:dyDescent="0.25">
      <c r="A245" s="40"/>
      <c r="B245" s="260"/>
      <c r="C245" s="261"/>
      <c r="D245" s="262"/>
      <c r="E245" s="235"/>
      <c r="F245" s="230"/>
      <c r="G245" s="230"/>
      <c r="H245" s="230"/>
      <c r="I245" s="267"/>
      <c r="J245" s="111" t="e">
        <f>IF(AND('Riesgos Corrup'!#REF!="Muy Baja",'Riesgos Corrup'!#REF!="Moderado"),CONCATENATE("R41C",'Riesgos Corrup'!#REF!),"")</f>
        <v>#REF!</v>
      </c>
      <c r="K245" s="112" t="e">
        <f>IF(AND('Riesgos Corrup'!#REF!="Muy Baja",'Riesgos Corrup'!#REF!="Moderado"),CONCATENATE("R40C",'Riesgos Corrup'!#REF!),"")</f>
        <v>#REF!</v>
      </c>
      <c r="L245" s="113" t="e">
        <f>IF(AND('Riesgos Corrup'!#REF!="Muy Baja",'Riesgos Corrup'!#REF!="Moderado"),CONCATENATE("R40C",'Riesgos Corrup'!#REF!),"")</f>
        <v>#REF!</v>
      </c>
      <c r="M245" s="111" t="e">
        <f>IF(AND('Riesgos Corrup'!#REF!="Muy Baja",'Riesgos Corrup'!#REF!="Moderado"),CONCATENATE("R41C",'Riesgos Corrup'!#REF!),"")</f>
        <v>#REF!</v>
      </c>
      <c r="N245" s="112" t="e">
        <f>IF(AND('Riesgos Corrup'!#REF!="Muy Baja",'Riesgos Corrup'!#REF!="Moderado"),CONCATENATE("R40C",'Riesgos Corrup'!#REF!),"")</f>
        <v>#REF!</v>
      </c>
      <c r="O245" s="113" t="e">
        <f>IF(AND('Riesgos Corrup'!#REF!="Muy Baja",'Riesgos Corrup'!#REF!="Moderado"),CONCATENATE("R40C",'Riesgos Corrup'!#REF!),"")</f>
        <v>#REF!</v>
      </c>
      <c r="P245" s="102" t="e">
        <f>IF(AND('Riesgos Corrup'!#REF!="Muy Baja",'Riesgos Corrup'!#REF!="Moderado"),CONCATENATE("R41C",'Riesgos Corrup'!#REF!),"")</f>
        <v>#REF!</v>
      </c>
      <c r="Q245" s="103" t="e">
        <f>IF(AND('Riesgos Corrup'!#REF!="Muy Baja",'Riesgos Corrup'!#REF!="Moderado"),CONCATENATE("R40C",'Riesgos Corrup'!#REF!),"")</f>
        <v>#REF!</v>
      </c>
      <c r="R245" s="104" t="e">
        <f>IF(AND('Riesgos Corrup'!#REF!="Muy Baja",'Riesgos Corrup'!#REF!="Moderado"),CONCATENATE("R40C",'Riesgos Corrup'!#REF!),"")</f>
        <v>#REF!</v>
      </c>
      <c r="S245" s="83" t="e">
        <f>IF(AND('Riesgos Corrup'!#REF!="Muy Baja",'Riesgos Corrup'!#REF!="Mayor"),CONCATENATE("R41C",'Riesgos Corrup'!#REF!),"")</f>
        <v>#REF!</v>
      </c>
      <c r="T245" s="39" t="e">
        <f>IF(AND('Riesgos Corrup'!#REF!="Muy Baja",'Riesgos Corrup'!#REF!="Mayor"),CONCATENATE("R40C",'Riesgos Corrup'!#REF!),"")</f>
        <v>#REF!</v>
      </c>
      <c r="U245" s="84" t="e">
        <f>IF(AND('Riesgos Corrup'!#REF!="Muy Baja",'Riesgos Corrup'!#REF!="Mayor"),CONCATENATE("R40C",'Riesgos Corrup'!#REF!),"")</f>
        <v>#REF!</v>
      </c>
      <c r="V245" s="96" t="e">
        <f>IF(AND('Riesgos Corrup'!#REF!="Muy Baja",'Riesgos Corrup'!#REF!="Catastrófico"),CONCATENATE("R41C",'Riesgos Corrup'!#REF!),"")</f>
        <v>#REF!</v>
      </c>
      <c r="W245" s="97" t="e">
        <f>IF(AND('Riesgos Corrup'!#REF!="Muy Baja",'Riesgos Corrup'!#REF!="Catastrófico"),CONCATENATE("R40C",'Riesgos Corrup'!#REF!),"")</f>
        <v>#REF!</v>
      </c>
      <c r="X245" s="98" t="e">
        <f>IF(AND('Riesgos Corrup'!#REF!="Muy Baja",'Riesgos Corrup'!#REF!="Catastrófico"),CONCATENATE("R40C",'Riesgos Corrup'!#REF!),"")</f>
        <v>#REF!</v>
      </c>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row>
    <row r="246" spans="1:65" ht="15" customHeight="1" x14ac:dyDescent="0.25">
      <c r="A246" s="40"/>
      <c r="B246" s="260"/>
      <c r="C246" s="261"/>
      <c r="D246" s="262"/>
      <c r="E246" s="235"/>
      <c r="F246" s="230"/>
      <c r="G246" s="230"/>
      <c r="H246" s="230"/>
      <c r="I246" s="267"/>
      <c r="J246" s="111" t="str">
        <f>IF(AND('Riesgos Corrup'!$AB$42="Muy Baja",'Riesgos Corrup'!$AD$42="Moderado"),CONCATENATE("R42C",'Riesgos Corrup'!$R$42),"")</f>
        <v/>
      </c>
      <c r="K246" s="112" t="str">
        <f>IF(AND('Riesgos Corrup'!$AB$43="Muy Baja",'Riesgos Corrup'!$AD$43="Moderado"),CONCATENATE("R41C",'Riesgos Corrup'!$R$43),"")</f>
        <v/>
      </c>
      <c r="L246" s="113" t="str">
        <f>IF(AND('Riesgos Corrup'!$AB$44="Muy Baja",'Riesgos Corrup'!$AD$44="Moderado"),CONCATENATE("R41C",'Riesgos Corrup'!$R$44),"")</f>
        <v/>
      </c>
      <c r="M246" s="111" t="str">
        <f>IF(AND('Riesgos Corrup'!$AB$42="Muy Baja",'Riesgos Corrup'!$AD$42="Moderado"),CONCATENATE("R42C",'Riesgos Corrup'!$R$42),"")</f>
        <v/>
      </c>
      <c r="N246" s="112" t="str">
        <f>IF(AND('Riesgos Corrup'!$AB$43="Muy Baja",'Riesgos Corrup'!$AD$43="Moderado"),CONCATENATE("R41C",'Riesgos Corrup'!$R$43),"")</f>
        <v/>
      </c>
      <c r="O246" s="113" t="str">
        <f>IF(AND('Riesgos Corrup'!$AB$44="Muy Baja",'Riesgos Corrup'!$AD$44="Moderado"),CONCATENATE("R41C",'Riesgos Corrup'!$R$44),"")</f>
        <v/>
      </c>
      <c r="P246" s="102" t="str">
        <f>IF(AND('Riesgos Corrup'!$AB$42="Muy Baja",'Riesgos Corrup'!$AD$42="Moderado"),CONCATENATE("R42C",'Riesgos Corrup'!$R$42),"")</f>
        <v/>
      </c>
      <c r="Q246" s="103" t="str">
        <f>IF(AND('Riesgos Corrup'!$AB$43="Muy Baja",'Riesgos Corrup'!$AD$43="Moderado"),CONCATENATE("R41C",'Riesgos Corrup'!$R$43),"")</f>
        <v/>
      </c>
      <c r="R246" s="104" t="str">
        <f>IF(AND('Riesgos Corrup'!$AB$44="Muy Baja",'Riesgos Corrup'!$AD$44="Moderado"),CONCATENATE("R41C",'Riesgos Corrup'!$R$44),"")</f>
        <v/>
      </c>
      <c r="S246" s="83" t="str">
        <f>IF(AND('Riesgos Corrup'!$AB$42="Muy Baja",'Riesgos Corrup'!$AD$42="Mayor"),CONCATENATE("R42C",'Riesgos Corrup'!$R$42),"")</f>
        <v/>
      </c>
      <c r="T246" s="39" t="str">
        <f>IF(AND('Riesgos Corrup'!$AB$43="Muy Baja",'Riesgos Corrup'!$AD$43="Mayor"),CONCATENATE("R41C",'Riesgos Corrup'!$R$43),"")</f>
        <v>R41C2</v>
      </c>
      <c r="U246" s="84" t="str">
        <f>IF(AND('Riesgos Corrup'!$AB$44="Muy Baja",'Riesgos Corrup'!$AD$44="Mayor"),CONCATENATE("R41C",'Riesgos Corrup'!$R$44),"")</f>
        <v/>
      </c>
      <c r="V246" s="96" t="str">
        <f>IF(AND('Riesgos Corrup'!$AB$42="Muy Baja",'Riesgos Corrup'!$AD$42="Catastrófico"),CONCATENATE("R42C",'Riesgos Corrup'!$R$42),"")</f>
        <v/>
      </c>
      <c r="W246" s="97" t="str">
        <f>IF(AND('Riesgos Corrup'!$AB$43="Muy Baja",'Riesgos Corrup'!$AD$43="Catastrófico"),CONCATENATE("R41C",'Riesgos Corrup'!$R$43),"")</f>
        <v/>
      </c>
      <c r="X246" s="98" t="str">
        <f>IF(AND('Riesgos Corrup'!$AB$44="Muy Baja",'Riesgos Corrup'!$AD$44="Catastrófico"),CONCATENATE("R41C",'Riesgos Corrup'!$R$44),"")</f>
        <v/>
      </c>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row>
    <row r="247" spans="1:65" ht="15" customHeight="1" x14ac:dyDescent="0.25">
      <c r="A247" s="40"/>
      <c r="B247" s="260"/>
      <c r="C247" s="261"/>
      <c r="D247" s="262"/>
      <c r="E247" s="235"/>
      <c r="F247" s="230"/>
      <c r="G247" s="230"/>
      <c r="H247" s="230"/>
      <c r="I247" s="267"/>
      <c r="J247" s="111" t="e">
        <f>IF(AND('Riesgos Corrup'!#REF!="Muy Baja",'Riesgos Corrup'!#REF!="Moderado"),CONCATENATE("R43C",'Riesgos Corrup'!#REF!),"")</f>
        <v>#REF!</v>
      </c>
      <c r="K247" s="112" t="e">
        <f>IF(AND('Riesgos Corrup'!#REF!="Muy Baja",'Riesgos Corrup'!#REF!="Moderado"),CONCATENATE("R42C",'Riesgos Corrup'!#REF!),"")</f>
        <v>#REF!</v>
      </c>
      <c r="L247" s="113" t="e">
        <f>IF(AND('Riesgos Corrup'!#REF!="Muy Baja",'Riesgos Corrup'!#REF!="Moderado"),CONCATENATE("R42C",'Riesgos Corrup'!#REF!),"")</f>
        <v>#REF!</v>
      </c>
      <c r="M247" s="111" t="e">
        <f>IF(AND('Riesgos Corrup'!#REF!="Muy Baja",'Riesgos Corrup'!#REF!="Moderado"),CONCATENATE("R43C",'Riesgos Corrup'!#REF!),"")</f>
        <v>#REF!</v>
      </c>
      <c r="N247" s="112" t="e">
        <f>IF(AND('Riesgos Corrup'!#REF!="Muy Baja",'Riesgos Corrup'!#REF!="Moderado"),CONCATENATE("R42C",'Riesgos Corrup'!#REF!),"")</f>
        <v>#REF!</v>
      </c>
      <c r="O247" s="113" t="e">
        <f>IF(AND('Riesgos Corrup'!#REF!="Muy Baja",'Riesgos Corrup'!#REF!="Moderado"),CONCATENATE("R42C",'Riesgos Corrup'!#REF!),"")</f>
        <v>#REF!</v>
      </c>
      <c r="P247" s="102" t="e">
        <f>IF(AND('Riesgos Corrup'!#REF!="Muy Baja",'Riesgos Corrup'!#REF!="Moderado"),CONCATENATE("R43C",'Riesgos Corrup'!#REF!),"")</f>
        <v>#REF!</v>
      </c>
      <c r="Q247" s="103" t="e">
        <f>IF(AND('Riesgos Corrup'!#REF!="Muy Baja",'Riesgos Corrup'!#REF!="Moderado"),CONCATENATE("R42C",'Riesgos Corrup'!#REF!),"")</f>
        <v>#REF!</v>
      </c>
      <c r="R247" s="104" t="e">
        <f>IF(AND('Riesgos Corrup'!#REF!="Muy Baja",'Riesgos Corrup'!#REF!="Moderado"),CONCATENATE("R42C",'Riesgos Corrup'!#REF!),"")</f>
        <v>#REF!</v>
      </c>
      <c r="S247" s="83" t="e">
        <f>IF(AND('Riesgos Corrup'!#REF!="Muy Baja",'Riesgos Corrup'!#REF!="Mayor"),CONCATENATE("R43C",'Riesgos Corrup'!#REF!),"")</f>
        <v>#REF!</v>
      </c>
      <c r="T247" s="39" t="e">
        <f>IF(AND('Riesgos Corrup'!#REF!="Muy Baja",'Riesgos Corrup'!#REF!="Mayor"),CONCATENATE("R42C",'Riesgos Corrup'!#REF!),"")</f>
        <v>#REF!</v>
      </c>
      <c r="U247" s="84" t="e">
        <f>IF(AND('Riesgos Corrup'!#REF!="Muy Baja",'Riesgos Corrup'!#REF!="Mayor"),CONCATENATE("R42C",'Riesgos Corrup'!#REF!),"")</f>
        <v>#REF!</v>
      </c>
      <c r="V247" s="96" t="e">
        <f>IF(AND('Riesgos Corrup'!#REF!="Muy Baja",'Riesgos Corrup'!#REF!="Catastrófico"),CONCATENATE("R43C",'Riesgos Corrup'!#REF!),"")</f>
        <v>#REF!</v>
      </c>
      <c r="W247" s="97" t="e">
        <f>IF(AND('Riesgos Corrup'!#REF!="Muy Baja",'Riesgos Corrup'!#REF!="Catastrófico"),CONCATENATE("R42C",'Riesgos Corrup'!#REF!),"")</f>
        <v>#REF!</v>
      </c>
      <c r="X247" s="98" t="e">
        <f>IF(AND('Riesgos Corrup'!#REF!="Muy Baja",'Riesgos Corrup'!#REF!="Catastrófico"),CONCATENATE("R42C",'Riesgos Corrup'!#REF!),"")</f>
        <v>#REF!</v>
      </c>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row>
    <row r="248" spans="1:65" ht="15" customHeight="1" x14ac:dyDescent="0.25">
      <c r="A248" s="40"/>
      <c r="B248" s="260"/>
      <c r="C248" s="261"/>
      <c r="D248" s="262"/>
      <c r="E248" s="235"/>
      <c r="F248" s="230"/>
      <c r="G248" s="230"/>
      <c r="H248" s="230"/>
      <c r="I248" s="267"/>
      <c r="J248" s="111" t="str">
        <f ca="1">IF(AND('Riesgos Corrup'!$AB$45="Muy Baja",'Riesgos Corrup'!$AD$45="Moderado"),CONCATENATE("R44C",'Riesgos Corrup'!$R$45),"")</f>
        <v/>
      </c>
      <c r="K248" s="112" t="str">
        <f>IF(AND('Riesgos Corrup'!$AB$46="Muy Baja",'Riesgos Corrup'!$AD$46="Moderado"),CONCATENATE("R43C",'Riesgos Corrup'!$R$46),"")</f>
        <v/>
      </c>
      <c r="L248" s="113" t="str">
        <f>IF(AND('Riesgos Corrup'!$AB$47="Muy Baja",'Riesgos Corrup'!$AD$47="Moderado"),CONCATENATE("R43C",'Riesgos Corrup'!$R$47),"")</f>
        <v/>
      </c>
      <c r="M248" s="111" t="str">
        <f ca="1">IF(AND('Riesgos Corrup'!$AB$45="Muy Baja",'Riesgos Corrup'!$AD$45="Moderado"),CONCATENATE("R44C",'Riesgos Corrup'!$R$45),"")</f>
        <v/>
      </c>
      <c r="N248" s="112" t="str">
        <f>IF(AND('Riesgos Corrup'!$AB$46="Muy Baja",'Riesgos Corrup'!$AD$46="Moderado"),CONCATENATE("R43C",'Riesgos Corrup'!$R$46),"")</f>
        <v/>
      </c>
      <c r="O248" s="113" t="str">
        <f>IF(AND('Riesgos Corrup'!$AB$47="Muy Baja",'Riesgos Corrup'!$AD$47="Moderado"),CONCATENATE("R43C",'Riesgos Corrup'!$R$47),"")</f>
        <v/>
      </c>
      <c r="P248" s="102" t="str">
        <f ca="1">IF(AND('Riesgos Corrup'!$AB$45="Muy Baja",'Riesgos Corrup'!$AD$45="Moderado"),CONCATENATE("R44C",'Riesgos Corrup'!$R$45),"")</f>
        <v/>
      </c>
      <c r="Q248" s="103" t="str">
        <f>IF(AND('Riesgos Corrup'!$AB$46="Muy Baja",'Riesgos Corrup'!$AD$46="Moderado"),CONCATENATE("R43C",'Riesgos Corrup'!$R$46),"")</f>
        <v/>
      </c>
      <c r="R248" s="104" t="str">
        <f>IF(AND('Riesgos Corrup'!$AB$47="Muy Baja",'Riesgos Corrup'!$AD$47="Moderado"),CONCATENATE("R43C",'Riesgos Corrup'!$R$47),"")</f>
        <v/>
      </c>
      <c r="S248" s="83" t="str">
        <f ca="1">IF(AND('Riesgos Corrup'!$AB$45="Muy Baja",'Riesgos Corrup'!$AD$45="Mayor"),CONCATENATE("R44C",'Riesgos Corrup'!$R$45),"")</f>
        <v/>
      </c>
      <c r="T248" s="39" t="str">
        <f>IF(AND('Riesgos Corrup'!$AB$46="Muy Baja",'Riesgos Corrup'!$AD$46="Mayor"),CONCATENATE("R43C",'Riesgos Corrup'!$R$46),"")</f>
        <v/>
      </c>
      <c r="U248" s="84" t="str">
        <f>IF(AND('Riesgos Corrup'!$AB$47="Muy Baja",'Riesgos Corrup'!$AD$47="Mayor"),CONCATENATE("R43C",'Riesgos Corrup'!$R$47),"")</f>
        <v/>
      </c>
      <c r="V248" s="96" t="str">
        <f ca="1">IF(AND('Riesgos Corrup'!$AB$45="Muy Baja",'Riesgos Corrup'!$AD$45="Catastrófico"),CONCATENATE("R44C",'Riesgos Corrup'!$R$45),"")</f>
        <v/>
      </c>
      <c r="W248" s="97" t="str">
        <f>IF(AND('Riesgos Corrup'!$AB$46="Muy Baja",'Riesgos Corrup'!$AD$46="Catastrófico"),CONCATENATE("R43C",'Riesgos Corrup'!$R$46),"")</f>
        <v/>
      </c>
      <c r="X248" s="98" t="str">
        <f>IF(AND('Riesgos Corrup'!$AB$47="Muy Baja",'Riesgos Corrup'!$AD$47="Catastrófico"),CONCATENATE("R43C",'Riesgos Corrup'!$R$47),"")</f>
        <v/>
      </c>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row>
    <row r="249" spans="1:65" ht="15" customHeight="1" x14ac:dyDescent="0.25">
      <c r="A249" s="40"/>
      <c r="B249" s="260"/>
      <c r="C249" s="261"/>
      <c r="D249" s="262"/>
      <c r="E249" s="235"/>
      <c r="F249" s="230"/>
      <c r="G249" s="230"/>
      <c r="H249" s="230"/>
      <c r="I249" s="267"/>
      <c r="J249" s="111" t="str">
        <f>IF(AND('Riesgos Corrup'!$AB$48="Muy Baja",'Riesgos Corrup'!$AD$48="Moderado"),CONCATENATE("R45C",'Riesgos Corrup'!$R$48),"")</f>
        <v/>
      </c>
      <c r="K249" s="112" t="str">
        <f>IF(AND('Riesgos Corrup'!$AB$49="Muy Baja",'Riesgos Corrup'!$AD$49="Moderado"),CONCATENATE("R44C",'Riesgos Corrup'!$R$49),"")</f>
        <v/>
      </c>
      <c r="L249" s="113" t="str">
        <f>IF(AND('Riesgos Corrup'!$AB$50="Muy Baja",'Riesgos Corrup'!$AD$50="Moderado"),CONCATENATE("R44C",'Riesgos Corrup'!$R$50),"")</f>
        <v/>
      </c>
      <c r="M249" s="111" t="str">
        <f>IF(AND('Riesgos Corrup'!$AB$48="Muy Baja",'Riesgos Corrup'!$AD$48="Moderado"),CONCATENATE("R45C",'Riesgos Corrup'!$R$48),"")</f>
        <v/>
      </c>
      <c r="N249" s="112" t="str">
        <f>IF(AND('Riesgos Corrup'!$AB$49="Muy Baja",'Riesgos Corrup'!$AD$49="Moderado"),CONCATENATE("R44C",'Riesgos Corrup'!$R$49),"")</f>
        <v/>
      </c>
      <c r="O249" s="113" t="str">
        <f>IF(AND('Riesgos Corrup'!$AB$50="Muy Baja",'Riesgos Corrup'!$AD$50="Moderado"),CONCATENATE("R44C",'Riesgos Corrup'!$R$50),"")</f>
        <v/>
      </c>
      <c r="P249" s="102" t="str">
        <f>IF(AND('Riesgos Corrup'!$AB$48="Muy Baja",'Riesgos Corrup'!$AD$48="Moderado"),CONCATENATE("R45C",'Riesgos Corrup'!$R$48),"")</f>
        <v/>
      </c>
      <c r="Q249" s="103" t="str">
        <f>IF(AND('Riesgos Corrup'!$AB$49="Muy Baja",'Riesgos Corrup'!$AD$49="Moderado"),CONCATENATE("R44C",'Riesgos Corrup'!$R$49),"")</f>
        <v/>
      </c>
      <c r="R249" s="104" t="str">
        <f>IF(AND('Riesgos Corrup'!$AB$50="Muy Baja",'Riesgos Corrup'!$AD$50="Moderado"),CONCATENATE("R44C",'Riesgos Corrup'!$R$50),"")</f>
        <v/>
      </c>
      <c r="S249" s="83" t="str">
        <f>IF(AND('Riesgos Corrup'!$AB$48="Muy Baja",'Riesgos Corrup'!$AD$48="Mayor"),CONCATENATE("R45C",'Riesgos Corrup'!$R$48),"")</f>
        <v/>
      </c>
      <c r="T249" s="39" t="str">
        <f>IF(AND('Riesgos Corrup'!$AB$49="Muy Baja",'Riesgos Corrup'!$AD$49="Mayor"),CONCATENATE("R44C",'Riesgos Corrup'!$R$49),"")</f>
        <v/>
      </c>
      <c r="U249" s="84" t="str">
        <f>IF(AND('Riesgos Corrup'!$AB$50="Muy Baja",'Riesgos Corrup'!$AD$50="Mayor"),CONCATENATE("R44C",'Riesgos Corrup'!$R$50),"")</f>
        <v/>
      </c>
      <c r="V249" s="96" t="str">
        <f>IF(AND('Riesgos Corrup'!$AB$48="Muy Baja",'Riesgos Corrup'!$AD$48="Catastrófico"),CONCATENATE("R45C",'Riesgos Corrup'!$R$48),"")</f>
        <v/>
      </c>
      <c r="W249" s="97" t="str">
        <f>IF(AND('Riesgos Corrup'!$AB$49="Muy Baja",'Riesgos Corrup'!$AD$49="Catastrófico"),CONCATENATE("R44C",'Riesgos Corrup'!$R$49),"")</f>
        <v/>
      </c>
      <c r="X249" s="98" t="str">
        <f>IF(AND('Riesgos Corrup'!$AB$50="Muy Baja",'Riesgos Corrup'!$AD$50="Catastrófico"),CONCATENATE("R44C",'Riesgos Corrup'!$R$50),"")</f>
        <v/>
      </c>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row>
    <row r="250" spans="1:65" ht="15" customHeight="1" x14ac:dyDescent="0.25">
      <c r="A250" s="40"/>
      <c r="B250" s="260"/>
      <c r="C250" s="261"/>
      <c r="D250" s="262"/>
      <c r="E250" s="235"/>
      <c r="F250" s="230"/>
      <c r="G250" s="230"/>
      <c r="H250" s="230"/>
      <c r="I250" s="267"/>
      <c r="J250" s="111" t="e">
        <f>IF(AND('Riesgos Corrup'!#REF!="Muy Baja",'Riesgos Corrup'!#REF!="Moderado"),CONCATENATE("R46C",'Riesgos Corrup'!#REF!),"")</f>
        <v>#REF!</v>
      </c>
      <c r="K250" s="112" t="e">
        <f>IF(AND('Riesgos Corrup'!#REF!="Muy Baja",'Riesgos Corrup'!#REF!="Moderado"),CONCATENATE("R45C",'Riesgos Corrup'!#REF!),"")</f>
        <v>#REF!</v>
      </c>
      <c r="L250" s="113" t="e">
        <f>IF(AND('Riesgos Corrup'!#REF!="Muy Baja",'Riesgos Corrup'!#REF!="Moderado"),CONCATENATE("R45C",'Riesgos Corrup'!#REF!),"")</f>
        <v>#REF!</v>
      </c>
      <c r="M250" s="111" t="e">
        <f>IF(AND('Riesgos Corrup'!#REF!="Muy Baja",'Riesgos Corrup'!#REF!="Moderado"),CONCATENATE("R46C",'Riesgos Corrup'!#REF!),"")</f>
        <v>#REF!</v>
      </c>
      <c r="N250" s="112" t="e">
        <f>IF(AND('Riesgos Corrup'!#REF!="Muy Baja",'Riesgos Corrup'!#REF!="Moderado"),CONCATENATE("R45C",'Riesgos Corrup'!#REF!),"")</f>
        <v>#REF!</v>
      </c>
      <c r="O250" s="113" t="e">
        <f>IF(AND('Riesgos Corrup'!#REF!="Muy Baja",'Riesgos Corrup'!#REF!="Moderado"),CONCATENATE("R45C",'Riesgos Corrup'!#REF!),"")</f>
        <v>#REF!</v>
      </c>
      <c r="P250" s="102" t="e">
        <f>IF(AND('Riesgos Corrup'!#REF!="Muy Baja",'Riesgos Corrup'!#REF!="Moderado"),CONCATENATE("R46C",'Riesgos Corrup'!#REF!),"")</f>
        <v>#REF!</v>
      </c>
      <c r="Q250" s="103" t="e">
        <f>IF(AND('Riesgos Corrup'!#REF!="Muy Baja",'Riesgos Corrup'!#REF!="Moderado"),CONCATENATE("R45C",'Riesgos Corrup'!#REF!),"")</f>
        <v>#REF!</v>
      </c>
      <c r="R250" s="104" t="e">
        <f>IF(AND('Riesgos Corrup'!#REF!="Muy Baja",'Riesgos Corrup'!#REF!="Moderado"),CONCATENATE("R45C",'Riesgos Corrup'!#REF!),"")</f>
        <v>#REF!</v>
      </c>
      <c r="S250" s="83" t="e">
        <f>IF(AND('Riesgos Corrup'!#REF!="Muy Baja",'Riesgos Corrup'!#REF!="Mayor"),CONCATENATE("R46C",'Riesgos Corrup'!#REF!),"")</f>
        <v>#REF!</v>
      </c>
      <c r="T250" s="39" t="e">
        <f>IF(AND('Riesgos Corrup'!#REF!="Muy Baja",'Riesgos Corrup'!#REF!="Mayor"),CONCATENATE("R45C",'Riesgos Corrup'!#REF!),"")</f>
        <v>#REF!</v>
      </c>
      <c r="U250" s="84" t="e">
        <f>IF(AND('Riesgos Corrup'!#REF!="Muy Baja",'Riesgos Corrup'!#REF!="Mayor"),CONCATENATE("R45C",'Riesgos Corrup'!#REF!),"")</f>
        <v>#REF!</v>
      </c>
      <c r="V250" s="96" t="e">
        <f>IF(AND('Riesgos Corrup'!#REF!="Muy Baja",'Riesgos Corrup'!#REF!="Catastrófico"),CONCATENATE("R46C",'Riesgos Corrup'!#REF!),"")</f>
        <v>#REF!</v>
      </c>
      <c r="W250" s="97" t="e">
        <f>IF(AND('Riesgos Corrup'!#REF!="Muy Baja",'Riesgos Corrup'!#REF!="Catastrófico"),CONCATENATE("R45C",'Riesgos Corrup'!#REF!),"")</f>
        <v>#REF!</v>
      </c>
      <c r="X250" s="98" t="e">
        <f>IF(AND('Riesgos Corrup'!#REF!="Muy Baja",'Riesgos Corrup'!#REF!="Catastrófico"),CONCATENATE("R45C",'Riesgos Corrup'!#REF!),"")</f>
        <v>#REF!</v>
      </c>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row>
    <row r="251" spans="1:65" ht="15" customHeight="1" x14ac:dyDescent="0.25">
      <c r="A251" s="40"/>
      <c r="B251" s="260"/>
      <c r="C251" s="261"/>
      <c r="D251" s="262"/>
      <c r="E251" s="235"/>
      <c r="F251" s="230"/>
      <c r="G251" s="230"/>
      <c r="H251" s="230"/>
      <c r="I251" s="267"/>
      <c r="J251" s="111" t="e">
        <f>IF(AND('Riesgos Corrup'!#REF!="Muy Baja",'Riesgos Corrup'!#REF!="Moderado"),CONCATENATE("R47C",'Riesgos Corrup'!#REF!),"")</f>
        <v>#REF!</v>
      </c>
      <c r="K251" s="112" t="e">
        <f>IF(AND('Riesgos Corrup'!#REF!="Muy Baja",'Riesgos Corrup'!#REF!="Moderado"),CONCATENATE("R46C",'Riesgos Corrup'!#REF!),"")</f>
        <v>#REF!</v>
      </c>
      <c r="L251" s="113" t="e">
        <f>IF(AND('Riesgos Corrup'!#REF!="Muy Baja",'Riesgos Corrup'!#REF!="Moderado"),CONCATENATE("R46C",'Riesgos Corrup'!#REF!),"")</f>
        <v>#REF!</v>
      </c>
      <c r="M251" s="111" t="e">
        <f>IF(AND('Riesgos Corrup'!#REF!="Muy Baja",'Riesgos Corrup'!#REF!="Moderado"),CONCATENATE("R47C",'Riesgos Corrup'!#REF!),"")</f>
        <v>#REF!</v>
      </c>
      <c r="N251" s="112" t="e">
        <f>IF(AND('Riesgos Corrup'!#REF!="Muy Baja",'Riesgos Corrup'!#REF!="Moderado"),CONCATENATE("R46C",'Riesgos Corrup'!#REF!),"")</f>
        <v>#REF!</v>
      </c>
      <c r="O251" s="113" t="e">
        <f>IF(AND('Riesgos Corrup'!#REF!="Muy Baja",'Riesgos Corrup'!#REF!="Moderado"),CONCATENATE("R46C",'Riesgos Corrup'!#REF!),"")</f>
        <v>#REF!</v>
      </c>
      <c r="P251" s="102" t="e">
        <f>IF(AND('Riesgos Corrup'!#REF!="Muy Baja",'Riesgos Corrup'!#REF!="Moderado"),CONCATENATE("R47C",'Riesgos Corrup'!#REF!),"")</f>
        <v>#REF!</v>
      </c>
      <c r="Q251" s="103" t="e">
        <f>IF(AND('Riesgos Corrup'!#REF!="Muy Baja",'Riesgos Corrup'!#REF!="Moderado"),CONCATENATE("R46C",'Riesgos Corrup'!#REF!),"")</f>
        <v>#REF!</v>
      </c>
      <c r="R251" s="104" t="e">
        <f>IF(AND('Riesgos Corrup'!#REF!="Muy Baja",'Riesgos Corrup'!#REF!="Moderado"),CONCATENATE("R46C",'Riesgos Corrup'!#REF!),"")</f>
        <v>#REF!</v>
      </c>
      <c r="S251" s="83" t="e">
        <f>IF(AND('Riesgos Corrup'!#REF!="Muy Baja",'Riesgos Corrup'!#REF!="Mayor"),CONCATENATE("R47C",'Riesgos Corrup'!#REF!),"")</f>
        <v>#REF!</v>
      </c>
      <c r="T251" s="39" t="e">
        <f>IF(AND('Riesgos Corrup'!#REF!="Muy Baja",'Riesgos Corrup'!#REF!="Mayor"),CONCATENATE("R46C",'Riesgos Corrup'!#REF!),"")</f>
        <v>#REF!</v>
      </c>
      <c r="U251" s="84" t="e">
        <f>IF(AND('Riesgos Corrup'!#REF!="Muy Baja",'Riesgos Corrup'!#REF!="Mayor"),CONCATENATE("R46C",'Riesgos Corrup'!#REF!),"")</f>
        <v>#REF!</v>
      </c>
      <c r="V251" s="96" t="e">
        <f>IF(AND('Riesgos Corrup'!#REF!="Muy Baja",'Riesgos Corrup'!#REF!="Catastrófico"),CONCATENATE("R47C",'Riesgos Corrup'!#REF!),"")</f>
        <v>#REF!</v>
      </c>
      <c r="W251" s="97" t="e">
        <f>IF(AND('Riesgos Corrup'!#REF!="Muy Baja",'Riesgos Corrup'!#REF!="Catastrófico"),CONCATENATE("R46C",'Riesgos Corrup'!#REF!),"")</f>
        <v>#REF!</v>
      </c>
      <c r="X251" s="98" t="e">
        <f>IF(AND('Riesgos Corrup'!#REF!="Muy Baja",'Riesgos Corrup'!#REF!="Catastrófico"),CONCATENATE("R46C",'Riesgos Corrup'!#REF!),"")</f>
        <v>#REF!</v>
      </c>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row>
    <row r="252" spans="1:65" ht="15" customHeight="1" x14ac:dyDescent="0.25">
      <c r="A252" s="40"/>
      <c r="B252" s="260"/>
      <c r="C252" s="261"/>
      <c r="D252" s="262"/>
      <c r="E252" s="235"/>
      <c r="F252" s="230"/>
      <c r="G252" s="230"/>
      <c r="H252" s="230"/>
      <c r="I252" s="267"/>
      <c r="J252" s="111" t="e">
        <f>IF(AND('Riesgos Corrup'!#REF!="Muy Baja",'Riesgos Corrup'!#REF!="Moderado"),CONCATENATE("R48C",'Riesgos Corrup'!#REF!),"")</f>
        <v>#REF!</v>
      </c>
      <c r="K252" s="112" t="e">
        <f>IF(AND('Riesgos Corrup'!#REF!="Muy Baja",'Riesgos Corrup'!#REF!="Moderado"),CONCATENATE("R47C",'Riesgos Corrup'!#REF!),"")</f>
        <v>#REF!</v>
      </c>
      <c r="L252" s="113" t="e">
        <f>IF(AND('Riesgos Corrup'!#REF!="Muy Baja",'Riesgos Corrup'!#REF!="Moderado"),CONCATENATE("R47C",'Riesgos Corrup'!#REF!),"")</f>
        <v>#REF!</v>
      </c>
      <c r="M252" s="111" t="e">
        <f>IF(AND('Riesgos Corrup'!#REF!="Muy Baja",'Riesgos Corrup'!#REF!="Moderado"),CONCATENATE("R48C",'Riesgos Corrup'!#REF!),"")</f>
        <v>#REF!</v>
      </c>
      <c r="N252" s="112" t="e">
        <f>IF(AND('Riesgos Corrup'!#REF!="Muy Baja",'Riesgos Corrup'!#REF!="Moderado"),CONCATENATE("R47C",'Riesgos Corrup'!#REF!),"")</f>
        <v>#REF!</v>
      </c>
      <c r="O252" s="113" t="e">
        <f>IF(AND('Riesgos Corrup'!#REF!="Muy Baja",'Riesgos Corrup'!#REF!="Moderado"),CONCATENATE("R47C",'Riesgos Corrup'!#REF!),"")</f>
        <v>#REF!</v>
      </c>
      <c r="P252" s="102" t="e">
        <f>IF(AND('Riesgos Corrup'!#REF!="Muy Baja",'Riesgos Corrup'!#REF!="Moderado"),CONCATENATE("R48C",'Riesgos Corrup'!#REF!),"")</f>
        <v>#REF!</v>
      </c>
      <c r="Q252" s="103" t="e">
        <f>IF(AND('Riesgos Corrup'!#REF!="Muy Baja",'Riesgos Corrup'!#REF!="Moderado"),CONCATENATE("R47C",'Riesgos Corrup'!#REF!),"")</f>
        <v>#REF!</v>
      </c>
      <c r="R252" s="104" t="e">
        <f>IF(AND('Riesgos Corrup'!#REF!="Muy Baja",'Riesgos Corrup'!#REF!="Moderado"),CONCATENATE("R47C",'Riesgos Corrup'!#REF!),"")</f>
        <v>#REF!</v>
      </c>
      <c r="S252" s="83" t="e">
        <f>IF(AND('Riesgos Corrup'!#REF!="Muy Baja",'Riesgos Corrup'!#REF!="Mayor"),CONCATENATE("R48C",'Riesgos Corrup'!#REF!),"")</f>
        <v>#REF!</v>
      </c>
      <c r="T252" s="39" t="e">
        <f>IF(AND('Riesgos Corrup'!#REF!="Muy Baja",'Riesgos Corrup'!#REF!="Mayor"),CONCATENATE("R47C",'Riesgos Corrup'!#REF!),"")</f>
        <v>#REF!</v>
      </c>
      <c r="U252" s="84" t="e">
        <f>IF(AND('Riesgos Corrup'!#REF!="Muy Baja",'Riesgos Corrup'!#REF!="Mayor"),CONCATENATE("R47C",'Riesgos Corrup'!#REF!),"")</f>
        <v>#REF!</v>
      </c>
      <c r="V252" s="96" t="e">
        <f>IF(AND('Riesgos Corrup'!#REF!="Muy Baja",'Riesgos Corrup'!#REF!="Catastrófico"),CONCATENATE("R48C",'Riesgos Corrup'!#REF!),"")</f>
        <v>#REF!</v>
      </c>
      <c r="W252" s="97" t="e">
        <f>IF(AND('Riesgos Corrup'!#REF!="Muy Baja",'Riesgos Corrup'!#REF!="Catastrófico"),CONCATENATE("R47C",'Riesgos Corrup'!#REF!),"")</f>
        <v>#REF!</v>
      </c>
      <c r="X252" s="98" t="e">
        <f>IF(AND('Riesgos Corrup'!#REF!="Muy Baja",'Riesgos Corrup'!#REF!="Catastrófico"),CONCATENATE("R47C",'Riesgos Corrup'!#REF!),"")</f>
        <v>#REF!</v>
      </c>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row>
    <row r="253" spans="1:65" ht="15" customHeight="1" x14ac:dyDescent="0.25">
      <c r="A253" s="40"/>
      <c r="B253" s="260"/>
      <c r="C253" s="261"/>
      <c r="D253" s="262"/>
      <c r="E253" s="235"/>
      <c r="F253" s="230"/>
      <c r="G253" s="230"/>
      <c r="H253" s="230"/>
      <c r="I253" s="267"/>
      <c r="J253" s="111" t="str">
        <f>IF(AND('Riesgos Corrup'!$AB$51="Muy Baja",'Riesgos Corrup'!$AD$51="Moderado"),CONCATENATE("R49C",'Riesgos Corrup'!$R$51),"")</f>
        <v/>
      </c>
      <c r="K253" s="112" t="str">
        <f>IF(AND('Riesgos Corrup'!$AB$52="Muy Baja",'Riesgos Corrup'!$AD$52="Moderado"),CONCATENATE("R48C",'Riesgos Corrup'!$R$52),"")</f>
        <v/>
      </c>
      <c r="L253" s="113" t="str">
        <f>IF(AND('Riesgos Corrup'!$AB$53="Muy Baja",'Riesgos Corrup'!$AD$53="Moderado"),CONCATENATE("R48C",'Riesgos Corrup'!$R$53),"")</f>
        <v/>
      </c>
      <c r="M253" s="111" t="str">
        <f>IF(AND('Riesgos Corrup'!$AB$51="Muy Baja",'Riesgos Corrup'!$AD$51="Moderado"),CONCATENATE("R49C",'Riesgos Corrup'!$R$51),"")</f>
        <v/>
      </c>
      <c r="N253" s="112" t="str">
        <f>IF(AND('Riesgos Corrup'!$AB$52="Muy Baja",'Riesgos Corrup'!$AD$52="Moderado"),CONCATENATE("R48C",'Riesgos Corrup'!$R$52),"")</f>
        <v/>
      </c>
      <c r="O253" s="113" t="str">
        <f>IF(AND('Riesgos Corrup'!$AB$53="Muy Baja",'Riesgos Corrup'!$AD$53="Moderado"),CONCATENATE("R48C",'Riesgos Corrup'!$R$53),"")</f>
        <v/>
      </c>
      <c r="P253" s="102" t="str">
        <f>IF(AND('Riesgos Corrup'!$AB$51="Muy Baja",'Riesgos Corrup'!$AD$51="Moderado"),CONCATENATE("R49C",'Riesgos Corrup'!$R$51),"")</f>
        <v/>
      </c>
      <c r="Q253" s="103" t="str">
        <f>IF(AND('Riesgos Corrup'!$AB$52="Muy Baja",'Riesgos Corrup'!$AD$52="Moderado"),CONCATENATE("R48C",'Riesgos Corrup'!$R$52),"")</f>
        <v/>
      </c>
      <c r="R253" s="104" t="str">
        <f>IF(AND('Riesgos Corrup'!$AB$53="Muy Baja",'Riesgos Corrup'!$AD$53="Moderado"),CONCATENATE("R48C",'Riesgos Corrup'!$R$53),"")</f>
        <v/>
      </c>
      <c r="S253" s="83" t="str">
        <f>IF(AND('Riesgos Corrup'!$AB$51="Muy Baja",'Riesgos Corrup'!$AD$51="Mayor"),CONCATENATE("R49C",'Riesgos Corrup'!$R$51),"")</f>
        <v/>
      </c>
      <c r="T253" s="39" t="str">
        <f>IF(AND('Riesgos Corrup'!$AB$52="Muy Baja",'Riesgos Corrup'!$AD$52="Mayor"),CONCATENATE("R48C",'Riesgos Corrup'!$R$52),"")</f>
        <v/>
      </c>
      <c r="U253" s="84" t="str">
        <f>IF(AND('Riesgos Corrup'!$AB$53="Muy Baja",'Riesgos Corrup'!$AD$53="Mayor"),CONCATENATE("R48C",'Riesgos Corrup'!$R$53),"")</f>
        <v/>
      </c>
      <c r="V253" s="96" t="str">
        <f>IF(AND('Riesgos Corrup'!$AB$51="Muy Baja",'Riesgos Corrup'!$AD$51="Catastrófico"),CONCATENATE("R49C",'Riesgos Corrup'!$R$51),"")</f>
        <v/>
      </c>
      <c r="W253" s="97" t="str">
        <f>IF(AND('Riesgos Corrup'!$AB$52="Muy Baja",'Riesgos Corrup'!$AD$52="Catastrófico"),CONCATENATE("R48C",'Riesgos Corrup'!$R$52),"")</f>
        <v/>
      </c>
      <c r="X253" s="98" t="str">
        <f>IF(AND('Riesgos Corrup'!$AB$53="Muy Baja",'Riesgos Corrup'!$AD$53="Catastrófico"),CONCATENATE("R48C",'Riesgos Corrup'!$R$53),"")</f>
        <v/>
      </c>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row>
    <row r="254" spans="1:65" ht="15" customHeight="1" x14ac:dyDescent="0.25">
      <c r="A254" s="40"/>
      <c r="B254" s="260"/>
      <c r="C254" s="261"/>
      <c r="D254" s="262"/>
      <c r="E254" s="235"/>
      <c r="F254" s="230"/>
      <c r="G254" s="230"/>
      <c r="H254" s="230"/>
      <c r="I254" s="267"/>
      <c r="J254" s="111" t="e">
        <f>IF(AND('Riesgos Corrup'!#REF!="Muy Baja",'Riesgos Corrup'!#REF!="Moderado"),CONCATENATE("R49C",'Riesgos Corrup'!#REF!),"")</f>
        <v>#REF!</v>
      </c>
      <c r="K254" s="112" t="str">
        <f>IF(AND('Riesgos Corrup'!$AB$54="Muy Baja",'Riesgos Corrup'!$AD$54="Moderado"),CONCATENATE("R49C",'Riesgos Corrup'!$R$54),"")</f>
        <v/>
      </c>
      <c r="L254" s="113" t="str">
        <f>IF(AND('Riesgos Corrup'!$AB$55="Muy Baja",'Riesgos Corrup'!$AD$55="Moderado"),CONCATENATE("R49C",'Riesgos Corrup'!$R$55),"")</f>
        <v/>
      </c>
      <c r="M254" s="111" t="e">
        <f>IF(AND('Riesgos Corrup'!#REF!="Muy Baja",'Riesgos Corrup'!#REF!="Moderado"),CONCATENATE("R49C",'Riesgos Corrup'!#REF!),"")</f>
        <v>#REF!</v>
      </c>
      <c r="N254" s="112" t="str">
        <f>IF(AND('Riesgos Corrup'!$AB$54="Muy Baja",'Riesgos Corrup'!$AD$54="Moderado"),CONCATENATE("R49C",'Riesgos Corrup'!$R$54),"")</f>
        <v/>
      </c>
      <c r="O254" s="113" t="str">
        <f>IF(AND('Riesgos Corrup'!$AB$55="Muy Baja",'Riesgos Corrup'!$AD$55="Moderado"),CONCATENATE("R49C",'Riesgos Corrup'!$R$55),"")</f>
        <v/>
      </c>
      <c r="P254" s="102" t="e">
        <f>IF(AND('Riesgos Corrup'!#REF!="Muy Baja",'Riesgos Corrup'!#REF!="Moderado"),CONCATENATE("R49C",'Riesgos Corrup'!#REF!),"")</f>
        <v>#REF!</v>
      </c>
      <c r="Q254" s="103" t="str">
        <f>IF(AND('Riesgos Corrup'!$AB$54="Muy Baja",'Riesgos Corrup'!$AD$54="Moderado"),CONCATENATE("R49C",'Riesgos Corrup'!$R$54),"")</f>
        <v/>
      </c>
      <c r="R254" s="104" t="str">
        <f>IF(AND('Riesgos Corrup'!$AB$55="Muy Baja",'Riesgos Corrup'!$AD$55="Moderado"),CONCATENATE("R49C",'Riesgos Corrup'!$R$55),"")</f>
        <v/>
      </c>
      <c r="S254" s="83" t="e">
        <f>IF(AND('Riesgos Corrup'!#REF!="Muy Baja",'Riesgos Corrup'!#REF!="Mayor"),CONCATENATE("R49C",'Riesgos Corrup'!#REF!),"")</f>
        <v>#REF!</v>
      </c>
      <c r="T254" s="39" t="str">
        <f>IF(AND('Riesgos Corrup'!$AB$54="Muy Baja",'Riesgos Corrup'!$AD$54="Mayor"),CONCATENATE("R49C",'Riesgos Corrup'!$R$54),"")</f>
        <v/>
      </c>
      <c r="U254" s="84" t="str">
        <f>IF(AND('Riesgos Corrup'!$AB$55="Muy Baja",'Riesgos Corrup'!$AD$55="Mayor"),CONCATENATE("R49C",'Riesgos Corrup'!$R$55),"")</f>
        <v/>
      </c>
      <c r="V254" s="96" t="e">
        <f>IF(AND('Riesgos Corrup'!#REF!="Muy Baja",'Riesgos Corrup'!#REF!="Catastrófico"),CONCATENATE("R49C",'Riesgos Corrup'!#REF!),"")</f>
        <v>#REF!</v>
      </c>
      <c r="W254" s="97" t="str">
        <f>IF(AND('Riesgos Corrup'!$AB$54="Muy Baja",'Riesgos Corrup'!$AD$54="Catastrófico"),CONCATENATE("R49C",'Riesgos Corrup'!$R$54),"")</f>
        <v/>
      </c>
      <c r="X254" s="98" t="str">
        <f>IF(AND('Riesgos Corrup'!$AB$55="Muy Baja",'Riesgos Corrup'!$AD$55="Catastrófico"),CONCATENATE("R49C",'Riesgos Corrup'!$R$55),"")</f>
        <v/>
      </c>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row>
    <row r="255" spans="1:65" ht="15" customHeight="1" thickBot="1" x14ac:dyDescent="0.3">
      <c r="A255" s="40"/>
      <c r="B255" s="263"/>
      <c r="C255" s="264"/>
      <c r="D255" s="265"/>
      <c r="E255" s="268"/>
      <c r="F255" s="269"/>
      <c r="G255" s="269"/>
      <c r="H255" s="269"/>
      <c r="I255" s="270"/>
      <c r="J255" s="114" t="str">
        <f>IF(AND('Riesgos Corrup'!$AB$56="Muy Baja",'Riesgos Corrup'!$AD$56="Moderado"),CONCATENATE("R50C",'Riesgos Corrup'!$R$56),"")</f>
        <v/>
      </c>
      <c r="K255" s="115" t="str">
        <f>IF(AND('Riesgos Corrup'!$AB$57="Muy Baja",'Riesgos Corrup'!$AD$57="Moderado"),CONCATENATE("R50C",'Riesgos Corrup'!$R$57),"")</f>
        <v/>
      </c>
      <c r="L255" s="116" t="str">
        <f>IF(AND('Riesgos Corrup'!$AB$58="Muy Baja",'Riesgos Corrup'!$AD$58="Moderado"),CONCATENATE("R50C",'Riesgos Corrup'!$R$58),"")</f>
        <v/>
      </c>
      <c r="M255" s="114" t="str">
        <f>IF(AND('Riesgos Corrup'!$AB$56="Muy Baja",'Riesgos Corrup'!$AD$56="Moderado"),CONCATENATE("R50C",'Riesgos Corrup'!$R$56),"")</f>
        <v/>
      </c>
      <c r="N255" s="115" t="str">
        <f>IF(AND('Riesgos Corrup'!$AB$57="Muy Baja",'Riesgos Corrup'!$AD$57="Moderado"),CONCATENATE("R50C",'Riesgos Corrup'!$R$57),"")</f>
        <v/>
      </c>
      <c r="O255" s="116" t="str">
        <f>IF(AND('Riesgos Corrup'!$AB$58="Muy Baja",'Riesgos Corrup'!$AD$58="Moderado"),CONCATENATE("R50C",'Riesgos Corrup'!$R$58),"")</f>
        <v/>
      </c>
      <c r="P255" s="105" t="str">
        <f>IF(AND('Riesgos Corrup'!$AB$56="Muy Baja",'Riesgos Corrup'!$AD$56="Moderado"),CONCATENATE("R50C",'Riesgos Corrup'!$R$56),"")</f>
        <v/>
      </c>
      <c r="Q255" s="106" t="str">
        <f>IF(AND('Riesgos Corrup'!$AB$57="Muy Baja",'Riesgos Corrup'!$AD$57="Moderado"),CONCATENATE("R50C",'Riesgos Corrup'!$R$57),"")</f>
        <v/>
      </c>
      <c r="R255" s="107" t="str">
        <f>IF(AND('Riesgos Corrup'!$AB$58="Muy Baja",'Riesgos Corrup'!$AD$58="Moderado"),CONCATENATE("R50C",'Riesgos Corrup'!$R$58),"")</f>
        <v/>
      </c>
      <c r="S255" s="85" t="str">
        <f>IF(AND('Riesgos Corrup'!$AB$56="Muy Baja",'Riesgos Corrup'!$AD$56="Mayor"),CONCATENATE("R50C",'Riesgos Corrup'!$R$56),"")</f>
        <v/>
      </c>
      <c r="T255" s="86" t="str">
        <f>IF(AND('Riesgos Corrup'!$AB$57="Muy Baja",'Riesgos Corrup'!$AD$57="Mayor"),CONCATENATE("R50C",'Riesgos Corrup'!$R$57),"")</f>
        <v/>
      </c>
      <c r="U255" s="87" t="str">
        <f>IF(AND('Riesgos Corrup'!$AB$58="Muy Baja",'Riesgos Corrup'!$AD$58="Mayor"),CONCATENATE("R50C",'Riesgos Corrup'!$R$58),"")</f>
        <v/>
      </c>
      <c r="V255" s="117" t="str">
        <f>IF(AND('Riesgos Corrup'!$AB$56="Muy Baja",'Riesgos Corrup'!$AD$56="Catastrófico"),CONCATENATE("R50C",'Riesgos Corrup'!$R$56),"")</f>
        <v/>
      </c>
      <c r="W255" s="118" t="str">
        <f>IF(AND('Riesgos Corrup'!$AB$57="Muy Baja",'Riesgos Corrup'!$AD$57="Catastrófico"),CONCATENATE("R50C",'Riesgos Corrup'!$R$57),"")</f>
        <v/>
      </c>
      <c r="X255" s="119" t="str">
        <f>IF(AND('Riesgos Corrup'!$AB$58="Muy Baja",'Riesgos Corrup'!$AD$58="Catastrófico"),CONCATENATE("R50C",'Riesgos Corrup'!$R$58),"")</f>
        <v/>
      </c>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row>
    <row r="256" spans="1:65" x14ac:dyDescent="0.25">
      <c r="A256" s="40"/>
      <c r="B256" s="40"/>
      <c r="C256" s="40"/>
      <c r="D256" s="40"/>
      <c r="E256" s="40"/>
      <c r="F256" s="40"/>
      <c r="G256" s="40"/>
      <c r="H256" s="40"/>
      <c r="I256" s="40"/>
      <c r="J256" s="229" t="s">
        <v>103</v>
      </c>
      <c r="K256" s="230"/>
      <c r="L256" s="230"/>
      <c r="M256" s="234" t="s">
        <v>102</v>
      </c>
      <c r="N256" s="230"/>
      <c r="O256" s="230"/>
      <c r="P256" s="234" t="s">
        <v>101</v>
      </c>
      <c r="Q256" s="230"/>
      <c r="R256" s="230"/>
      <c r="S256" s="234" t="s">
        <v>100</v>
      </c>
      <c r="T256" s="237"/>
      <c r="U256" s="230"/>
      <c r="V256" s="234" t="s">
        <v>99</v>
      </c>
      <c r="W256" s="230"/>
      <c r="X256" s="238"/>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row>
    <row r="257" spans="1:65" x14ac:dyDescent="0.25">
      <c r="A257" s="40"/>
      <c r="B257" s="40"/>
      <c r="C257" s="40"/>
      <c r="D257" s="40"/>
      <c r="E257" s="40"/>
      <c r="F257" s="40"/>
      <c r="G257" s="40"/>
      <c r="H257" s="40"/>
      <c r="I257" s="40"/>
      <c r="J257" s="231"/>
      <c r="K257" s="230"/>
      <c r="L257" s="230"/>
      <c r="M257" s="235"/>
      <c r="N257" s="230"/>
      <c r="O257" s="230"/>
      <c r="P257" s="235"/>
      <c r="Q257" s="230"/>
      <c r="R257" s="230"/>
      <c r="S257" s="235"/>
      <c r="T257" s="230"/>
      <c r="U257" s="230"/>
      <c r="V257" s="235"/>
      <c r="W257" s="230"/>
      <c r="X257" s="238"/>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row>
    <row r="258" spans="1:65" x14ac:dyDescent="0.25">
      <c r="A258" s="40"/>
      <c r="B258" s="40"/>
      <c r="C258" s="40"/>
      <c r="D258" s="40"/>
      <c r="E258" s="40"/>
      <c r="F258" s="40"/>
      <c r="G258" s="40"/>
      <c r="H258" s="40"/>
      <c r="I258" s="40"/>
      <c r="J258" s="231"/>
      <c r="K258" s="230"/>
      <c r="L258" s="230"/>
      <c r="M258" s="235"/>
      <c r="N258" s="230"/>
      <c r="O258" s="230"/>
      <c r="P258" s="235"/>
      <c r="Q258" s="230"/>
      <c r="R258" s="230"/>
      <c r="S258" s="235"/>
      <c r="T258" s="230"/>
      <c r="U258" s="230"/>
      <c r="V258" s="235"/>
      <c r="W258" s="230"/>
      <c r="X258" s="238"/>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row>
    <row r="259" spans="1:65" x14ac:dyDescent="0.25">
      <c r="A259" s="40"/>
      <c r="B259" s="40"/>
      <c r="C259" s="40"/>
      <c r="D259" s="40"/>
      <c r="E259" s="40"/>
      <c r="F259" s="40"/>
      <c r="G259" s="40"/>
      <c r="H259" s="40"/>
      <c r="I259" s="40"/>
      <c r="J259" s="231"/>
      <c r="K259" s="230"/>
      <c r="L259" s="230"/>
      <c r="M259" s="235"/>
      <c r="N259" s="230"/>
      <c r="O259" s="230"/>
      <c r="P259" s="235"/>
      <c r="Q259" s="230"/>
      <c r="R259" s="230"/>
      <c r="S259" s="235"/>
      <c r="T259" s="230"/>
      <c r="U259" s="230"/>
      <c r="V259" s="235"/>
      <c r="W259" s="230"/>
      <c r="X259" s="238"/>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row>
    <row r="260" spans="1:65" x14ac:dyDescent="0.25">
      <c r="A260" s="40"/>
      <c r="B260" s="40"/>
      <c r="C260" s="40"/>
      <c r="D260" s="40"/>
      <c r="E260" s="40"/>
      <c r="F260" s="40"/>
      <c r="G260" s="40"/>
      <c r="H260" s="40"/>
      <c r="I260" s="40"/>
      <c r="J260" s="231"/>
      <c r="K260" s="230"/>
      <c r="L260" s="230"/>
      <c r="M260" s="235"/>
      <c r="N260" s="230"/>
      <c r="O260" s="230"/>
      <c r="P260" s="235"/>
      <c r="Q260" s="230"/>
      <c r="R260" s="230"/>
      <c r="S260" s="235"/>
      <c r="T260" s="230"/>
      <c r="U260" s="230"/>
      <c r="V260" s="235"/>
      <c r="W260" s="230"/>
      <c r="X260" s="238"/>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row>
    <row r="261" spans="1:65" ht="15.75" thickBot="1" x14ac:dyDescent="0.3">
      <c r="A261" s="40"/>
      <c r="B261" s="40"/>
      <c r="C261" s="40"/>
      <c r="D261" s="40"/>
      <c r="E261" s="40"/>
      <c r="F261" s="40"/>
      <c r="G261" s="40"/>
      <c r="H261" s="40"/>
      <c r="I261" s="40"/>
      <c r="J261" s="232"/>
      <c r="K261" s="233"/>
      <c r="L261" s="233"/>
      <c r="M261" s="236"/>
      <c r="N261" s="233"/>
      <c r="O261" s="233"/>
      <c r="P261" s="236"/>
      <c r="Q261" s="233"/>
      <c r="R261" s="233"/>
      <c r="S261" s="236"/>
      <c r="T261" s="233"/>
      <c r="U261" s="233"/>
      <c r="V261" s="236"/>
      <c r="W261" s="233"/>
      <c r="X261" s="239"/>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row>
    <row r="262" spans="1:65" x14ac:dyDescent="0.2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row>
    <row r="263" spans="1:65" ht="15" customHeight="1" x14ac:dyDescent="0.25">
      <c r="A263" s="40"/>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0"/>
      <c r="AG263" s="40"/>
      <c r="AH263" s="40"/>
      <c r="AI263" s="40"/>
      <c r="AJ263" s="40"/>
      <c r="AK263" s="40"/>
      <c r="AL263" s="40"/>
      <c r="AM263" s="40"/>
      <c r="AN263" s="40"/>
      <c r="AO263" s="40"/>
      <c r="AP263" s="40"/>
      <c r="AQ263" s="40"/>
      <c r="AR263" s="40"/>
      <c r="AS263" s="40"/>
    </row>
    <row r="264" spans="1:65" ht="15" customHeight="1" x14ac:dyDescent="0.25">
      <c r="A264" s="40"/>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0"/>
      <c r="AG264" s="40"/>
      <c r="AH264" s="40"/>
      <c r="AI264" s="40"/>
      <c r="AJ264" s="40"/>
      <c r="AK264" s="40"/>
      <c r="AL264" s="40"/>
      <c r="AM264" s="40"/>
      <c r="AN264" s="40"/>
      <c r="AO264" s="40"/>
      <c r="AP264" s="40"/>
      <c r="AQ264" s="40"/>
      <c r="AR264" s="40"/>
      <c r="AS264" s="40"/>
    </row>
    <row r="265" spans="1:65" x14ac:dyDescent="0.2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row>
    <row r="266" spans="1:65" x14ac:dyDescent="0.2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row>
    <row r="267" spans="1:65" x14ac:dyDescent="0.2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row>
    <row r="268" spans="1:65" x14ac:dyDescent="0.2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row>
    <row r="269" spans="1:65" x14ac:dyDescent="0.2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row>
    <row r="270" spans="1:65" x14ac:dyDescent="0.2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row>
    <row r="271" spans="1:65" x14ac:dyDescent="0.2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row>
    <row r="272" spans="1:65" x14ac:dyDescent="0.2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row>
    <row r="273" spans="1:45"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row>
    <row r="274" spans="1:45" x14ac:dyDescent="0.2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row>
    <row r="275" spans="1:45" x14ac:dyDescent="0.2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row>
    <row r="276" spans="1:45" x14ac:dyDescent="0.2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row>
    <row r="277" spans="1:45"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row>
    <row r="278" spans="1:45" x14ac:dyDescent="0.2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row>
    <row r="279" spans="1:45" x14ac:dyDescent="0.2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row>
    <row r="280" spans="1:45" x14ac:dyDescent="0.2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row>
    <row r="281" spans="1:45" x14ac:dyDescent="0.2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row>
    <row r="282" spans="1:45" x14ac:dyDescent="0.2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row>
    <row r="283" spans="1:45" x14ac:dyDescent="0.2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row>
    <row r="284" spans="1:45" x14ac:dyDescent="0.2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row>
    <row r="285" spans="1:45" x14ac:dyDescent="0.2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row>
    <row r="286" spans="1:45" x14ac:dyDescent="0.2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row>
    <row r="287" spans="1:45"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row>
    <row r="288" spans="1:45"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row>
    <row r="289" spans="1:45"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row>
    <row r="290" spans="1:45"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row>
    <row r="291" spans="1:45"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row>
    <row r="292" spans="1:45"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row>
    <row r="293" spans="1:45"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row>
    <row r="294" spans="1:45"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row>
    <row r="295" spans="1:45"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row>
    <row r="296" spans="1:45"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row>
    <row r="297" spans="1:45"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row>
    <row r="298" spans="1:45"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row>
    <row r="299" spans="1:45"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row>
    <row r="300" spans="1:45"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row>
    <row r="301" spans="1:45"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row>
    <row r="302" spans="1:45"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row>
    <row r="303" spans="1:45"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row>
    <row r="304" spans="1:45"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row>
    <row r="305" spans="1:45"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row>
    <row r="306" spans="1:45"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row>
    <row r="307" spans="1:45"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row>
    <row r="308" spans="1:45"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row>
    <row r="309" spans="1:45"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row>
    <row r="310" spans="1:45"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row>
    <row r="311" spans="1:45"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row>
    <row r="312" spans="1:45"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row>
    <row r="313" spans="1:45"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row>
    <row r="314" spans="1:45"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row>
    <row r="315" spans="1:45"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row>
    <row r="316" spans="1:45"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row>
    <row r="317" spans="1:45"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row>
    <row r="318" spans="1:45"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row>
    <row r="319" spans="1:45"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row>
    <row r="320" spans="1:45"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row>
    <row r="321" spans="1:45"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row>
    <row r="322" spans="1:45"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row>
    <row r="323" spans="1:45"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row>
    <row r="324" spans="1:45"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row>
    <row r="325" spans="1:45"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row>
    <row r="326" spans="1:45"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row>
    <row r="327" spans="1:45"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row>
    <row r="328" spans="1:45"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row>
    <row r="329" spans="1:45"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row>
    <row r="330" spans="1:45"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row>
    <row r="331" spans="1:45"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row>
    <row r="332" spans="1:45"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row>
    <row r="333" spans="1:45"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row>
    <row r="334" spans="1:45"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row>
    <row r="335" spans="1:45"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row>
    <row r="336" spans="1:45"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row>
    <row r="337" spans="1:45"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row>
    <row r="338" spans="1:45"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row>
    <row r="339" spans="1:45"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row>
    <row r="340" spans="1:45"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row>
    <row r="341" spans="1:45"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row>
    <row r="342" spans="1:45"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row>
    <row r="343" spans="1:45"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row>
    <row r="344" spans="1:45"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row>
    <row r="345" spans="1:45"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row>
    <row r="346" spans="1:45"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row>
    <row r="347" spans="1:45"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row>
    <row r="348" spans="1:45"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row>
    <row r="349" spans="1:45"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row>
    <row r="350" spans="1:45"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row>
    <row r="351" spans="1:45"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row>
    <row r="352" spans="1:45"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row>
    <row r="353" spans="1:45"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row>
    <row r="354" spans="1:45"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row>
    <row r="355" spans="1:45"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row>
    <row r="356" spans="1:45"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row>
    <row r="357" spans="1:45"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row>
    <row r="358" spans="1:45" x14ac:dyDescent="0.2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row>
    <row r="359" spans="1:45" x14ac:dyDescent="0.2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row>
    <row r="360" spans="1:45"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row>
    <row r="361" spans="1:45" x14ac:dyDescent="0.2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row>
    <row r="362" spans="1:45" x14ac:dyDescent="0.2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row>
    <row r="363" spans="1:45" x14ac:dyDescent="0.2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row>
    <row r="364" spans="1:45" x14ac:dyDescent="0.2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row>
    <row r="365" spans="1:45" x14ac:dyDescent="0.2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row>
    <row r="366" spans="1:45" x14ac:dyDescent="0.2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row>
    <row r="367" spans="1:45" x14ac:dyDescent="0.2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row>
    <row r="368" spans="1:45" x14ac:dyDescent="0.2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row>
    <row r="369" spans="1:45" x14ac:dyDescent="0.2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row>
    <row r="370" spans="1:45" x14ac:dyDescent="0.2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row>
    <row r="371" spans="1:45" x14ac:dyDescent="0.2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row>
    <row r="372" spans="1:45" x14ac:dyDescent="0.2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row>
    <row r="373" spans="1:45" x14ac:dyDescent="0.2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row>
    <row r="374" spans="1:45" x14ac:dyDescent="0.2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row>
    <row r="375" spans="1:45" x14ac:dyDescent="0.2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row>
    <row r="376" spans="1:45" x14ac:dyDescent="0.2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row>
    <row r="377" spans="1:45" x14ac:dyDescent="0.2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row>
    <row r="378" spans="1:45" x14ac:dyDescent="0.2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row>
    <row r="379" spans="1:45" x14ac:dyDescent="0.2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row>
    <row r="380" spans="1:45" x14ac:dyDescent="0.2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row>
    <row r="381" spans="1:45" x14ac:dyDescent="0.2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row>
    <row r="382" spans="1:45" x14ac:dyDescent="0.2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row>
    <row r="383" spans="1:45" x14ac:dyDescent="0.2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row>
    <row r="384" spans="1:45" x14ac:dyDescent="0.2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row>
    <row r="385" spans="1:45" x14ac:dyDescent="0.2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row>
    <row r="386" spans="1:45" x14ac:dyDescent="0.2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row>
    <row r="387" spans="1:45" x14ac:dyDescent="0.2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row>
    <row r="388" spans="1:45" x14ac:dyDescent="0.2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row>
    <row r="389" spans="1:45" x14ac:dyDescent="0.2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row>
    <row r="390" spans="1:45" x14ac:dyDescent="0.2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row>
    <row r="391" spans="1:45" x14ac:dyDescent="0.25">
      <c r="A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row>
    <row r="392" spans="1:45" x14ac:dyDescent="0.25">
      <c r="A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row>
    <row r="393" spans="1:45" x14ac:dyDescent="0.25">
      <c r="A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row>
    <row r="394" spans="1:45" x14ac:dyDescent="0.25">
      <c r="A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row>
    <row r="395" spans="1:45" x14ac:dyDescent="0.25">
      <c r="A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row>
    <row r="396" spans="1:45" x14ac:dyDescent="0.25">
      <c r="A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row>
    <row r="397" spans="1:45" x14ac:dyDescent="0.25">
      <c r="A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row>
    <row r="398" spans="1:45" x14ac:dyDescent="0.25">
      <c r="A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row>
    <row r="399" spans="1:45" x14ac:dyDescent="0.25">
      <c r="A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row>
    <row r="400" spans="1:45" x14ac:dyDescent="0.25">
      <c r="A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row>
    <row r="401" spans="1:45" x14ac:dyDescent="0.25">
      <c r="A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row>
    <row r="402" spans="1:45" x14ac:dyDescent="0.25">
      <c r="A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row>
    <row r="403" spans="1:45" x14ac:dyDescent="0.25">
      <c r="A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row>
    <row r="404" spans="1:45" x14ac:dyDescent="0.25">
      <c r="A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row>
    <row r="405" spans="1:45" x14ac:dyDescent="0.25">
      <c r="A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row>
    <row r="406" spans="1:45" x14ac:dyDescent="0.25">
      <c r="A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row>
    <row r="407" spans="1:45" x14ac:dyDescent="0.25">
      <c r="A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row>
    <row r="408" spans="1:45" x14ac:dyDescent="0.25">
      <c r="A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row>
    <row r="409" spans="1:45" x14ac:dyDescent="0.25">
      <c r="A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row>
    <row r="410" spans="1:45" x14ac:dyDescent="0.25">
      <c r="A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row>
    <row r="411" spans="1:45" x14ac:dyDescent="0.25">
      <c r="A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row>
    <row r="412" spans="1:45" x14ac:dyDescent="0.25">
      <c r="A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row>
    <row r="413" spans="1:45" x14ac:dyDescent="0.25">
      <c r="A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row>
    <row r="414" spans="1:45" x14ac:dyDescent="0.25">
      <c r="A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row>
    <row r="415" spans="1:45" x14ac:dyDescent="0.25">
      <c r="A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row>
    <row r="416" spans="1:45" x14ac:dyDescent="0.25">
      <c r="A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row>
    <row r="417" spans="1:45" x14ac:dyDescent="0.25">
      <c r="A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row>
    <row r="418" spans="1:45" x14ac:dyDescent="0.25">
      <c r="A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row>
    <row r="419" spans="1:45" x14ac:dyDescent="0.25">
      <c r="A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row>
    <row r="420" spans="1:45" x14ac:dyDescent="0.25">
      <c r="A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row>
    <row r="421" spans="1:45" x14ac:dyDescent="0.25">
      <c r="A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row>
    <row r="422" spans="1:45" x14ac:dyDescent="0.25">
      <c r="A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row>
    <row r="423" spans="1:45" x14ac:dyDescent="0.25">
      <c r="A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row>
    <row r="424" spans="1:45" x14ac:dyDescent="0.25">
      <c r="A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row>
    <row r="425" spans="1:45" x14ac:dyDescent="0.25">
      <c r="A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row>
    <row r="426" spans="1:45" x14ac:dyDescent="0.25">
      <c r="A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row>
    <row r="427" spans="1:45" x14ac:dyDescent="0.25">
      <c r="A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row>
    <row r="428" spans="1:45" x14ac:dyDescent="0.25">
      <c r="A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row>
    <row r="429" spans="1:45" x14ac:dyDescent="0.25">
      <c r="A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row>
    <row r="430" spans="1:45" x14ac:dyDescent="0.25">
      <c r="A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row>
    <row r="431" spans="1:45" x14ac:dyDescent="0.25">
      <c r="A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row>
    <row r="432" spans="1:45" x14ac:dyDescent="0.25">
      <c r="A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row>
    <row r="433" spans="1:45" x14ac:dyDescent="0.25">
      <c r="A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row>
    <row r="434" spans="1:45" x14ac:dyDescent="0.25">
      <c r="A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row>
    <row r="435" spans="1:45" x14ac:dyDescent="0.25">
      <c r="A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row>
    <row r="436" spans="1:45" x14ac:dyDescent="0.25">
      <c r="A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row>
    <row r="437" spans="1:45" x14ac:dyDescent="0.25">
      <c r="A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row>
    <row r="438" spans="1:45" x14ac:dyDescent="0.25">
      <c r="A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row>
    <row r="439" spans="1:45" x14ac:dyDescent="0.25">
      <c r="A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row>
    <row r="440" spans="1:45" x14ac:dyDescent="0.25">
      <c r="A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row>
    <row r="441" spans="1:45" x14ac:dyDescent="0.25">
      <c r="A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row>
    <row r="442" spans="1:45" x14ac:dyDescent="0.25">
      <c r="A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row>
    <row r="443" spans="1:45" x14ac:dyDescent="0.25">
      <c r="A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row>
    <row r="444" spans="1:45" x14ac:dyDescent="0.25">
      <c r="A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row>
    <row r="445" spans="1:45" x14ac:dyDescent="0.25">
      <c r="A445" s="40"/>
    </row>
    <row r="446" spans="1:45" x14ac:dyDescent="0.25">
      <c r="A446" s="40"/>
    </row>
    <row r="447" spans="1:45" x14ac:dyDescent="0.25">
      <c r="A447" s="40"/>
    </row>
    <row r="448" spans="1:45" x14ac:dyDescent="0.25">
      <c r="A448" s="40"/>
    </row>
  </sheetData>
  <mergeCells count="17">
    <mergeCell ref="Z56:AE105"/>
    <mergeCell ref="E56:I105"/>
    <mergeCell ref="Z6:AE55"/>
    <mergeCell ref="B2:I4"/>
    <mergeCell ref="J2:X4"/>
    <mergeCell ref="B6:D255"/>
    <mergeCell ref="E6:I55"/>
    <mergeCell ref="E206:I255"/>
    <mergeCell ref="Z156:AE205"/>
    <mergeCell ref="E156:I205"/>
    <mergeCell ref="Z106:AE155"/>
    <mergeCell ref="E106:I155"/>
    <mergeCell ref="J256:L261"/>
    <mergeCell ref="M256:O261"/>
    <mergeCell ref="P256:R261"/>
    <mergeCell ref="S256:U261"/>
    <mergeCell ref="V256:X26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X57"/>
  <sheetViews>
    <sheetView tabSelected="1" topLeftCell="AO45" zoomScaleNormal="100" workbookViewId="0">
      <selection activeCell="AW48" sqref="AW48"/>
    </sheetView>
  </sheetViews>
  <sheetFormatPr baseColWidth="10" defaultColWidth="11.42578125" defaultRowHeight="16.5" x14ac:dyDescent="0.25"/>
  <cols>
    <col min="1" max="1" width="6.28515625" style="1" customWidth="1"/>
    <col min="2" max="2" width="21.7109375" style="1" customWidth="1"/>
    <col min="3" max="3" width="25.5703125" style="1" customWidth="1"/>
    <col min="4" max="4" width="32.140625" style="1" customWidth="1"/>
    <col min="5" max="5" width="15.5703125" style="1" customWidth="1"/>
    <col min="6" max="6" width="24.42578125" style="1" customWidth="1"/>
    <col min="7" max="7" width="21.85546875" style="1" customWidth="1"/>
    <col min="8" max="8" width="32.42578125" style="2" customWidth="1"/>
    <col min="9" max="9" width="19" style="1" customWidth="1"/>
    <col min="10" max="10" width="17.85546875" style="1" customWidth="1"/>
    <col min="11" max="11" width="16.5703125" style="1" customWidth="1"/>
    <col min="12" max="12" width="6.28515625" style="1" customWidth="1"/>
    <col min="13" max="13" width="33" style="1" customWidth="1"/>
    <col min="14" max="14" width="42" style="1" customWidth="1"/>
    <col min="15" max="15" width="15.42578125" style="1" customWidth="1"/>
    <col min="16" max="16" width="6.28515625" style="1" customWidth="1"/>
    <col min="17" max="17" width="16" style="1" customWidth="1"/>
    <col min="18" max="18" width="5.85546875" style="1" customWidth="1"/>
    <col min="19" max="19" width="50.140625" style="2" customWidth="1"/>
    <col min="20" max="20" width="15.140625" style="1" customWidth="1"/>
    <col min="21" max="21" width="6.85546875" style="1" customWidth="1"/>
    <col min="22" max="22" width="5" style="1" customWidth="1"/>
    <col min="23" max="23" width="5.5703125" style="1" customWidth="1"/>
    <col min="24" max="24" width="7.140625" style="1" customWidth="1"/>
    <col min="25" max="25" width="6.7109375" style="1" customWidth="1"/>
    <col min="26" max="26" width="7.5703125" style="1" customWidth="1"/>
    <col min="27" max="27" width="10.5703125" style="1" customWidth="1"/>
    <col min="28" max="28" width="8.7109375" style="1" customWidth="1"/>
    <col min="29" max="29" width="8.85546875" style="1" customWidth="1"/>
    <col min="30" max="30" width="9.28515625" style="1" customWidth="1"/>
    <col min="31" max="31" width="9.42578125" style="1" customWidth="1"/>
    <col min="32" max="32" width="8.42578125" style="1" customWidth="1"/>
    <col min="33" max="33" width="7.28515625" style="1" customWidth="1"/>
    <col min="34" max="34" width="32.7109375" style="2" customWidth="1"/>
    <col min="35" max="35" width="18.85546875" style="1" customWidth="1"/>
    <col min="36" max="36" width="12.5703125" style="90" customWidth="1"/>
    <col min="37" max="37" width="16.140625" style="90" customWidth="1"/>
    <col min="38" max="38" width="18.5703125" style="91" customWidth="1"/>
    <col min="39" max="39" width="72.42578125" style="2" customWidth="1"/>
    <col min="40" max="40" width="58.140625" style="2" customWidth="1"/>
    <col min="41" max="41" width="18.5703125" style="2" customWidth="1"/>
    <col min="42" max="42" width="65.42578125" style="2" customWidth="1"/>
    <col min="43" max="43" width="54.5703125" style="2" customWidth="1"/>
    <col min="44" max="44" width="18.5703125" style="2" customWidth="1"/>
    <col min="45" max="46" width="8.140625" style="2" customWidth="1"/>
    <col min="47" max="49" width="18.5703125" style="2" customWidth="1"/>
    <col min="50" max="50" width="31.28515625" style="2" customWidth="1"/>
    <col min="51" max="93" width="11.42578125" style="2" customWidth="1"/>
    <col min="94" max="16384" width="11.42578125" style="2"/>
  </cols>
  <sheetData>
    <row r="1" spans="1:50" ht="36" customHeight="1" x14ac:dyDescent="0.25">
      <c r="A1" s="340" t="s">
        <v>346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50" ht="36" customHeight="1" x14ac:dyDescent="0.25">
      <c r="A2" s="342"/>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row>
    <row r="3" spans="1:50" x14ac:dyDescent="0.25">
      <c r="A3" s="21"/>
      <c r="B3" s="21"/>
      <c r="C3" s="21"/>
      <c r="D3" s="21"/>
      <c r="E3" s="22"/>
      <c r="F3" s="21"/>
      <c r="G3" s="21"/>
      <c r="H3" s="20"/>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8"/>
      <c r="AK3" s="88"/>
      <c r="AL3" s="89"/>
    </row>
    <row r="4" spans="1:50" x14ac:dyDescent="0.25">
      <c r="A4" s="344" t="s">
        <v>125</v>
      </c>
      <c r="B4" s="345"/>
      <c r="C4" s="345"/>
      <c r="D4" s="345"/>
      <c r="E4" s="345"/>
      <c r="F4" s="345"/>
      <c r="G4" s="345"/>
      <c r="H4" s="345"/>
      <c r="I4" s="345"/>
      <c r="J4" s="346"/>
      <c r="K4" s="344" t="s">
        <v>126</v>
      </c>
      <c r="L4" s="345"/>
      <c r="M4" s="345"/>
      <c r="N4" s="345"/>
      <c r="O4" s="345"/>
      <c r="P4" s="345"/>
      <c r="Q4" s="346"/>
      <c r="R4" s="344" t="s">
        <v>127</v>
      </c>
      <c r="S4" s="345"/>
      <c r="T4" s="345"/>
      <c r="U4" s="345"/>
      <c r="V4" s="345"/>
      <c r="W4" s="345"/>
      <c r="X4" s="345"/>
      <c r="Y4" s="345"/>
      <c r="Z4" s="346"/>
      <c r="AA4" s="344" t="s">
        <v>128</v>
      </c>
      <c r="AB4" s="345"/>
      <c r="AC4" s="345"/>
      <c r="AD4" s="345"/>
      <c r="AE4" s="345"/>
      <c r="AF4" s="345"/>
      <c r="AG4" s="346"/>
      <c r="AH4" s="344" t="s">
        <v>34</v>
      </c>
      <c r="AI4" s="345"/>
      <c r="AJ4" s="345"/>
      <c r="AK4" s="345"/>
      <c r="AL4" s="345"/>
      <c r="AM4" s="336" t="s">
        <v>350</v>
      </c>
      <c r="AN4" s="400"/>
      <c r="AO4" s="400"/>
      <c r="AP4" s="400"/>
      <c r="AQ4" s="400"/>
      <c r="AR4" s="400"/>
      <c r="AS4" s="400"/>
      <c r="AT4" s="400"/>
      <c r="AU4" s="400"/>
      <c r="AV4" s="400"/>
      <c r="AW4" s="400"/>
      <c r="AX4" s="400"/>
    </row>
    <row r="5" spans="1:50" ht="16.5" customHeight="1" x14ac:dyDescent="0.25">
      <c r="A5" s="349" t="s">
        <v>0</v>
      </c>
      <c r="B5" s="331" t="s">
        <v>188</v>
      </c>
      <c r="C5" s="331" t="s">
        <v>189</v>
      </c>
      <c r="D5" s="331" t="s">
        <v>172</v>
      </c>
      <c r="E5" s="338" t="s">
        <v>2</v>
      </c>
      <c r="F5" s="331" t="s">
        <v>3</v>
      </c>
      <c r="G5" s="331" t="s">
        <v>38</v>
      </c>
      <c r="H5" s="351" t="s">
        <v>1</v>
      </c>
      <c r="I5" s="339" t="s">
        <v>44</v>
      </c>
      <c r="J5" s="331" t="s">
        <v>121</v>
      </c>
      <c r="K5" s="334" t="s">
        <v>33</v>
      </c>
      <c r="L5" s="335" t="s">
        <v>5</v>
      </c>
      <c r="M5" s="339" t="s">
        <v>80</v>
      </c>
      <c r="N5" s="339" t="s">
        <v>85</v>
      </c>
      <c r="O5" s="337" t="s">
        <v>39</v>
      </c>
      <c r="P5" s="335" t="s">
        <v>5</v>
      </c>
      <c r="Q5" s="331" t="s">
        <v>42</v>
      </c>
      <c r="R5" s="347" t="s">
        <v>11</v>
      </c>
      <c r="S5" s="332" t="s">
        <v>137</v>
      </c>
      <c r="T5" s="339" t="s">
        <v>12</v>
      </c>
      <c r="U5" s="332" t="s">
        <v>8</v>
      </c>
      <c r="V5" s="332"/>
      <c r="W5" s="332"/>
      <c r="X5" s="332"/>
      <c r="Y5" s="332"/>
      <c r="Z5" s="332"/>
      <c r="AA5" s="333" t="s">
        <v>124</v>
      </c>
      <c r="AB5" s="333" t="s">
        <v>40</v>
      </c>
      <c r="AC5" s="333" t="s">
        <v>5</v>
      </c>
      <c r="AD5" s="333" t="s">
        <v>41</v>
      </c>
      <c r="AE5" s="333" t="s">
        <v>5</v>
      </c>
      <c r="AF5" s="333" t="s">
        <v>43</v>
      </c>
      <c r="AG5" s="347" t="s">
        <v>29</v>
      </c>
      <c r="AH5" s="332" t="s">
        <v>190</v>
      </c>
      <c r="AI5" s="332" t="s">
        <v>198</v>
      </c>
      <c r="AJ5" s="332" t="s">
        <v>192</v>
      </c>
      <c r="AK5" s="332" t="s">
        <v>193</v>
      </c>
      <c r="AL5" s="332" t="s">
        <v>334</v>
      </c>
      <c r="AM5" s="401" t="s">
        <v>351</v>
      </c>
      <c r="AN5" s="402"/>
      <c r="AO5" s="403"/>
      <c r="AP5" s="401" t="s">
        <v>352</v>
      </c>
      <c r="AQ5" s="402"/>
      <c r="AR5" s="403"/>
      <c r="AS5" s="332" t="s">
        <v>353</v>
      </c>
      <c r="AT5" s="332"/>
      <c r="AU5" s="332"/>
      <c r="AV5" s="332" t="s">
        <v>354</v>
      </c>
      <c r="AW5" s="332"/>
      <c r="AX5" s="332" t="s">
        <v>355</v>
      </c>
    </row>
    <row r="6" spans="1:50" s="92" customFormat="1" ht="58.5" customHeight="1" x14ac:dyDescent="0.25">
      <c r="A6" s="350"/>
      <c r="B6" s="332"/>
      <c r="C6" s="332"/>
      <c r="D6" s="332"/>
      <c r="E6" s="338"/>
      <c r="F6" s="332"/>
      <c r="G6" s="332"/>
      <c r="H6" s="338"/>
      <c r="I6" s="331"/>
      <c r="J6" s="332"/>
      <c r="K6" s="331"/>
      <c r="L6" s="336"/>
      <c r="M6" s="331"/>
      <c r="N6" s="331"/>
      <c r="O6" s="336"/>
      <c r="P6" s="336"/>
      <c r="Q6" s="332"/>
      <c r="R6" s="348"/>
      <c r="S6" s="332"/>
      <c r="T6" s="331"/>
      <c r="U6" s="3" t="s">
        <v>13</v>
      </c>
      <c r="V6" s="3" t="s">
        <v>17</v>
      </c>
      <c r="W6" s="3" t="s">
        <v>28</v>
      </c>
      <c r="X6" s="3" t="s">
        <v>18</v>
      </c>
      <c r="Y6" s="3" t="s">
        <v>21</v>
      </c>
      <c r="Z6" s="3" t="s">
        <v>24</v>
      </c>
      <c r="AA6" s="333"/>
      <c r="AB6" s="333"/>
      <c r="AC6" s="333"/>
      <c r="AD6" s="333"/>
      <c r="AE6" s="333"/>
      <c r="AF6" s="333"/>
      <c r="AG6" s="348"/>
      <c r="AH6" s="332"/>
      <c r="AI6" s="332"/>
      <c r="AJ6" s="332"/>
      <c r="AK6" s="332"/>
      <c r="AL6" s="332"/>
      <c r="AM6" s="181" t="s">
        <v>356</v>
      </c>
      <c r="AN6" s="181" t="s">
        <v>357</v>
      </c>
      <c r="AO6" s="181" t="s">
        <v>358</v>
      </c>
      <c r="AP6" s="181" t="s">
        <v>359</v>
      </c>
      <c r="AQ6" s="181" t="s">
        <v>360</v>
      </c>
      <c r="AR6" s="181" t="s">
        <v>358</v>
      </c>
      <c r="AS6" s="181" t="s">
        <v>361</v>
      </c>
      <c r="AT6" s="181" t="s">
        <v>362</v>
      </c>
      <c r="AU6" s="181" t="s">
        <v>363</v>
      </c>
      <c r="AV6" s="181" t="s">
        <v>364</v>
      </c>
      <c r="AW6" s="181" t="s">
        <v>365</v>
      </c>
      <c r="AX6" s="401"/>
    </row>
    <row r="7" spans="1:50" s="148" customFormat="1" ht="291" customHeight="1" x14ac:dyDescent="0.25">
      <c r="A7" s="352">
        <v>1</v>
      </c>
      <c r="B7" s="321" t="s">
        <v>245</v>
      </c>
      <c r="C7" s="330" t="s">
        <v>263</v>
      </c>
      <c r="D7" s="330" t="s">
        <v>191</v>
      </c>
      <c r="E7" s="328" t="s">
        <v>118</v>
      </c>
      <c r="F7" s="328" t="s">
        <v>280</v>
      </c>
      <c r="G7" s="328" t="s">
        <v>281</v>
      </c>
      <c r="H7" s="310" t="s">
        <v>313</v>
      </c>
      <c r="I7" s="328" t="s">
        <v>115</v>
      </c>
      <c r="J7" s="326">
        <v>4</v>
      </c>
      <c r="K7" s="312" t="str">
        <f>IF(J7&lt;=0,"",IF(J7&lt;=2,"Muy Baja",IF(J7&lt;=24,"Baja",IF(J7&lt;=500,"Media",IF(J7&lt;=5000,"Alta","Muy Alta")))))</f>
        <v>Baja</v>
      </c>
      <c r="L7" s="315">
        <f>IF(K7="","",IF(K7="Muy Baja",0.2,IF(K7="Baja",0.4,IF(K7="Media",0.6,IF(K7="Alta",0.8,IF(K7="Muy Alta",1,))))))</f>
        <v>0.4</v>
      </c>
      <c r="M7" s="286" t="s">
        <v>296</v>
      </c>
      <c r="N7" s="136" t="str">
        <f ca="1">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12" t="str">
        <f ca="1">IF(OR(N7='Tabla Impacto'!$C$11,N7='Tabla Impacto'!$D$11),"Leve",IF(OR(N7='Tabla Impacto'!$C$12,N7='Tabla Impacto'!$D$12),"Menor",IF(OR(N7='Tabla Impacto'!$C$13,N7='Tabla Impacto'!$D$13),"Moderado",IF(OR(N7='Tabla Impacto'!$C$14,N7='Tabla Impacto'!$D$14),"Mayor",IF(OR(N7='Tabla Impacto'!$C$15,N7='Tabla Impacto'!$D$15),"Catastrófico","")))))</f>
        <v>Moderado</v>
      </c>
      <c r="P7" s="315">
        <f ca="1">IF(O7="","",IF(O7="Leve",0.2,IF(O7="Menor",0.4,IF(O7="Moderado",0.6,IF(O7="Mayor",0.8,IF(O7="Catastrófico",1,))))))</f>
        <v>0.6</v>
      </c>
      <c r="Q7" s="318" t="str">
        <f ca="1">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137">
        <v>1</v>
      </c>
      <c r="S7" s="134" t="s">
        <v>347</v>
      </c>
      <c r="T7" s="138" t="str">
        <f>IF(OR(U7="Preventivo",U7="Detectivo"),"Probabilidad",IF(U7="Correctivo","Impacto",""))</f>
        <v>Probabilidad</v>
      </c>
      <c r="U7" s="139" t="s">
        <v>14</v>
      </c>
      <c r="V7" s="139" t="s">
        <v>9</v>
      </c>
      <c r="W7" s="140" t="str">
        <f>IF(AND(U7="Preventivo",V7="Automático"),"50%",IF(AND(U7="Preventivo",V7="Manual"),"40%",IF(AND(U7="Detectivo",V7="Automático"),"40%",IF(AND(U7="Detectivo",V7="Manual"),"30%",IF(AND(U7="Correctivo",V7="Automático"),"35%",IF(AND(U7="Correctivo",V7="Manual"),"25%",""))))))</f>
        <v>40%</v>
      </c>
      <c r="X7" s="139" t="s">
        <v>19</v>
      </c>
      <c r="Y7" s="139" t="s">
        <v>22</v>
      </c>
      <c r="Z7" s="139" t="s">
        <v>110</v>
      </c>
      <c r="AA7" s="141">
        <f>IFERROR(IF(T7="Probabilidad",($L$7-(+$L$7*W7)),IF(T7="Impacto",$L$7,"")),"")</f>
        <v>0.24</v>
      </c>
      <c r="AB7" s="142" t="str">
        <f>IFERROR(IF(AA7="","",IF(AA7&lt;=0.2,"Muy Baja",IF(AA7&lt;=0.4,"Baja",IF(AA7&lt;=0.6,"Media",IF(AA7&lt;=0.8,"Alta","Muy Alta"))))),"")</f>
        <v>Baja</v>
      </c>
      <c r="AC7" s="143">
        <f>+AA7</f>
        <v>0.24</v>
      </c>
      <c r="AD7" s="142" t="str">
        <f ca="1">IFERROR(IF(AE7="","",IF(AE7&lt;=0.2,"Leve",IF(AE7&lt;=0.4,"Menor",IF(AE7&lt;=0.6,"Moderado",IF(AE7&lt;=0.8,"Mayor","Catastrófico"))))),"")</f>
        <v>Moderado</v>
      </c>
      <c r="AE7" s="143">
        <f ca="1">IFERROR(IF(T7="Impacto",($P$7-(+$P$7*W7)),IF(T7="Probabilidad",$P$7,"")),"")</f>
        <v>0.6</v>
      </c>
      <c r="AF7" s="144" t="str">
        <f ca="1">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45" t="s">
        <v>122</v>
      </c>
      <c r="AH7" s="135" t="s">
        <v>312</v>
      </c>
      <c r="AI7" s="146" t="s">
        <v>197</v>
      </c>
      <c r="AJ7" s="147" t="s">
        <v>194</v>
      </c>
      <c r="AK7" s="147" t="s">
        <v>194</v>
      </c>
      <c r="AL7" s="134" t="s">
        <v>206</v>
      </c>
      <c r="AM7" s="182" t="s">
        <v>378</v>
      </c>
      <c r="AN7" s="185" t="s">
        <v>379</v>
      </c>
      <c r="AO7" s="183">
        <v>0.33329999999999999</v>
      </c>
      <c r="AP7" s="182" t="s">
        <v>388</v>
      </c>
      <c r="AQ7" s="185" t="s">
        <v>380</v>
      </c>
      <c r="AR7" s="183">
        <v>0.33329999999999999</v>
      </c>
      <c r="AS7" s="147"/>
      <c r="AT7" s="147" t="s">
        <v>370</v>
      </c>
      <c r="AU7" s="147" t="s">
        <v>377</v>
      </c>
      <c r="AV7" s="147" t="s">
        <v>377</v>
      </c>
      <c r="AW7" s="147" t="s">
        <v>377</v>
      </c>
      <c r="AX7" s="147" t="s">
        <v>429</v>
      </c>
    </row>
    <row r="8" spans="1:50" s="148" customFormat="1" ht="94.5" customHeight="1" x14ac:dyDescent="0.25">
      <c r="A8" s="304"/>
      <c r="B8" s="322"/>
      <c r="C8" s="324"/>
      <c r="D8" s="353"/>
      <c r="E8" s="325"/>
      <c r="F8" s="325"/>
      <c r="G8" s="325"/>
      <c r="H8" s="311"/>
      <c r="I8" s="325"/>
      <c r="J8" s="327"/>
      <c r="K8" s="313"/>
      <c r="L8" s="316"/>
      <c r="M8" s="287"/>
      <c r="N8" s="149"/>
      <c r="O8" s="313"/>
      <c r="P8" s="316"/>
      <c r="Q8" s="319"/>
      <c r="R8" s="137">
        <v>2</v>
      </c>
      <c r="S8" s="134"/>
      <c r="T8" s="138" t="str">
        <f t="shared" ref="T8:T9" si="0">IF(OR(U8="Preventivo",U8="Detectivo"),"Probabilidad",IF(U8="Correctivo","Impacto",""))</f>
        <v/>
      </c>
      <c r="U8" s="139"/>
      <c r="V8" s="139"/>
      <c r="W8" s="140" t="str">
        <f t="shared" ref="W8" si="1">IF(AND(U8="Preventivo",V8="Automático"),"50%",IF(AND(U8="Preventivo",V8="Manual"),"40%",IF(AND(U8="Detectivo",V8="Automático"),"40%",IF(AND(U8="Detectivo",V8="Manual"),"30%",IF(AND(U8="Correctivo",V8="Automático"),"35%",IF(AND(U8="Correctivo",V8="Manual"),"25%",""))))))</f>
        <v/>
      </c>
      <c r="X8" s="139"/>
      <c r="Y8" s="139"/>
      <c r="Z8" s="139"/>
      <c r="AA8" s="141" t="str">
        <f>IFERROR(IF(T8="Probabilidad",(AA7-(+AA7*W8)),IF(T8="Impacto",$L$7,"")),"")</f>
        <v/>
      </c>
      <c r="AB8" s="142" t="str">
        <f t="shared" ref="AB8:AB9" si="2">IFERROR(IF(AA8="","",IF(AA8&lt;=0.2,"Muy Baja",IF(AA8&lt;=0.4,"Baja",IF(AA8&lt;=0.6,"Media",IF(AA8&lt;=0.8,"Alta","Muy Alta"))))),"")</f>
        <v/>
      </c>
      <c r="AC8" s="143" t="str">
        <f t="shared" ref="AC8:AC9" si="3">+AA8</f>
        <v/>
      </c>
      <c r="AD8" s="142" t="str">
        <f t="shared" ref="AD8:AD9" si="4">IFERROR(IF(AE8="","",IF(AE8&lt;=0.2,"Leve",IF(AE8&lt;=0.4,"Menor",IF(AE8&lt;=0.6,"Moderado",IF(AE8&lt;=0.8,"Mayor","Catastrófico"))))),"")</f>
        <v/>
      </c>
      <c r="AE8" s="143" t="str">
        <f t="shared" ref="AE8:AE9" si="5">IFERROR(IF(T8="Impacto",($P$7-(+$P$7*W8)),IF(T8="Probabilidad",$P$7,"")),"")</f>
        <v/>
      </c>
      <c r="AF8" s="144" t="str">
        <f t="shared" ref="AF8:AF9" si="6">IFERROR(IF(OR(AND(AB8="Muy Baja",AD8="Leve"),AND(AB8="Muy Baja",AD8="Menor"),AND(AB8="Baja",AD8="Leve")),"Bajo",IF(OR(AND(AB8="Muy baja",AD8="Moderado"),AND(AB8="Baja",AD8="Menor"),AND(AB8="Baja",AD8="Moderado"),AND(AB8="Media",AD8="Leve"),AND(AB8="Media",AD8="Menor"),AND(AB8="Media",AD8="Moderado"),AND(AB8="Alta",AD8="Leve"),AND(AB8="Alta",AD8="Menor")),"Moderado",IF(OR(AND(AB8="Muy Baja",AD8="Mayor"),AND(AB8="Baja",AD8="Mayor"),AND(AB8="Media",AD8="Mayor"),AND(AB8="Alta",AD8="Moderado"),AND(AB8="Alta",AD8="Mayor"),AND(AB8="Muy Alta",AD8="Leve"),AND(AB8="Muy Alta",AD8="Menor"),AND(AB8="Muy Alta",AD8="Moderado"),AND(AB8="Muy Alta",AD8="Mayor")),"Alto",IF(OR(AND(AB8="Muy Baja",AD8="Catastrófico"),AND(AB8="Baja",AD8="Catastrófico"),AND(AB8="Media",AD8="Catastrófico"),AND(AB8="Alta",AD8="Catastrófico"),AND(AB8="Muy Alta",AD8="Catastrófico")),"Extremo","")))),"")</f>
        <v/>
      </c>
      <c r="AG8" s="145"/>
      <c r="AH8" s="134" t="s">
        <v>341</v>
      </c>
      <c r="AI8" s="146" t="s">
        <v>197</v>
      </c>
      <c r="AJ8" s="147" t="s">
        <v>194</v>
      </c>
      <c r="AK8" s="147" t="s">
        <v>194</v>
      </c>
      <c r="AL8" s="134" t="s">
        <v>206</v>
      </c>
      <c r="AM8" s="182" t="s">
        <v>373</v>
      </c>
      <c r="AN8" s="182" t="s">
        <v>373</v>
      </c>
      <c r="AO8" s="183" t="s">
        <v>373</v>
      </c>
      <c r="AP8" s="182" t="s">
        <v>386</v>
      </c>
      <c r="AQ8" s="182" t="s">
        <v>387</v>
      </c>
      <c r="AR8" s="183">
        <v>0.33329999999999999</v>
      </c>
      <c r="AS8" s="147"/>
      <c r="AT8" s="147" t="s">
        <v>370</v>
      </c>
      <c r="AU8" s="147" t="s">
        <v>377</v>
      </c>
      <c r="AV8" s="147" t="s">
        <v>377</v>
      </c>
      <c r="AW8" s="147" t="s">
        <v>377</v>
      </c>
      <c r="AX8" s="147" t="s">
        <v>429</v>
      </c>
    </row>
    <row r="9" spans="1:50" s="148" customFormat="1" ht="26.25" customHeight="1" x14ac:dyDescent="0.25">
      <c r="A9" s="304"/>
      <c r="B9" s="323"/>
      <c r="C9" s="324"/>
      <c r="D9" s="353"/>
      <c r="E9" s="325"/>
      <c r="F9" s="325"/>
      <c r="G9" s="325"/>
      <c r="H9" s="311"/>
      <c r="I9" s="325"/>
      <c r="J9" s="327"/>
      <c r="K9" s="314"/>
      <c r="L9" s="317"/>
      <c r="M9" s="287"/>
      <c r="N9" s="149"/>
      <c r="O9" s="314"/>
      <c r="P9" s="317"/>
      <c r="Q9" s="320"/>
      <c r="R9" s="137">
        <v>3</v>
      </c>
      <c r="S9" s="134"/>
      <c r="T9" s="138" t="str">
        <f t="shared" si="0"/>
        <v/>
      </c>
      <c r="U9" s="139"/>
      <c r="V9" s="139"/>
      <c r="W9" s="140"/>
      <c r="X9" s="139"/>
      <c r="Y9" s="139"/>
      <c r="Z9" s="139"/>
      <c r="AA9" s="141" t="str">
        <f>IFERROR(IF(T9="Probabilidad",(AA8-(+AA8*W9)),IF(T9="Impacto",$L$7,"")),"")</f>
        <v/>
      </c>
      <c r="AB9" s="142" t="str">
        <f t="shared" si="2"/>
        <v/>
      </c>
      <c r="AC9" s="143" t="str">
        <f t="shared" si="3"/>
        <v/>
      </c>
      <c r="AD9" s="142" t="str">
        <f t="shared" si="4"/>
        <v/>
      </c>
      <c r="AE9" s="143" t="str">
        <f t="shared" si="5"/>
        <v/>
      </c>
      <c r="AF9" s="144" t="str">
        <f t="shared" si="6"/>
        <v/>
      </c>
      <c r="AG9" s="145"/>
      <c r="AH9" s="134"/>
      <c r="AI9" s="146"/>
      <c r="AJ9" s="147"/>
      <c r="AK9" s="147"/>
      <c r="AL9" s="134"/>
      <c r="AM9" s="182"/>
      <c r="AN9" s="182"/>
      <c r="AO9" s="183"/>
      <c r="AP9" s="182"/>
      <c r="AQ9" s="182"/>
      <c r="AR9" s="183"/>
      <c r="AS9" s="147"/>
      <c r="AT9" s="178"/>
      <c r="AU9" s="178"/>
      <c r="AV9" s="178"/>
      <c r="AW9" s="178"/>
      <c r="AX9" s="147"/>
    </row>
    <row r="10" spans="1:50" s="162" customFormat="1" ht="168.75" customHeight="1" x14ac:dyDescent="0.25">
      <c r="A10" s="304">
        <f>1+A7</f>
        <v>2</v>
      </c>
      <c r="B10" s="321" t="s">
        <v>199</v>
      </c>
      <c r="C10" s="330" t="s">
        <v>200</v>
      </c>
      <c r="D10" s="330" t="s">
        <v>262</v>
      </c>
      <c r="E10" s="328" t="s">
        <v>118</v>
      </c>
      <c r="F10" s="328" t="s">
        <v>201</v>
      </c>
      <c r="G10" s="328" t="s">
        <v>202</v>
      </c>
      <c r="H10" s="310" t="s">
        <v>317</v>
      </c>
      <c r="I10" s="328" t="s">
        <v>115</v>
      </c>
      <c r="J10" s="326">
        <v>1</v>
      </c>
      <c r="K10" s="312" t="str">
        <f>IF(J10&lt;=0,"",IF(J10&lt;=2,"Muy Baja",IF(J10&lt;=24,"Baja",IF(J10&lt;=500,"Media",IF(J10&lt;=5000,"Alta","Muy Alta")))))</f>
        <v>Muy Baja</v>
      </c>
      <c r="L10" s="315">
        <f>IF(K10="","",IF(K10="Muy Baja",0.2,IF(K10="Baja",0.4,IF(K10="Media",0.6,IF(K10="Alta",0.8,IF(K10="Muy Alta",1,))))))</f>
        <v>0.2</v>
      </c>
      <c r="M10" s="286" t="s">
        <v>296</v>
      </c>
      <c r="N10" s="150" t="str">
        <f ca="1">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12" t="str">
        <f ca="1">IF(OR(N10='Tabla Impacto'!$C$11,N10='Tabla Impacto'!$D$11),"Leve",IF(OR(N10='Tabla Impacto'!$C$12,N10='Tabla Impacto'!$D$12),"Menor",IF(OR(N10='Tabla Impacto'!$C$13,N10='Tabla Impacto'!$D$13),"Moderado",IF(OR(N10='Tabla Impacto'!$C$14,N10='Tabla Impacto'!$D$14),"Mayor",IF(OR(N10='Tabla Impacto'!$C$15,N10='Tabla Impacto'!$D$15),"Catastrófico","")))))</f>
        <v>Moderado</v>
      </c>
      <c r="P10" s="315">
        <f ca="1">IF(O10="","",IF(O10="Leve",0.2,IF(O10="Menor",0.4,IF(O10="Moderado",0.6,IF(O10="Mayor",0.8,IF(O10="Catastrófico",1,))))))</f>
        <v>0.6</v>
      </c>
      <c r="Q10" s="318" t="str">
        <f ca="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51">
        <v>1</v>
      </c>
      <c r="S10" s="135" t="s">
        <v>203</v>
      </c>
      <c r="T10" s="152" t="str">
        <f t="shared" ref="T10:T36" si="7">IF(OR(U10="Preventivo",U10="Detectivo"),"Probabilidad",IF(U10="Correctivo","Impacto",""))</f>
        <v>Probabilidad</v>
      </c>
      <c r="U10" s="153" t="s">
        <v>14</v>
      </c>
      <c r="V10" s="153" t="s">
        <v>9</v>
      </c>
      <c r="W10" s="154" t="str">
        <f t="shared" ref="W10:W36" si="8">IF(AND(U10="Preventivo",V10="Automático"),"50%",IF(AND(U10="Preventivo",V10="Manual"),"40%",IF(AND(U10="Detectivo",V10="Automático"),"40%",IF(AND(U10="Detectivo",V10="Manual"),"30%",IF(AND(U10="Correctivo",V10="Automático"),"35%",IF(AND(U10="Correctivo",V10="Manual"),"25%",""))))))</f>
        <v>40%</v>
      </c>
      <c r="X10" s="153" t="s">
        <v>19</v>
      </c>
      <c r="Y10" s="153" t="s">
        <v>22</v>
      </c>
      <c r="Z10" s="153" t="s">
        <v>110</v>
      </c>
      <c r="AA10" s="155">
        <f t="shared" ref="AA10:AA36" si="9">IFERROR(IF(T10="Probabilidad",(L10-(+L10*W10)),IF(T10="Impacto",L10,"")),"")</f>
        <v>0.12</v>
      </c>
      <c r="AB10" s="156" t="str">
        <f t="shared" ref="AB10:AB36" si="10">IFERROR(IF(AA10="","",IF(AA10&lt;=0.2,"Muy Baja",IF(AA10&lt;=0.4,"Baja",IF(AA10&lt;=0.6,"Media",IF(AA10&lt;=0.8,"Alta","Muy Alta"))))),"")</f>
        <v>Muy Baja</v>
      </c>
      <c r="AC10" s="157">
        <f t="shared" ref="AC10:AC36" si="11">+AA10</f>
        <v>0.12</v>
      </c>
      <c r="AD10" s="156" t="str">
        <f t="shared" ref="AD10:AD36" ca="1" si="12">IFERROR(IF(AE10="","",IF(AE10&lt;=0.2,"Leve",IF(AE10&lt;=0.4,"Menor",IF(AE10&lt;=0.6,"Moderado",IF(AE10&lt;=0.8,"Mayor","Catastrófico"))))),"")</f>
        <v>Moderado</v>
      </c>
      <c r="AE10" s="157">
        <f t="shared" ref="AE10:AE36" ca="1" si="13">IFERROR(IF(T10="Impacto",(P10-(+P10*W10)),IF(T10="Probabilidad",P10,"")),"")</f>
        <v>0.6</v>
      </c>
      <c r="AF10" s="158" t="str">
        <f t="shared" ref="AF10:AF36" ca="1" si="14">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59" t="s">
        <v>122</v>
      </c>
      <c r="AH10" s="135" t="s">
        <v>204</v>
      </c>
      <c r="AI10" s="160" t="s">
        <v>205</v>
      </c>
      <c r="AJ10" s="161" t="s">
        <v>275</v>
      </c>
      <c r="AK10" s="161" t="s">
        <v>275</v>
      </c>
      <c r="AL10" s="135" t="s">
        <v>206</v>
      </c>
      <c r="AM10" s="182" t="s">
        <v>381</v>
      </c>
      <c r="AN10" s="147" t="s">
        <v>373</v>
      </c>
      <c r="AO10" s="183" t="s">
        <v>373</v>
      </c>
      <c r="AP10" s="187" t="s">
        <v>430</v>
      </c>
      <c r="AQ10" s="182" t="s">
        <v>425</v>
      </c>
      <c r="AR10" s="183">
        <v>0.33329999999999999</v>
      </c>
      <c r="AS10" s="147"/>
      <c r="AT10" s="147" t="s">
        <v>370</v>
      </c>
      <c r="AU10" s="147" t="s">
        <v>377</v>
      </c>
      <c r="AV10" s="147" t="s">
        <v>377</v>
      </c>
      <c r="AW10" s="147" t="s">
        <v>377</v>
      </c>
      <c r="AX10" s="147" t="s">
        <v>429</v>
      </c>
    </row>
    <row r="11" spans="1:50" s="162" customFormat="1" ht="18.75" hidden="1" customHeight="1" x14ac:dyDescent="0.25">
      <c r="A11" s="304"/>
      <c r="B11" s="322"/>
      <c r="C11" s="353"/>
      <c r="D11" s="324"/>
      <c r="E11" s="325"/>
      <c r="F11" s="325"/>
      <c r="G11" s="325"/>
      <c r="H11" s="311"/>
      <c r="I11" s="325"/>
      <c r="J11" s="327"/>
      <c r="K11" s="313"/>
      <c r="L11" s="316"/>
      <c r="M11" s="287"/>
      <c r="N11" s="163"/>
      <c r="O11" s="313"/>
      <c r="P11" s="316"/>
      <c r="Q11" s="319"/>
      <c r="R11" s="151">
        <v>2</v>
      </c>
      <c r="S11" s="135"/>
      <c r="T11" s="152" t="str">
        <f t="shared" ref="T11:T15" si="15">IF(OR(U11="Preventivo",U11="Detectivo"),"Probabilidad",IF(U11="Correctivo","Impacto",""))</f>
        <v/>
      </c>
      <c r="U11" s="153"/>
      <c r="V11" s="153"/>
      <c r="W11" s="154"/>
      <c r="X11" s="153"/>
      <c r="Y11" s="153"/>
      <c r="Z11" s="153"/>
      <c r="AA11" s="164" t="str">
        <f>IFERROR(IF(T11="Probabilidad",(AA10-(+AA10*W11)),IF(T11="Impacto",L11,"")),"")</f>
        <v/>
      </c>
      <c r="AB11" s="156" t="str">
        <f t="shared" ref="AB11:AB15" si="16">IFERROR(IF(AA11="","",IF(AA11&lt;=0.2,"Muy Baja",IF(AA11&lt;=0.4,"Baja",IF(AA11&lt;=0.6,"Media",IF(AA11&lt;=0.8,"Alta","Muy Alta"))))),"")</f>
        <v/>
      </c>
      <c r="AC11" s="157" t="str">
        <f t="shared" ref="AC11:AC15" si="17">+AA11</f>
        <v/>
      </c>
      <c r="AD11" s="156" t="str">
        <f t="shared" ref="AD11:AD15" si="18">IFERROR(IF(AE11="","",IF(AE11&lt;=0.2,"Leve",IF(AE11&lt;=0.4,"Menor",IF(AE11&lt;=0.6,"Moderado",IF(AE11&lt;=0.8,"Mayor","Catastrófico"))))),"")</f>
        <v/>
      </c>
      <c r="AE11" s="157" t="str">
        <f t="shared" ref="AE11:AE12" si="19">IFERROR(IF(T11="Impacto",(P11-(+P11*W11)),IF(T11="Probabilidad",P11,"")),"")</f>
        <v/>
      </c>
      <c r="AF11" s="158" t="str">
        <f t="shared" ref="AF11:AF15" si="20">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59"/>
      <c r="AH11" s="135"/>
      <c r="AI11" s="160"/>
      <c r="AJ11" s="161"/>
      <c r="AK11" s="161"/>
      <c r="AL11" s="135"/>
      <c r="AM11" s="182"/>
      <c r="AN11" s="182"/>
      <c r="AO11" s="183"/>
      <c r="AP11" s="182"/>
      <c r="AQ11" s="182"/>
      <c r="AR11" s="183"/>
      <c r="AS11" s="147"/>
      <c r="AT11" s="147" t="s">
        <v>370</v>
      </c>
      <c r="AU11" s="147" t="s">
        <v>377</v>
      </c>
      <c r="AV11" s="147" t="s">
        <v>377</v>
      </c>
      <c r="AW11" s="147" t="s">
        <v>377</v>
      </c>
      <c r="AX11" s="147"/>
    </row>
    <row r="12" spans="1:50" s="148" customFormat="1" ht="53.25" customHeight="1" x14ac:dyDescent="0.25">
      <c r="A12" s="304"/>
      <c r="B12" s="323"/>
      <c r="C12" s="353"/>
      <c r="D12" s="324"/>
      <c r="E12" s="325"/>
      <c r="F12" s="325"/>
      <c r="G12" s="325"/>
      <c r="H12" s="311"/>
      <c r="I12" s="325"/>
      <c r="J12" s="327"/>
      <c r="K12" s="314"/>
      <c r="L12" s="317"/>
      <c r="M12" s="287"/>
      <c r="N12" s="149"/>
      <c r="O12" s="314"/>
      <c r="P12" s="317"/>
      <c r="Q12" s="320"/>
      <c r="R12" s="137">
        <v>3</v>
      </c>
      <c r="S12" s="134"/>
      <c r="T12" s="138" t="str">
        <f t="shared" si="15"/>
        <v/>
      </c>
      <c r="U12" s="139"/>
      <c r="V12" s="139"/>
      <c r="W12" s="140"/>
      <c r="X12" s="139"/>
      <c r="Y12" s="139"/>
      <c r="Z12" s="139"/>
      <c r="AA12" s="165" t="str">
        <f>IFERROR(IF(T12="Probabilidad",(AA11-(+AA11*W12)),IF(T12="Impacto",L12,"")),"")</f>
        <v/>
      </c>
      <c r="AB12" s="142" t="str">
        <f t="shared" si="16"/>
        <v/>
      </c>
      <c r="AC12" s="143" t="str">
        <f t="shared" si="17"/>
        <v/>
      </c>
      <c r="AD12" s="142" t="str">
        <f t="shared" si="18"/>
        <v/>
      </c>
      <c r="AE12" s="143" t="str">
        <f t="shared" si="19"/>
        <v/>
      </c>
      <c r="AF12" s="144" t="str">
        <f t="shared" si="20"/>
        <v/>
      </c>
      <c r="AG12" s="145"/>
      <c r="AH12" s="134"/>
      <c r="AI12" s="146"/>
      <c r="AJ12" s="147"/>
      <c r="AK12" s="147"/>
      <c r="AL12" s="134"/>
      <c r="AM12" s="182"/>
      <c r="AN12" s="182"/>
      <c r="AO12" s="183"/>
      <c r="AP12" s="182"/>
      <c r="AQ12" s="182"/>
      <c r="AR12" s="183"/>
      <c r="AS12" s="147"/>
      <c r="AT12" s="178"/>
      <c r="AU12" s="178"/>
      <c r="AV12" s="178"/>
      <c r="AW12" s="178"/>
      <c r="AX12" s="147"/>
    </row>
    <row r="13" spans="1:50" s="148" customFormat="1" ht="129.75" customHeight="1" x14ac:dyDescent="0.25">
      <c r="A13" s="304">
        <f>1+A10</f>
        <v>3</v>
      </c>
      <c r="B13" s="321" t="s">
        <v>207</v>
      </c>
      <c r="C13" s="330" t="s">
        <v>208</v>
      </c>
      <c r="D13" s="330" t="s">
        <v>209</v>
      </c>
      <c r="E13" s="328" t="s">
        <v>120</v>
      </c>
      <c r="F13" s="329" t="s">
        <v>210</v>
      </c>
      <c r="G13" s="328" t="s">
        <v>211</v>
      </c>
      <c r="H13" s="310" t="s">
        <v>331</v>
      </c>
      <c r="I13" s="328" t="s">
        <v>115</v>
      </c>
      <c r="J13" s="326">
        <v>1460</v>
      </c>
      <c r="K13" s="312" t="str">
        <f>IF(J13&lt;=0,"",IF(J13&lt;=2,"Muy Baja",IF(J13&lt;=24,"Baja",IF(J13&lt;=500,"Media",IF(J13&lt;=5000,"Alta","Muy Alta")))))</f>
        <v>Alta</v>
      </c>
      <c r="L13" s="315">
        <f>IF(K13="","",IF(K13="Muy Baja",0.2,IF(K13="Baja",0.4,IF(K13="Media",0.6,IF(K13="Alta",0.8,IF(K13="Muy Alta",1,))))))</f>
        <v>0.8</v>
      </c>
      <c r="M13" s="286" t="s">
        <v>296</v>
      </c>
      <c r="N13" s="136" t="str">
        <f ca="1">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12" t="str">
        <f ca="1">IF(OR(N13='Tabla Impacto'!$C$11,N13='Tabla Impacto'!$D$11),"Leve",IF(OR(N13='Tabla Impacto'!$C$12,N13='Tabla Impacto'!$D$12),"Menor",IF(OR(N13='Tabla Impacto'!$C$13,N13='Tabla Impacto'!$D$13),"Moderado",IF(OR(N13='Tabla Impacto'!$C$14,N13='Tabla Impacto'!$D$14),"Mayor",IF(OR(N13='Tabla Impacto'!$C$15,N13='Tabla Impacto'!$D$15),"Catastrófico","")))))</f>
        <v>Moderado</v>
      </c>
      <c r="P13" s="315">
        <f ca="1">IF(O13="","",IF(O13="Leve",0.2,IF(O13="Menor",0.4,IF(O13="Moderado",0.6,IF(O13="Mayor",0.8,IF(O13="Catastrófico",1,))))))</f>
        <v>0.6</v>
      </c>
      <c r="Q13" s="318" t="str">
        <f ca="1">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37">
        <v>1</v>
      </c>
      <c r="S13" s="134" t="s">
        <v>336</v>
      </c>
      <c r="T13" s="138" t="str">
        <f t="shared" si="15"/>
        <v>Probabilidad</v>
      </c>
      <c r="U13" s="139" t="s">
        <v>14</v>
      </c>
      <c r="V13" s="139" t="s">
        <v>9</v>
      </c>
      <c r="W13" s="140" t="str">
        <f t="shared" ref="W13:W15" si="21">IF(AND(U13="Preventivo",V13="Automático"),"50%",IF(AND(U13="Preventivo",V13="Manual"),"40%",IF(AND(U13="Detectivo",V13="Automático"),"40%",IF(AND(U13="Detectivo",V13="Manual"),"30%",IF(AND(U13="Correctivo",V13="Automático"),"35%",IF(AND(U13="Correctivo",V13="Manual"),"25%",""))))))</f>
        <v>40%</v>
      </c>
      <c r="X13" s="139" t="s">
        <v>20</v>
      </c>
      <c r="Y13" s="139" t="s">
        <v>22</v>
      </c>
      <c r="Z13" s="139" t="s">
        <v>110</v>
      </c>
      <c r="AA13" s="141">
        <f>IFERROR(IF(T13="Probabilidad",(L13-(+L13*W13)),IF(T13="Impacto",L13,"")),"")</f>
        <v>0.48</v>
      </c>
      <c r="AB13" s="142" t="str">
        <f t="shared" si="16"/>
        <v>Media</v>
      </c>
      <c r="AC13" s="143">
        <f t="shared" si="17"/>
        <v>0.48</v>
      </c>
      <c r="AD13" s="142" t="str">
        <f t="shared" ca="1" si="18"/>
        <v>Moderado</v>
      </c>
      <c r="AE13" s="143">
        <f ca="1">IFERROR(IF(T13="Impacto",(P13-(+P13*AE24W22)),IF(T13="Probabilidad",P13,"")),"")</f>
        <v>0.6</v>
      </c>
      <c r="AF13" s="144" t="str">
        <f t="shared" ca="1" si="20"/>
        <v>Moderado</v>
      </c>
      <c r="AG13" s="145" t="s">
        <v>122</v>
      </c>
      <c r="AH13" s="292" t="s">
        <v>212</v>
      </c>
      <c r="AI13" s="295" t="s">
        <v>205</v>
      </c>
      <c r="AJ13" s="298">
        <v>45292</v>
      </c>
      <c r="AK13" s="298">
        <v>45657</v>
      </c>
      <c r="AL13" s="301" t="s">
        <v>332</v>
      </c>
      <c r="AM13" s="188" t="s">
        <v>434</v>
      </c>
      <c r="AN13" s="189" t="s">
        <v>426</v>
      </c>
      <c r="AO13" s="183">
        <v>0.33329999999999999</v>
      </c>
      <c r="AP13" s="289" t="s">
        <v>375</v>
      </c>
      <c r="AQ13" s="283" t="s">
        <v>376</v>
      </c>
      <c r="AR13" s="286">
        <v>0.33329999999999999</v>
      </c>
      <c r="AS13" s="147"/>
      <c r="AT13" s="147" t="s">
        <v>370</v>
      </c>
      <c r="AU13" s="147" t="s">
        <v>377</v>
      </c>
      <c r="AV13" s="147" t="s">
        <v>377</v>
      </c>
      <c r="AW13" s="147" t="s">
        <v>377</v>
      </c>
      <c r="AX13" s="147" t="s">
        <v>429</v>
      </c>
    </row>
    <row r="14" spans="1:50" s="148" customFormat="1" ht="156.94999999999999" customHeight="1" x14ac:dyDescent="0.25">
      <c r="A14" s="304"/>
      <c r="B14" s="322"/>
      <c r="C14" s="353"/>
      <c r="D14" s="324"/>
      <c r="E14" s="325"/>
      <c r="F14" s="325"/>
      <c r="G14" s="325"/>
      <c r="H14" s="311"/>
      <c r="I14" s="325"/>
      <c r="J14" s="327"/>
      <c r="K14" s="313"/>
      <c r="L14" s="316"/>
      <c r="M14" s="287"/>
      <c r="N14" s="149"/>
      <c r="O14" s="313"/>
      <c r="P14" s="316"/>
      <c r="Q14" s="319"/>
      <c r="R14" s="137">
        <v>2</v>
      </c>
      <c r="S14" s="134" t="s">
        <v>337</v>
      </c>
      <c r="T14" s="138" t="str">
        <f t="shared" si="15"/>
        <v>Probabilidad</v>
      </c>
      <c r="U14" s="139" t="s">
        <v>14</v>
      </c>
      <c r="V14" s="139" t="s">
        <v>9</v>
      </c>
      <c r="W14" s="140" t="str">
        <f t="shared" si="21"/>
        <v>40%</v>
      </c>
      <c r="X14" s="139" t="s">
        <v>20</v>
      </c>
      <c r="Y14" s="139" t="s">
        <v>22</v>
      </c>
      <c r="Z14" s="139" t="s">
        <v>111</v>
      </c>
      <c r="AA14" s="141">
        <f>IFERROR(IF(T14="Probabilidad",(L13-(+L13*W14)),IF(T14="Impacto",L13,"")),"")</f>
        <v>0.48</v>
      </c>
      <c r="AB14" s="142" t="str">
        <f t="shared" si="16"/>
        <v>Media</v>
      </c>
      <c r="AC14" s="143">
        <f t="shared" si="17"/>
        <v>0.48</v>
      </c>
      <c r="AD14" s="142" t="str">
        <f t="shared" ca="1" si="18"/>
        <v>Moderado</v>
      </c>
      <c r="AE14" s="143">
        <f ca="1">IFERROR(IF(T14="Impacto",(P13-(+P13*W14)),IF(T14="Probabilidad",P13,"")),"")</f>
        <v>0.6</v>
      </c>
      <c r="AF14" s="144" t="str">
        <f t="shared" ca="1" si="20"/>
        <v>Moderado</v>
      </c>
      <c r="AG14" s="145" t="s">
        <v>122</v>
      </c>
      <c r="AH14" s="293"/>
      <c r="AI14" s="296"/>
      <c r="AJ14" s="299"/>
      <c r="AK14" s="299"/>
      <c r="AL14" s="302"/>
      <c r="AM14" s="188" t="s">
        <v>427</v>
      </c>
      <c r="AN14" s="189" t="s">
        <v>431</v>
      </c>
      <c r="AO14" s="183">
        <v>0.33329999999999999</v>
      </c>
      <c r="AP14" s="290"/>
      <c r="AQ14" s="284"/>
      <c r="AR14" s="287"/>
      <c r="AS14" s="147"/>
      <c r="AT14" s="147" t="s">
        <v>370</v>
      </c>
      <c r="AU14" s="147" t="s">
        <v>377</v>
      </c>
      <c r="AV14" s="147" t="s">
        <v>377</v>
      </c>
      <c r="AW14" s="147" t="s">
        <v>377</v>
      </c>
      <c r="AX14" s="147" t="s">
        <v>429</v>
      </c>
    </row>
    <row r="15" spans="1:50" s="148" customFormat="1" ht="128.44999999999999" customHeight="1" x14ac:dyDescent="0.25">
      <c r="A15" s="304"/>
      <c r="B15" s="323"/>
      <c r="C15" s="353"/>
      <c r="D15" s="324"/>
      <c r="E15" s="325"/>
      <c r="F15" s="325"/>
      <c r="G15" s="325"/>
      <c r="H15" s="311"/>
      <c r="I15" s="325"/>
      <c r="J15" s="327"/>
      <c r="K15" s="314"/>
      <c r="L15" s="317"/>
      <c r="M15" s="287"/>
      <c r="N15" s="149"/>
      <c r="O15" s="314"/>
      <c r="P15" s="317"/>
      <c r="Q15" s="320"/>
      <c r="R15" s="137">
        <v>3</v>
      </c>
      <c r="S15" s="134" t="s">
        <v>338</v>
      </c>
      <c r="T15" s="138" t="str">
        <f t="shared" si="15"/>
        <v>Probabilidad</v>
      </c>
      <c r="U15" s="139" t="s">
        <v>14</v>
      </c>
      <c r="V15" s="139" t="s">
        <v>9</v>
      </c>
      <c r="W15" s="140" t="str">
        <f t="shared" si="21"/>
        <v>40%</v>
      </c>
      <c r="X15" s="139" t="s">
        <v>19</v>
      </c>
      <c r="Y15" s="139" t="s">
        <v>22</v>
      </c>
      <c r="Z15" s="139" t="s">
        <v>110</v>
      </c>
      <c r="AA15" s="141">
        <v>0.4</v>
      </c>
      <c r="AB15" s="142" t="str">
        <f t="shared" si="16"/>
        <v>Baja</v>
      </c>
      <c r="AC15" s="143">
        <f t="shared" si="17"/>
        <v>0.4</v>
      </c>
      <c r="AD15" s="142" t="str">
        <f t="shared" ca="1" si="18"/>
        <v>Moderado</v>
      </c>
      <c r="AE15" s="143">
        <f ca="1">IFERROR(IF(T15="Impacto",(P13-(+P13*W15)),IF(T15="Probabilidad",P13,"")),"")</f>
        <v>0.6</v>
      </c>
      <c r="AF15" s="144" t="str">
        <f t="shared" ca="1" si="20"/>
        <v>Moderado</v>
      </c>
      <c r="AG15" s="145" t="s">
        <v>122</v>
      </c>
      <c r="AH15" s="294"/>
      <c r="AI15" s="297"/>
      <c r="AJ15" s="300"/>
      <c r="AK15" s="300"/>
      <c r="AL15" s="303"/>
      <c r="AM15" s="184" t="s">
        <v>428</v>
      </c>
      <c r="AN15" s="189" t="s">
        <v>374</v>
      </c>
      <c r="AO15" s="183">
        <v>0.33329999999999999</v>
      </c>
      <c r="AP15" s="291"/>
      <c r="AQ15" s="285"/>
      <c r="AR15" s="288"/>
      <c r="AS15" s="147"/>
      <c r="AT15" s="147" t="s">
        <v>370</v>
      </c>
      <c r="AU15" s="147" t="s">
        <v>377</v>
      </c>
      <c r="AV15" s="147" t="s">
        <v>377</v>
      </c>
      <c r="AW15" s="147" t="s">
        <v>377</v>
      </c>
      <c r="AX15" s="147" t="s">
        <v>429</v>
      </c>
    </row>
    <row r="16" spans="1:50" s="148" customFormat="1" ht="12.75" hidden="1" customHeight="1" x14ac:dyDescent="0.25">
      <c r="A16" s="304"/>
      <c r="B16" s="322"/>
      <c r="C16" s="324"/>
      <c r="D16" s="324"/>
      <c r="E16" s="325"/>
      <c r="F16" s="325"/>
      <c r="G16" s="325"/>
      <c r="H16" s="311"/>
      <c r="I16" s="325"/>
      <c r="J16" s="327"/>
      <c r="K16" s="313"/>
      <c r="L16" s="316"/>
      <c r="M16" s="287"/>
      <c r="N16" s="149"/>
      <c r="O16" s="313"/>
      <c r="P16" s="316"/>
      <c r="Q16" s="319"/>
      <c r="R16" s="137">
        <v>2</v>
      </c>
      <c r="S16" s="134"/>
      <c r="T16" s="138" t="str">
        <f t="shared" ref="T16:T20" si="22">IF(OR(U16="Preventivo",U16="Detectivo"),"Probabilidad",IF(U16="Correctivo","Impacto",""))</f>
        <v/>
      </c>
      <c r="U16" s="139"/>
      <c r="V16" s="139"/>
      <c r="W16" s="140"/>
      <c r="X16" s="139"/>
      <c r="Y16" s="139"/>
      <c r="Z16" s="139"/>
      <c r="AA16" s="141" t="str">
        <f>IFERROR(IF(T16="Probabilidad",(#REF!-(+#REF!*W16)),IF(T16="Impacto",L16,"")),"")</f>
        <v/>
      </c>
      <c r="AB16" s="142" t="str">
        <f t="shared" ref="AB16:AB20" si="23">IFERROR(IF(AA16="","",IF(AA16&lt;=0.2,"Muy Baja",IF(AA16&lt;=0.4,"Baja",IF(AA16&lt;=0.6,"Media",IF(AA16&lt;=0.8,"Alta","Muy Alta"))))),"")</f>
        <v/>
      </c>
      <c r="AC16" s="143" t="str">
        <f t="shared" ref="AC16:AC20" si="24">+AA16</f>
        <v/>
      </c>
      <c r="AD16" s="142" t="str">
        <f t="shared" ref="AD16:AD20" si="25">IFERROR(IF(AE16="","",IF(AE16&lt;=0.2,"Leve",IF(AE16&lt;=0.4,"Menor",IF(AE16&lt;=0.6,"Moderado",IF(AE16&lt;=0.8,"Mayor","Catastrófico"))))),"")</f>
        <v/>
      </c>
      <c r="AE16" s="143" t="str">
        <f t="shared" ref="AE16:AE20" si="26">IFERROR(IF(T16="Impacto",(P16-(+P16*W16)),IF(T16="Probabilidad",P16,"")),"")</f>
        <v/>
      </c>
      <c r="AF16" s="144" t="str">
        <f t="shared" ref="AF16:AF20" si="27">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45"/>
      <c r="AH16" s="134"/>
      <c r="AI16" s="146"/>
      <c r="AJ16" s="147"/>
      <c r="AK16" s="147"/>
      <c r="AL16" s="134"/>
      <c r="AM16" s="184"/>
      <c r="AN16" s="182"/>
      <c r="AO16" s="183"/>
      <c r="AP16" s="182"/>
      <c r="AQ16" s="182"/>
      <c r="AR16" s="183"/>
      <c r="AS16" s="147"/>
      <c r="AT16" s="147" t="s">
        <v>370</v>
      </c>
      <c r="AU16" s="147" t="s">
        <v>377</v>
      </c>
      <c r="AV16" s="147" t="s">
        <v>377</v>
      </c>
      <c r="AW16" s="147" t="s">
        <v>377</v>
      </c>
      <c r="AX16" s="147"/>
    </row>
    <row r="17" spans="1:50" s="148" customFormat="1" ht="12.75" hidden="1" customHeight="1" x14ac:dyDescent="0.25">
      <c r="A17" s="304"/>
      <c r="B17" s="323"/>
      <c r="C17" s="324"/>
      <c r="D17" s="324"/>
      <c r="E17" s="325"/>
      <c r="F17" s="325"/>
      <c r="G17" s="325"/>
      <c r="H17" s="311"/>
      <c r="I17" s="325"/>
      <c r="J17" s="327"/>
      <c r="K17" s="314"/>
      <c r="L17" s="317"/>
      <c r="M17" s="287"/>
      <c r="N17" s="149"/>
      <c r="O17" s="314"/>
      <c r="P17" s="317"/>
      <c r="Q17" s="320"/>
      <c r="R17" s="137">
        <v>3</v>
      </c>
      <c r="S17" s="134"/>
      <c r="T17" s="138" t="str">
        <f t="shared" si="22"/>
        <v/>
      </c>
      <c r="U17" s="139"/>
      <c r="V17" s="139"/>
      <c r="W17" s="140"/>
      <c r="X17" s="139"/>
      <c r="Y17" s="139"/>
      <c r="Z17" s="139"/>
      <c r="AA17" s="141" t="str">
        <f>IFERROR(IF(T17="Probabilidad",(AA16-(+AA16*W17)),IF(T17="Impacto",L17,"")),"")</f>
        <v/>
      </c>
      <c r="AB17" s="142" t="str">
        <f t="shared" si="23"/>
        <v/>
      </c>
      <c r="AC17" s="143" t="str">
        <f t="shared" si="24"/>
        <v/>
      </c>
      <c r="AD17" s="142" t="str">
        <f t="shared" si="25"/>
        <v/>
      </c>
      <c r="AE17" s="143" t="str">
        <f t="shared" si="26"/>
        <v/>
      </c>
      <c r="AF17" s="144" t="str">
        <f t="shared" si="27"/>
        <v/>
      </c>
      <c r="AG17" s="145"/>
      <c r="AH17" s="134"/>
      <c r="AI17" s="146"/>
      <c r="AJ17" s="147"/>
      <c r="AK17" s="147"/>
      <c r="AL17" s="134"/>
      <c r="AM17" s="184"/>
      <c r="AN17" s="182"/>
      <c r="AO17" s="183"/>
      <c r="AP17" s="182"/>
      <c r="AQ17" s="182"/>
      <c r="AR17" s="183"/>
      <c r="AS17" s="147"/>
      <c r="AT17" s="147" t="s">
        <v>370</v>
      </c>
      <c r="AU17" s="147" t="s">
        <v>377</v>
      </c>
      <c r="AV17" s="147" t="s">
        <v>377</v>
      </c>
      <c r="AW17" s="147" t="s">
        <v>377</v>
      </c>
      <c r="AX17" s="147"/>
    </row>
    <row r="18" spans="1:50" s="148" customFormat="1" ht="176.25" customHeight="1" x14ac:dyDescent="0.25">
      <c r="A18" s="304">
        <v>4</v>
      </c>
      <c r="B18" s="321" t="s">
        <v>213</v>
      </c>
      <c r="C18" s="330" t="s">
        <v>335</v>
      </c>
      <c r="D18" s="330" t="s">
        <v>264</v>
      </c>
      <c r="E18" s="328" t="s">
        <v>120</v>
      </c>
      <c r="F18" s="329" t="s">
        <v>258</v>
      </c>
      <c r="G18" s="329" t="s">
        <v>256</v>
      </c>
      <c r="H18" s="310" t="s">
        <v>214</v>
      </c>
      <c r="I18" s="328" t="s">
        <v>115</v>
      </c>
      <c r="J18" s="326">
        <v>20</v>
      </c>
      <c r="K18" s="312" t="str">
        <f>IF(J18&lt;=0,"",IF(J18&lt;=2,"Muy Baja",IF(J18&lt;=24,"Baja",IF(J18&lt;=500,"Media",IF(J18&lt;=5000,"Alta","Muy Alta")))))</f>
        <v>Baja</v>
      </c>
      <c r="L18" s="315">
        <f>IF(K18="","",IF(K18="Muy Baja",0.2,IF(K18="Baja",0.4,IF(K18="Media",0.6,IF(K18="Alta",0.8,IF(K18="Muy Alta",1,))))))</f>
        <v>0.4</v>
      </c>
      <c r="M18" s="286" t="s">
        <v>296</v>
      </c>
      <c r="N18" s="136" t="str">
        <f ca="1">IF(NOT(ISERROR(MATCH(M18,'Tabla Impacto'!$B$221:$B$223,0))),'Tabla Impacto'!$F$223&amp;"Por favor no seleccionar los criterios de impacto(Afectación Económica o presupuestal y Pérdida Reputacional)",M18)</f>
        <v xml:space="preserve"> El riesgo afecta la imagen de la entidad con algunos usuarios de relevancia frente al logro de los objetivos</v>
      </c>
      <c r="O18" s="312" t="str">
        <f ca="1">IF(OR(N18='Tabla Impacto'!$C$11,N18='Tabla Impacto'!$D$11),"Leve",IF(OR(N18='Tabla Impacto'!$C$12,N18='Tabla Impacto'!$D$12),"Menor",IF(OR(N18='Tabla Impacto'!$C$13,N18='Tabla Impacto'!$D$13),"Moderado",IF(OR(N18='Tabla Impacto'!$C$14,N18='Tabla Impacto'!$D$14),"Mayor",IF(OR(N18='Tabla Impacto'!$C$15,N18='Tabla Impacto'!$D$15),"Catastrófico","")))))</f>
        <v>Moderado</v>
      </c>
      <c r="P18" s="315">
        <f ca="1">IF(O18="","",IF(O18="Leve",0.2,IF(O18="Menor",0.4,IF(O18="Moderado",0.6,IF(O18="Mayor",0.8,IF(O18="Catastrófico",1,))))))</f>
        <v>0.6</v>
      </c>
      <c r="Q18" s="318" t="str">
        <f ca="1">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Moderado</v>
      </c>
      <c r="R18" s="137">
        <v>1</v>
      </c>
      <c r="S18" s="134" t="s">
        <v>314</v>
      </c>
      <c r="T18" s="138" t="str">
        <f t="shared" si="22"/>
        <v>Probabilidad</v>
      </c>
      <c r="U18" s="139" t="s">
        <v>14</v>
      </c>
      <c r="V18" s="139" t="s">
        <v>9</v>
      </c>
      <c r="W18" s="140" t="str">
        <f t="shared" ref="W18" si="28">IF(AND(U18="Preventivo",V18="Automático"),"50%",IF(AND(U18="Preventivo",V18="Manual"),"40%",IF(AND(U18="Detectivo",V18="Automático"),"40%",IF(AND(U18="Detectivo",V18="Manual"),"30%",IF(AND(U18="Correctivo",V18="Automático"),"35%",IF(AND(U18="Correctivo",V18="Manual"),"25%",""))))))</f>
        <v>40%</v>
      </c>
      <c r="X18" s="139" t="s">
        <v>19</v>
      </c>
      <c r="Y18" s="139" t="s">
        <v>22</v>
      </c>
      <c r="Z18" s="139" t="s">
        <v>110</v>
      </c>
      <c r="AA18" s="141">
        <f t="shared" ref="AA18" si="29">IFERROR(IF(T18="Probabilidad",(L18-(+L18*W18)),IF(T18="Impacto",L18,"")),"")</f>
        <v>0.24</v>
      </c>
      <c r="AB18" s="142" t="str">
        <f t="shared" si="23"/>
        <v>Baja</v>
      </c>
      <c r="AC18" s="143">
        <f t="shared" si="24"/>
        <v>0.24</v>
      </c>
      <c r="AD18" s="142" t="str">
        <f t="shared" ca="1" si="25"/>
        <v>Moderado</v>
      </c>
      <c r="AE18" s="143">
        <f t="shared" ca="1" si="26"/>
        <v>0.6</v>
      </c>
      <c r="AF18" s="144" t="str">
        <f t="shared" ca="1" si="27"/>
        <v>Moderado</v>
      </c>
      <c r="AG18" s="145" t="s">
        <v>122</v>
      </c>
      <c r="AH18" s="134" t="s">
        <v>259</v>
      </c>
      <c r="AI18" s="146" t="s">
        <v>215</v>
      </c>
      <c r="AJ18" s="161">
        <v>44927</v>
      </c>
      <c r="AK18" s="161">
        <v>45291</v>
      </c>
      <c r="AL18" s="134" t="s">
        <v>257</v>
      </c>
      <c r="AM18" s="184" t="s">
        <v>389</v>
      </c>
      <c r="AN18" s="182" t="s">
        <v>390</v>
      </c>
      <c r="AO18" s="183">
        <v>0.33329999999999999</v>
      </c>
      <c r="AP18" s="183" t="s">
        <v>391</v>
      </c>
      <c r="AQ18" s="182" t="s">
        <v>392</v>
      </c>
      <c r="AR18" s="183">
        <v>0.33329999999999999</v>
      </c>
      <c r="AS18" s="147"/>
      <c r="AT18" s="147" t="s">
        <v>370</v>
      </c>
      <c r="AU18" s="147" t="s">
        <v>377</v>
      </c>
      <c r="AV18" s="147" t="s">
        <v>377</v>
      </c>
      <c r="AW18" s="147" t="s">
        <v>377</v>
      </c>
      <c r="AX18" s="147" t="s">
        <v>429</v>
      </c>
    </row>
    <row r="19" spans="1:50" s="148" customFormat="1" ht="13.5" hidden="1" customHeight="1" x14ac:dyDescent="0.25">
      <c r="A19" s="304"/>
      <c r="B19" s="322"/>
      <c r="C19" s="324"/>
      <c r="D19" s="324"/>
      <c r="E19" s="325"/>
      <c r="F19" s="325"/>
      <c r="G19" s="325"/>
      <c r="H19" s="311"/>
      <c r="I19" s="325"/>
      <c r="J19" s="327"/>
      <c r="K19" s="313"/>
      <c r="L19" s="316"/>
      <c r="M19" s="287"/>
      <c r="N19" s="149"/>
      <c r="O19" s="313"/>
      <c r="P19" s="316"/>
      <c r="Q19" s="319"/>
      <c r="R19" s="137">
        <v>2</v>
      </c>
      <c r="S19" s="134"/>
      <c r="T19" s="138" t="str">
        <f t="shared" si="22"/>
        <v/>
      </c>
      <c r="U19" s="139"/>
      <c r="V19" s="139"/>
      <c r="W19" s="140"/>
      <c r="X19" s="139"/>
      <c r="Y19" s="139"/>
      <c r="Z19" s="139"/>
      <c r="AA19" s="141" t="str">
        <f>IFERROR(IF(T19="Probabilidad",(AA18-(+AA18*W19)),IF(T19="Impacto",L19,"")),"")</f>
        <v/>
      </c>
      <c r="AB19" s="142" t="str">
        <f t="shared" si="23"/>
        <v/>
      </c>
      <c r="AC19" s="143" t="str">
        <f t="shared" si="24"/>
        <v/>
      </c>
      <c r="AD19" s="142" t="str">
        <f t="shared" si="25"/>
        <v/>
      </c>
      <c r="AE19" s="143" t="str">
        <f t="shared" si="26"/>
        <v/>
      </c>
      <c r="AF19" s="144" t="str">
        <f t="shared" si="27"/>
        <v/>
      </c>
      <c r="AG19" s="145"/>
      <c r="AH19" s="134"/>
      <c r="AI19" s="146"/>
      <c r="AJ19" s="147"/>
      <c r="AK19" s="147"/>
      <c r="AL19" s="134"/>
      <c r="AM19" s="184"/>
      <c r="AN19" s="182"/>
      <c r="AO19" s="183"/>
      <c r="AP19" s="182"/>
      <c r="AQ19" s="182"/>
      <c r="AR19" s="183"/>
      <c r="AS19" s="147"/>
      <c r="AT19" s="147" t="s">
        <v>370</v>
      </c>
      <c r="AU19" s="147" t="s">
        <v>377</v>
      </c>
      <c r="AV19" s="147" t="s">
        <v>377</v>
      </c>
      <c r="AW19" s="147" t="s">
        <v>377</v>
      </c>
      <c r="AX19" s="147"/>
    </row>
    <row r="20" spans="1:50" s="148" customFormat="1" ht="21.75" hidden="1" customHeight="1" x14ac:dyDescent="0.25">
      <c r="A20" s="304"/>
      <c r="B20" s="323"/>
      <c r="C20" s="324"/>
      <c r="D20" s="324"/>
      <c r="E20" s="325"/>
      <c r="F20" s="325"/>
      <c r="G20" s="325"/>
      <c r="H20" s="311"/>
      <c r="I20" s="325"/>
      <c r="J20" s="327"/>
      <c r="K20" s="314"/>
      <c r="L20" s="317"/>
      <c r="M20" s="287"/>
      <c r="N20" s="149"/>
      <c r="O20" s="314"/>
      <c r="P20" s="317"/>
      <c r="Q20" s="320"/>
      <c r="R20" s="137">
        <v>3</v>
      </c>
      <c r="S20" s="134"/>
      <c r="T20" s="138" t="str">
        <f t="shared" si="22"/>
        <v/>
      </c>
      <c r="U20" s="139"/>
      <c r="V20" s="139"/>
      <c r="W20" s="140"/>
      <c r="X20" s="139"/>
      <c r="Y20" s="139"/>
      <c r="Z20" s="139"/>
      <c r="AA20" s="141" t="str">
        <f>IFERROR(IF(T20="Probabilidad",(AA19-(+AA19*W20)),IF(T20="Impacto",L20,"")),"")</f>
        <v/>
      </c>
      <c r="AB20" s="142" t="str">
        <f t="shared" si="23"/>
        <v/>
      </c>
      <c r="AC20" s="143" t="str">
        <f t="shared" si="24"/>
        <v/>
      </c>
      <c r="AD20" s="142" t="str">
        <f t="shared" si="25"/>
        <v/>
      </c>
      <c r="AE20" s="143" t="str">
        <f t="shared" si="26"/>
        <v/>
      </c>
      <c r="AF20" s="144" t="str">
        <f t="shared" si="27"/>
        <v/>
      </c>
      <c r="AG20" s="145"/>
      <c r="AH20" s="134"/>
      <c r="AI20" s="146"/>
      <c r="AJ20" s="147"/>
      <c r="AK20" s="147"/>
      <c r="AL20" s="134"/>
      <c r="AM20" s="184"/>
      <c r="AN20" s="182"/>
      <c r="AO20" s="183"/>
      <c r="AP20" s="182"/>
      <c r="AQ20" s="182"/>
      <c r="AR20" s="183"/>
      <c r="AS20" s="147"/>
      <c r="AT20" s="147" t="s">
        <v>370</v>
      </c>
      <c r="AU20" s="147" t="s">
        <v>377</v>
      </c>
      <c r="AV20" s="147" t="s">
        <v>377</v>
      </c>
      <c r="AW20" s="147" t="s">
        <v>377</v>
      </c>
      <c r="AX20" s="147"/>
    </row>
    <row r="21" spans="1:50" s="148" customFormat="1" ht="151.5" customHeight="1" x14ac:dyDescent="0.25">
      <c r="A21" s="304">
        <f>1+A18</f>
        <v>5</v>
      </c>
      <c r="B21" s="321" t="s">
        <v>216</v>
      </c>
      <c r="C21" s="330" t="s">
        <v>265</v>
      </c>
      <c r="D21" s="330" t="s">
        <v>217</v>
      </c>
      <c r="E21" s="328" t="s">
        <v>118</v>
      </c>
      <c r="F21" s="328" t="s">
        <v>219</v>
      </c>
      <c r="G21" s="328" t="s">
        <v>220</v>
      </c>
      <c r="H21" s="310" t="s">
        <v>318</v>
      </c>
      <c r="I21" s="328" t="s">
        <v>115</v>
      </c>
      <c r="J21" s="326">
        <v>40</v>
      </c>
      <c r="K21" s="312" t="str">
        <f>IF(J21&lt;=0,"",IF(J21&lt;=2,"Muy Baja",IF(J21&lt;=24,"Baja",IF(J21&lt;=500,"Media",IF(J21&lt;=5000,"Alta","Muy Alta")))))</f>
        <v>Media</v>
      </c>
      <c r="L21" s="315">
        <f>IF(K21="","",IF(K21="Muy Baja",0.2,IF(K21="Baja",0.4,IF(K21="Media",0.6,IF(K21="Alta",0.8,IF(K21="Muy Alta",1,))))))</f>
        <v>0.6</v>
      </c>
      <c r="M21" s="286" t="s">
        <v>296</v>
      </c>
      <c r="N21" s="136" t="str">
        <f ca="1">IF(NOT(ISERROR(MATCH(M21,'Tabla Impacto'!$B$221:$B$223,0))),'Tabla Impacto'!$F$223&amp;"Por favor no seleccionar los criterios de impacto(Afectación Económica o presupuestal y Pérdida Reputacional)",M21)</f>
        <v xml:space="preserve"> El riesgo afecta la imagen de la entidad con algunos usuarios de relevancia frente al logro de los objetivos</v>
      </c>
      <c r="O21" s="312" t="str">
        <f ca="1">IF(OR(N21='Tabla Impacto'!$C$11,N21='Tabla Impacto'!$D$11),"Leve",IF(OR(N21='Tabla Impacto'!$C$12,N21='Tabla Impacto'!$D$12),"Menor",IF(OR(N21='Tabla Impacto'!$C$13,N21='Tabla Impacto'!$D$13),"Moderado",IF(OR(N21='Tabla Impacto'!$C$14,N21='Tabla Impacto'!$D$14),"Mayor",IF(OR(N21='Tabla Impacto'!$C$15,N21='Tabla Impacto'!$D$15),"Catastrófico","")))))</f>
        <v>Moderado</v>
      </c>
      <c r="P21" s="315">
        <f ca="1">IF(O21="","",IF(O21="Leve",0.2,IF(O21="Menor",0.4,IF(O21="Moderado",0.6,IF(O21="Mayor",0.8,IF(O21="Catastrófico",1,))))))</f>
        <v>0.6</v>
      </c>
      <c r="Q21" s="318" t="str">
        <f ca="1">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Moderado</v>
      </c>
      <c r="R21" s="137">
        <v>1</v>
      </c>
      <c r="S21" s="134" t="s">
        <v>319</v>
      </c>
      <c r="T21" s="138" t="str">
        <f t="shared" si="7"/>
        <v>Probabilidad</v>
      </c>
      <c r="U21" s="139" t="s">
        <v>14</v>
      </c>
      <c r="V21" s="139" t="s">
        <v>9</v>
      </c>
      <c r="W21" s="140" t="str">
        <f t="shared" si="8"/>
        <v>40%</v>
      </c>
      <c r="X21" s="139" t="s">
        <v>19</v>
      </c>
      <c r="Y21" s="139" t="s">
        <v>22</v>
      </c>
      <c r="Z21" s="139" t="s">
        <v>110</v>
      </c>
      <c r="AA21" s="141">
        <f t="shared" si="9"/>
        <v>0.36</v>
      </c>
      <c r="AB21" s="142" t="str">
        <f t="shared" si="10"/>
        <v>Baja</v>
      </c>
      <c r="AC21" s="143">
        <f t="shared" si="11"/>
        <v>0.36</v>
      </c>
      <c r="AD21" s="142" t="str">
        <f t="shared" ca="1" si="12"/>
        <v>Moderado</v>
      </c>
      <c r="AE21" s="143">
        <f t="shared" ca="1" si="13"/>
        <v>0.6</v>
      </c>
      <c r="AF21" s="144" t="str">
        <f t="shared" ca="1" si="14"/>
        <v>Moderado</v>
      </c>
      <c r="AG21" s="145" t="s">
        <v>122</v>
      </c>
      <c r="AH21" s="135" t="s">
        <v>221</v>
      </c>
      <c r="AI21" s="146" t="s">
        <v>222</v>
      </c>
      <c r="AJ21" s="147">
        <v>44562</v>
      </c>
      <c r="AK21" s="147">
        <v>44926</v>
      </c>
      <c r="AL21" s="134" t="s">
        <v>218</v>
      </c>
      <c r="AM21" s="184" t="s">
        <v>366</v>
      </c>
      <c r="AN21" s="182" t="s">
        <v>367</v>
      </c>
      <c r="AO21" s="183">
        <v>0.33329999999999999</v>
      </c>
      <c r="AP21" s="182" t="s">
        <v>368</v>
      </c>
      <c r="AQ21" s="182" t="s">
        <v>369</v>
      </c>
      <c r="AR21" s="183">
        <v>0.33329999999999999</v>
      </c>
      <c r="AS21" s="186"/>
      <c r="AT21" s="147" t="s">
        <v>370</v>
      </c>
      <c r="AU21" s="147" t="s">
        <v>377</v>
      </c>
      <c r="AV21" s="147" t="s">
        <v>377</v>
      </c>
      <c r="AW21" s="147" t="s">
        <v>377</v>
      </c>
      <c r="AX21" s="147" t="s">
        <v>429</v>
      </c>
    </row>
    <row r="22" spans="1:50" s="148" customFormat="1" ht="19.5" hidden="1" customHeight="1" x14ac:dyDescent="0.25">
      <c r="A22" s="304"/>
      <c r="B22" s="322"/>
      <c r="C22" s="324"/>
      <c r="D22" s="353"/>
      <c r="E22" s="325"/>
      <c r="F22" s="325"/>
      <c r="G22" s="325"/>
      <c r="H22" s="311"/>
      <c r="I22" s="325"/>
      <c r="J22" s="327"/>
      <c r="K22" s="313"/>
      <c r="L22" s="316"/>
      <c r="M22" s="287"/>
      <c r="N22" s="149"/>
      <c r="O22" s="313"/>
      <c r="P22" s="316"/>
      <c r="Q22" s="319"/>
      <c r="R22" s="137">
        <v>2</v>
      </c>
      <c r="S22" s="134"/>
      <c r="T22" s="138" t="str">
        <f t="shared" ref="T22:T23" si="30">IF(OR(U22="Preventivo",U22="Detectivo"),"Probabilidad",IF(U22="Correctivo","Impacto",""))</f>
        <v/>
      </c>
      <c r="U22" s="139"/>
      <c r="V22" s="139"/>
      <c r="W22" s="140"/>
      <c r="X22" s="139"/>
      <c r="Y22" s="139"/>
      <c r="Z22" s="139"/>
      <c r="AA22" s="141" t="str">
        <f>IFERROR(IF(T22="Probabilidad",(AA21-(+AA21*W22)),IF(T22="Impacto",L22,"")),"")</f>
        <v/>
      </c>
      <c r="AB22" s="142" t="str">
        <f t="shared" ref="AB22:AB23" si="31">IFERROR(IF(AA22="","",IF(AA22&lt;=0.2,"Muy Baja",IF(AA22&lt;=0.4,"Baja",IF(AA22&lt;=0.6,"Media",IF(AA22&lt;=0.8,"Alta","Muy Alta"))))),"")</f>
        <v/>
      </c>
      <c r="AC22" s="143" t="str">
        <f t="shared" ref="AC22:AC23" si="32">+AA22</f>
        <v/>
      </c>
      <c r="AD22" s="142" t="str">
        <f t="shared" ref="AD22:AD23" si="33">IFERROR(IF(AE22="","",IF(AE22&lt;=0.2,"Leve",IF(AE22&lt;=0.4,"Menor",IF(AE22&lt;=0.6,"Moderado",IF(AE22&lt;=0.8,"Mayor","Catastrófico"))))),"")</f>
        <v/>
      </c>
      <c r="AE22" s="143" t="str">
        <f t="shared" ref="AE22:AE23" si="34">IFERROR(IF(T22="Impacto",(P22-(+P22*W22)),IF(T22="Probabilidad",P22,"")),"")</f>
        <v/>
      </c>
      <c r="AF22" s="144" t="str">
        <f t="shared" ref="AF22:AF23" si="35">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45"/>
      <c r="AH22" s="134"/>
      <c r="AI22" s="146"/>
      <c r="AJ22" s="147"/>
      <c r="AK22" s="147"/>
      <c r="AL22" s="134"/>
      <c r="AM22" s="184"/>
      <c r="AN22" s="182"/>
      <c r="AO22" s="183"/>
      <c r="AP22" s="182"/>
      <c r="AQ22" s="182"/>
      <c r="AR22" s="183"/>
      <c r="AS22" s="147"/>
      <c r="AT22" s="147" t="s">
        <v>370</v>
      </c>
      <c r="AU22" s="147" t="s">
        <v>377</v>
      </c>
      <c r="AV22" s="147" t="s">
        <v>377</v>
      </c>
      <c r="AW22" s="147" t="s">
        <v>377</v>
      </c>
      <c r="AX22" s="147"/>
    </row>
    <row r="23" spans="1:50" s="148" customFormat="1" ht="26.25" hidden="1" customHeight="1" x14ac:dyDescent="0.25">
      <c r="A23" s="304"/>
      <c r="B23" s="323"/>
      <c r="C23" s="324"/>
      <c r="D23" s="353"/>
      <c r="E23" s="325"/>
      <c r="F23" s="325"/>
      <c r="G23" s="325"/>
      <c r="H23" s="311"/>
      <c r="I23" s="325"/>
      <c r="J23" s="327"/>
      <c r="K23" s="314"/>
      <c r="L23" s="317"/>
      <c r="M23" s="287"/>
      <c r="N23" s="149"/>
      <c r="O23" s="314"/>
      <c r="P23" s="317"/>
      <c r="Q23" s="320"/>
      <c r="R23" s="137">
        <v>3</v>
      </c>
      <c r="S23" s="134"/>
      <c r="T23" s="138" t="str">
        <f t="shared" si="30"/>
        <v/>
      </c>
      <c r="U23" s="139"/>
      <c r="V23" s="139"/>
      <c r="W23" s="140"/>
      <c r="X23" s="139"/>
      <c r="Y23" s="139"/>
      <c r="Z23" s="139"/>
      <c r="AA23" s="141" t="str">
        <f>IFERROR(IF(T23="Probabilidad",(AA22-(+AA22*W23)),IF(T23="Impacto",L23,"")),"")</f>
        <v/>
      </c>
      <c r="AB23" s="142" t="str">
        <f t="shared" si="31"/>
        <v/>
      </c>
      <c r="AC23" s="143" t="str">
        <f t="shared" si="32"/>
        <v/>
      </c>
      <c r="AD23" s="142" t="str">
        <f t="shared" si="33"/>
        <v/>
      </c>
      <c r="AE23" s="143" t="str">
        <f t="shared" si="34"/>
        <v/>
      </c>
      <c r="AF23" s="144" t="str">
        <f t="shared" si="35"/>
        <v/>
      </c>
      <c r="AG23" s="145"/>
      <c r="AH23" s="134"/>
      <c r="AI23" s="146"/>
      <c r="AJ23" s="147"/>
      <c r="AK23" s="147"/>
      <c r="AL23" s="134"/>
      <c r="AM23" s="184"/>
      <c r="AN23" s="182"/>
      <c r="AO23" s="183"/>
      <c r="AP23" s="182"/>
      <c r="AQ23" s="182"/>
      <c r="AR23" s="183"/>
      <c r="AS23" s="147"/>
      <c r="AT23" s="147" t="s">
        <v>370</v>
      </c>
      <c r="AU23" s="147" t="s">
        <v>377</v>
      </c>
      <c r="AV23" s="147" t="s">
        <v>377</v>
      </c>
      <c r="AW23" s="147" t="s">
        <v>377</v>
      </c>
      <c r="AX23" s="147"/>
    </row>
    <row r="24" spans="1:50" s="148" customFormat="1" ht="151.5" customHeight="1" x14ac:dyDescent="0.25">
      <c r="A24" s="304">
        <f>1+A21</f>
        <v>6</v>
      </c>
      <c r="B24" s="321" t="s">
        <v>223</v>
      </c>
      <c r="C24" s="330" t="s">
        <v>224</v>
      </c>
      <c r="D24" s="330" t="s">
        <v>266</v>
      </c>
      <c r="E24" s="328" t="s">
        <v>120</v>
      </c>
      <c r="F24" s="329" t="s">
        <v>225</v>
      </c>
      <c r="G24" s="328" t="s">
        <v>226</v>
      </c>
      <c r="H24" s="310" t="s">
        <v>330</v>
      </c>
      <c r="I24" s="328" t="s">
        <v>115</v>
      </c>
      <c r="J24" s="326">
        <v>246</v>
      </c>
      <c r="K24" s="312" t="str">
        <f>IF(J24&lt;=0,"",IF(J24&lt;=2,"Muy Baja",IF(J24&lt;=24,"Baja",IF(J24&lt;=500,"Media",IF(J24&lt;=5000,"Alta","Muy Alta")))))</f>
        <v>Media</v>
      </c>
      <c r="L24" s="315">
        <f>IF(K24="","",IF(K24="Muy Baja",0.2,IF(K24="Baja",0.4,IF(K24="Media",0.6,IF(K24="Alta",0.8,IF(K24="Muy Alta",1,))))))</f>
        <v>0.6</v>
      </c>
      <c r="M24" s="286" t="s">
        <v>303</v>
      </c>
      <c r="N24" s="136" t="str">
        <f ca="1">IF(NOT(ISERROR(MATCH(M24,'Tabla Impacto'!$B$221:$B$223,0))),'Tabla Impacto'!$F$223&amp;"Por favor no seleccionar los criterios de impacto(Afectación Económica o presupuestal y Pérdida Reputacional)",M24)</f>
        <v xml:space="preserve"> El riesgo afecta la imagen de la entidad con efecto publicitario sostenido a nivel de sector administrativo, nivel departamental o municipal</v>
      </c>
      <c r="O24" s="312" t="str">
        <f ca="1">IF(OR(N24='Tabla Impacto'!$C$11,N24='Tabla Impacto'!$D$11),"Leve",IF(OR(N24='Tabla Impacto'!$C$12,N24='Tabla Impacto'!$D$12),"Menor",IF(OR(N24='Tabla Impacto'!$C$13,N24='Tabla Impacto'!$D$13),"Moderado",IF(OR(N24='Tabla Impacto'!$C$14,N24='Tabla Impacto'!$D$14),"Mayor",IF(OR(N24='Tabla Impacto'!$C$15,N24='Tabla Impacto'!$D$15),"Catastrófico","")))))</f>
        <v>Mayor</v>
      </c>
      <c r="P24" s="315">
        <f ca="1">IF(O24="","",IF(O24="Leve",0.2,IF(O24="Menor",0.4,IF(O24="Moderado",0.6,IF(O24="Mayor",0.8,IF(O24="Catastrófico",1,))))))</f>
        <v>0.8</v>
      </c>
      <c r="Q24" s="318" t="str">
        <f ca="1">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Alto</v>
      </c>
      <c r="R24" s="137">
        <v>1</v>
      </c>
      <c r="S24" s="134" t="s">
        <v>315</v>
      </c>
      <c r="T24" s="138" t="str">
        <f t="shared" si="7"/>
        <v>Probabilidad</v>
      </c>
      <c r="U24" s="139" t="s">
        <v>14</v>
      </c>
      <c r="V24" s="139" t="s">
        <v>9</v>
      </c>
      <c r="W24" s="140" t="str">
        <f t="shared" si="8"/>
        <v>40%</v>
      </c>
      <c r="X24" s="139" t="s">
        <v>20</v>
      </c>
      <c r="Y24" s="139" t="s">
        <v>22</v>
      </c>
      <c r="Z24" s="139" t="s">
        <v>110</v>
      </c>
      <c r="AA24" s="141">
        <f t="shared" si="9"/>
        <v>0.36</v>
      </c>
      <c r="AB24" s="142" t="str">
        <f t="shared" si="10"/>
        <v>Baja</v>
      </c>
      <c r="AC24" s="143">
        <f t="shared" si="11"/>
        <v>0.36</v>
      </c>
      <c r="AD24" s="142" t="str">
        <f t="shared" ca="1" si="12"/>
        <v>Mayor</v>
      </c>
      <c r="AE24" s="143">
        <f t="shared" ca="1" si="13"/>
        <v>0.8</v>
      </c>
      <c r="AF24" s="144" t="str">
        <f t="shared" ca="1" si="14"/>
        <v>Alto</v>
      </c>
      <c r="AG24" s="145" t="s">
        <v>122</v>
      </c>
      <c r="AH24" s="135" t="s">
        <v>260</v>
      </c>
      <c r="AI24" s="160" t="s">
        <v>205</v>
      </c>
      <c r="AJ24" s="161">
        <v>44562</v>
      </c>
      <c r="AK24" s="166" t="s">
        <v>261</v>
      </c>
      <c r="AL24" s="134" t="s">
        <v>227</v>
      </c>
      <c r="AM24" s="184" t="s">
        <v>411</v>
      </c>
      <c r="AN24" s="182" t="s">
        <v>393</v>
      </c>
      <c r="AO24" s="183">
        <v>0.33329999999999999</v>
      </c>
      <c r="AP24" s="182" t="s">
        <v>412</v>
      </c>
      <c r="AQ24" s="182" t="s">
        <v>394</v>
      </c>
      <c r="AR24" s="183">
        <v>0.33329999999999999</v>
      </c>
      <c r="AS24" s="147"/>
      <c r="AT24" s="147" t="s">
        <v>370</v>
      </c>
      <c r="AU24" s="147" t="s">
        <v>377</v>
      </c>
      <c r="AV24" s="147" t="s">
        <v>377</v>
      </c>
      <c r="AW24" s="147" t="s">
        <v>377</v>
      </c>
      <c r="AX24" s="147" t="s">
        <v>429</v>
      </c>
    </row>
    <row r="25" spans="1:50" s="148" customFormat="1" ht="24.75" hidden="1" customHeight="1" x14ac:dyDescent="0.25">
      <c r="A25" s="304"/>
      <c r="B25" s="322"/>
      <c r="C25" s="353"/>
      <c r="D25" s="324"/>
      <c r="E25" s="325"/>
      <c r="F25" s="325"/>
      <c r="G25" s="325"/>
      <c r="H25" s="311"/>
      <c r="I25" s="325"/>
      <c r="J25" s="327"/>
      <c r="K25" s="313"/>
      <c r="L25" s="316"/>
      <c r="M25" s="287"/>
      <c r="N25" s="149"/>
      <c r="O25" s="313"/>
      <c r="P25" s="316"/>
      <c r="Q25" s="319"/>
      <c r="R25" s="137">
        <v>2</v>
      </c>
      <c r="S25" s="134"/>
      <c r="T25" s="138" t="str">
        <f t="shared" ref="T25:T26" si="36">IF(OR(U25="Preventivo",U25="Detectivo"),"Probabilidad",IF(U25="Correctivo","Impacto",""))</f>
        <v/>
      </c>
      <c r="U25" s="139"/>
      <c r="V25" s="139"/>
      <c r="W25" s="140"/>
      <c r="X25" s="139"/>
      <c r="Y25" s="139"/>
      <c r="Z25" s="139"/>
      <c r="AA25" s="141" t="str">
        <f>IFERROR(IF(T25="Probabilidad",(AA24-(+AA24*W25)),IF(T25="Impacto",L25,"")),"")</f>
        <v/>
      </c>
      <c r="AB25" s="142" t="str">
        <f t="shared" ref="AB25:AB26" si="37">IFERROR(IF(AA25="","",IF(AA25&lt;=0.2,"Muy Baja",IF(AA25&lt;=0.4,"Baja",IF(AA25&lt;=0.6,"Media",IF(AA25&lt;=0.8,"Alta","Muy Alta"))))),"")</f>
        <v/>
      </c>
      <c r="AC25" s="143" t="str">
        <f t="shared" ref="AC25:AC26" si="38">+AA25</f>
        <v/>
      </c>
      <c r="AD25" s="142" t="str">
        <f t="shared" ref="AD25:AD26" si="39">IFERROR(IF(AE25="","",IF(AE25&lt;=0.2,"Leve",IF(AE25&lt;=0.4,"Menor",IF(AE25&lt;=0.6,"Moderado",IF(AE25&lt;=0.8,"Mayor","Catastrófico"))))),"")</f>
        <v/>
      </c>
      <c r="AE25" s="143" t="str">
        <f t="shared" ref="AE25:AE26" si="40">IFERROR(IF(T25="Impacto",(P25-(+P25*W25)),IF(T25="Probabilidad",P25,"")),"")</f>
        <v/>
      </c>
      <c r="AF25" s="144" t="str">
        <f t="shared" ref="AF25:AF26" si="41">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45"/>
      <c r="AH25" s="134"/>
      <c r="AI25" s="146"/>
      <c r="AJ25" s="147"/>
      <c r="AK25" s="147"/>
      <c r="AL25" s="134"/>
      <c r="AM25" s="184"/>
      <c r="AN25" s="182"/>
      <c r="AO25" s="183"/>
      <c r="AP25" s="182"/>
      <c r="AQ25" s="182"/>
      <c r="AR25" s="183"/>
      <c r="AS25" s="147"/>
      <c r="AT25" s="147" t="s">
        <v>370</v>
      </c>
      <c r="AU25" s="147" t="s">
        <v>377</v>
      </c>
      <c r="AV25" s="147" t="s">
        <v>377</v>
      </c>
      <c r="AW25" s="147" t="s">
        <v>377</v>
      </c>
      <c r="AX25" s="147"/>
    </row>
    <row r="26" spans="1:50" s="148" customFormat="1" ht="29.25" hidden="1" customHeight="1" x14ac:dyDescent="0.25">
      <c r="A26" s="304"/>
      <c r="B26" s="323"/>
      <c r="C26" s="353"/>
      <c r="D26" s="324"/>
      <c r="E26" s="325"/>
      <c r="F26" s="325"/>
      <c r="G26" s="325"/>
      <c r="H26" s="311"/>
      <c r="I26" s="325"/>
      <c r="J26" s="327"/>
      <c r="K26" s="314"/>
      <c r="L26" s="317"/>
      <c r="M26" s="287"/>
      <c r="N26" s="149"/>
      <c r="O26" s="314"/>
      <c r="P26" s="317"/>
      <c r="Q26" s="320"/>
      <c r="R26" s="137">
        <v>3</v>
      </c>
      <c r="S26" s="134"/>
      <c r="T26" s="138" t="str">
        <f t="shared" si="36"/>
        <v/>
      </c>
      <c r="U26" s="139"/>
      <c r="V26" s="139"/>
      <c r="W26" s="140"/>
      <c r="X26" s="139"/>
      <c r="Y26" s="139"/>
      <c r="Z26" s="139"/>
      <c r="AA26" s="141" t="str">
        <f>IFERROR(IF(T26="Probabilidad",(AA25-(+AA25*W26)),IF(T26="Impacto",L26,"")),"")</f>
        <v/>
      </c>
      <c r="AB26" s="142" t="str">
        <f t="shared" si="37"/>
        <v/>
      </c>
      <c r="AC26" s="143" t="str">
        <f t="shared" si="38"/>
        <v/>
      </c>
      <c r="AD26" s="142" t="str">
        <f t="shared" si="39"/>
        <v/>
      </c>
      <c r="AE26" s="143" t="str">
        <f t="shared" si="40"/>
        <v/>
      </c>
      <c r="AF26" s="144" t="str">
        <f t="shared" si="41"/>
        <v/>
      </c>
      <c r="AG26" s="145"/>
      <c r="AH26" s="134"/>
      <c r="AI26" s="146"/>
      <c r="AJ26" s="147"/>
      <c r="AK26" s="147"/>
      <c r="AL26" s="134"/>
      <c r="AM26" s="184"/>
      <c r="AN26" s="182"/>
      <c r="AO26" s="183"/>
      <c r="AP26" s="182"/>
      <c r="AQ26" s="182"/>
      <c r="AR26" s="183"/>
      <c r="AS26" s="147"/>
      <c r="AT26" s="147" t="s">
        <v>370</v>
      </c>
      <c r="AU26" s="147" t="s">
        <v>377</v>
      </c>
      <c r="AV26" s="147" t="s">
        <v>377</v>
      </c>
      <c r="AW26" s="147" t="s">
        <v>377</v>
      </c>
      <c r="AX26" s="147"/>
    </row>
    <row r="27" spans="1:50" s="168" customFormat="1" ht="151.5" customHeight="1" x14ac:dyDescent="0.25">
      <c r="A27" s="304">
        <f>1+A24</f>
        <v>7</v>
      </c>
      <c r="B27" s="305" t="s">
        <v>228</v>
      </c>
      <c r="C27" s="308" t="s">
        <v>252</v>
      </c>
      <c r="D27" s="308" t="s">
        <v>267</v>
      </c>
      <c r="E27" s="310" t="s">
        <v>120</v>
      </c>
      <c r="F27" s="310" t="s">
        <v>308</v>
      </c>
      <c r="G27" s="310" t="s">
        <v>256</v>
      </c>
      <c r="H27" s="310" t="s">
        <v>307</v>
      </c>
      <c r="I27" s="310" t="s">
        <v>115</v>
      </c>
      <c r="J27" s="356">
        <v>20</v>
      </c>
      <c r="K27" s="358" t="str">
        <f>IF(J27&lt;=0,"",IF(J27&lt;=2,"Muy Baja",IF(J27&lt;=24,"Baja",IF(J27&lt;=500,"Media",IF(J27&lt;=5000,"Alta","Muy Alta")))))</f>
        <v>Baja</v>
      </c>
      <c r="L27" s="361">
        <f>IF(K27="","",IF(K27="Muy Baja",0.2,IF(K27="Baja",0.4,IF(K27="Media",0.6,IF(K27="Alta",0.8,IF(K27="Muy Alta",1,))))))</f>
        <v>0.4</v>
      </c>
      <c r="M27" s="364" t="s">
        <v>296</v>
      </c>
      <c r="N27" s="150" t="str">
        <f ca="1">IF(NOT(ISERROR(MATCH(M27,'Tabla Impacto'!$B$221:$B$223,0))),'Tabla Impacto'!$F$223&amp;"Por favor no seleccionar los criterios de impacto(Afectación Económica o presupuestal y Pérdida Reputacional)",M27)</f>
        <v xml:space="preserve"> El riesgo afecta la imagen de la entidad con algunos usuarios de relevancia frente al logro de los objetivos</v>
      </c>
      <c r="O27" s="358" t="str">
        <f ca="1">IF(OR(N27='Tabla Impacto'!$C$11,N27='Tabla Impacto'!$D$11),"Leve",IF(OR(N27='Tabla Impacto'!$C$12,N27='Tabla Impacto'!$D$12),"Menor",IF(OR(N27='Tabla Impacto'!$C$13,N27='Tabla Impacto'!$D$13),"Moderado",IF(OR(N27='Tabla Impacto'!$C$14,N27='Tabla Impacto'!$D$14),"Mayor",IF(OR(N27='Tabla Impacto'!$C$15,N27='Tabla Impacto'!$D$15),"Catastrófico","")))))</f>
        <v>Moderado</v>
      </c>
      <c r="P27" s="361">
        <f ca="1">IF(O27="","",IF(O27="Leve",0.2,IF(O27="Menor",0.4,IF(O27="Moderado",0.6,IF(O27="Mayor",0.8,IF(O27="Catastrófico",1,))))))</f>
        <v>0.6</v>
      </c>
      <c r="Q27" s="366" t="str">
        <f ca="1">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Moderado</v>
      </c>
      <c r="R27" s="151">
        <v>1</v>
      </c>
      <c r="S27" s="135" t="s">
        <v>309</v>
      </c>
      <c r="T27" s="152" t="str">
        <f t="shared" ref="T27:T30" si="42">IF(OR(U27="Preventivo",U27="Detectivo"),"Probabilidad",IF(U27="Correctivo","Impacto",""))</f>
        <v>Probabilidad</v>
      </c>
      <c r="U27" s="153" t="s">
        <v>15</v>
      </c>
      <c r="V27" s="153" t="s">
        <v>9</v>
      </c>
      <c r="W27" s="154" t="str">
        <f t="shared" ref="W27:W30" si="43">IF(AND(U27="Preventivo",V27="Automático"),"50%",IF(AND(U27="Preventivo",V27="Manual"),"40%",IF(AND(U27="Detectivo",V27="Automático"),"40%",IF(AND(U27="Detectivo",V27="Manual"),"30%",IF(AND(U27="Correctivo",V27="Automático"),"35%",IF(AND(U27="Correctivo",V27="Manual"),"25%",""))))))</f>
        <v>30%</v>
      </c>
      <c r="X27" s="153" t="s">
        <v>19</v>
      </c>
      <c r="Y27" s="153" t="s">
        <v>22</v>
      </c>
      <c r="Z27" s="153" t="s">
        <v>110</v>
      </c>
      <c r="AA27" s="155">
        <f t="shared" ref="AA27" si="44">IFERROR(IF(T27="Probabilidad",(L27-(+L27*W27)),IF(T27="Impacto",L27,"")),"")</f>
        <v>0.28000000000000003</v>
      </c>
      <c r="AB27" s="156" t="str">
        <f t="shared" ref="AB27:AB30" si="45">IFERROR(IF(AA27="","",IF(AA27&lt;=0.2,"Muy Baja",IF(AA27&lt;=0.4,"Baja",IF(AA27&lt;=0.6,"Media",IF(AA27&lt;=0.8,"Alta","Muy Alta"))))),"")</f>
        <v>Baja</v>
      </c>
      <c r="AC27" s="157">
        <f t="shared" ref="AC27:AC30" si="46">+AA27</f>
        <v>0.28000000000000003</v>
      </c>
      <c r="AD27" s="156" t="str">
        <f t="shared" ref="AD27:AD30" ca="1" si="47">IFERROR(IF(AE27="","",IF(AE27&lt;=0.2,"Leve",IF(AE27&lt;=0.4,"Menor",IF(AE27&lt;=0.6,"Moderado",IF(AE27&lt;=0.8,"Mayor","Catastrófico"))))),"")</f>
        <v>Moderado</v>
      </c>
      <c r="AE27" s="157">
        <f t="shared" ref="AE27" ca="1" si="48">IFERROR(IF(T27="Impacto",(P27-(+P27*W27)),IF(T27="Probabilidad",P27,"")),"")</f>
        <v>0.6</v>
      </c>
      <c r="AF27" s="158" t="str">
        <f t="shared" ref="AF27:AF30" ca="1" si="4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Moderado</v>
      </c>
      <c r="AG27" s="159" t="s">
        <v>122</v>
      </c>
      <c r="AH27" s="135" t="s">
        <v>310</v>
      </c>
      <c r="AI27" s="160" t="s">
        <v>205</v>
      </c>
      <c r="AJ27" s="161" t="s">
        <v>230</v>
      </c>
      <c r="AK27" s="161" t="s">
        <v>231</v>
      </c>
      <c r="AL27" s="135" t="s">
        <v>311</v>
      </c>
      <c r="AM27" s="184" t="s">
        <v>413</v>
      </c>
      <c r="AN27" s="182" t="s">
        <v>395</v>
      </c>
      <c r="AO27" s="183">
        <v>0.33329999999999999</v>
      </c>
      <c r="AP27" s="182" t="s">
        <v>396</v>
      </c>
      <c r="AQ27" s="182" t="s">
        <v>435</v>
      </c>
      <c r="AR27" s="183">
        <v>0.33329999999999999</v>
      </c>
      <c r="AS27" s="147"/>
      <c r="AT27" s="147" t="s">
        <v>370</v>
      </c>
      <c r="AU27" s="147" t="s">
        <v>377</v>
      </c>
      <c r="AV27" s="147" t="s">
        <v>377</v>
      </c>
      <c r="AW27" s="147" t="s">
        <v>377</v>
      </c>
      <c r="AX27" s="147" t="s">
        <v>429</v>
      </c>
    </row>
    <row r="28" spans="1:50" s="168" customFormat="1" ht="24.75" hidden="1" customHeight="1" x14ac:dyDescent="0.25">
      <c r="A28" s="304"/>
      <c r="B28" s="306"/>
      <c r="C28" s="309"/>
      <c r="D28" s="309"/>
      <c r="E28" s="311"/>
      <c r="F28" s="311"/>
      <c r="G28" s="311"/>
      <c r="H28" s="311"/>
      <c r="I28" s="311"/>
      <c r="J28" s="357"/>
      <c r="K28" s="359"/>
      <c r="L28" s="362"/>
      <c r="M28" s="365"/>
      <c r="N28" s="163"/>
      <c r="O28" s="359"/>
      <c r="P28" s="362"/>
      <c r="Q28" s="367"/>
      <c r="R28" s="151">
        <v>2</v>
      </c>
      <c r="S28" s="169"/>
      <c r="T28" s="170"/>
      <c r="U28" s="171"/>
      <c r="V28" s="171"/>
      <c r="W28" s="172"/>
      <c r="X28" s="171"/>
      <c r="Y28" s="171"/>
      <c r="Z28" s="171"/>
      <c r="AA28" s="173"/>
      <c r="AB28" s="174"/>
      <c r="AC28" s="175"/>
      <c r="AD28" s="174"/>
      <c r="AE28" s="175"/>
      <c r="AF28" s="176"/>
      <c r="AG28" s="177"/>
      <c r="AH28" s="169"/>
      <c r="AI28" s="167"/>
      <c r="AJ28" s="178"/>
      <c r="AK28" s="178"/>
      <c r="AL28" s="169"/>
      <c r="AM28" s="184"/>
      <c r="AN28" s="182"/>
      <c r="AO28" s="183"/>
      <c r="AP28" s="182"/>
      <c r="AQ28" s="182"/>
      <c r="AR28" s="183"/>
      <c r="AS28" s="147"/>
      <c r="AT28" s="147" t="s">
        <v>370</v>
      </c>
      <c r="AU28" s="147" t="s">
        <v>377</v>
      </c>
      <c r="AV28" s="147" t="s">
        <v>377</v>
      </c>
      <c r="AW28" s="147" t="s">
        <v>377</v>
      </c>
      <c r="AX28" s="147"/>
    </row>
    <row r="29" spans="1:50" s="168" customFormat="1" ht="24.75" hidden="1" customHeight="1" x14ac:dyDescent="0.25">
      <c r="A29" s="304"/>
      <c r="B29" s="307"/>
      <c r="C29" s="309"/>
      <c r="D29" s="309"/>
      <c r="E29" s="311"/>
      <c r="F29" s="311"/>
      <c r="G29" s="311"/>
      <c r="H29" s="311"/>
      <c r="I29" s="311"/>
      <c r="J29" s="357"/>
      <c r="K29" s="360"/>
      <c r="L29" s="363"/>
      <c r="M29" s="365"/>
      <c r="N29" s="163"/>
      <c r="O29" s="360"/>
      <c r="P29" s="363"/>
      <c r="Q29" s="368"/>
      <c r="R29" s="151">
        <v>3</v>
      </c>
      <c r="S29" s="169"/>
      <c r="T29" s="170"/>
      <c r="U29" s="171"/>
      <c r="V29" s="171"/>
      <c r="W29" s="172"/>
      <c r="X29" s="171"/>
      <c r="Y29" s="171"/>
      <c r="Z29" s="171"/>
      <c r="AA29" s="173"/>
      <c r="AB29" s="174"/>
      <c r="AC29" s="175"/>
      <c r="AD29" s="174"/>
      <c r="AE29" s="175"/>
      <c r="AF29" s="176"/>
      <c r="AG29" s="177"/>
      <c r="AH29" s="169"/>
      <c r="AI29" s="167"/>
      <c r="AJ29" s="178"/>
      <c r="AK29" s="178"/>
      <c r="AL29" s="169"/>
      <c r="AM29" s="184"/>
      <c r="AN29" s="182"/>
      <c r="AO29" s="183"/>
      <c r="AP29" s="182"/>
      <c r="AQ29" s="182"/>
      <c r="AR29" s="183"/>
      <c r="AS29" s="147"/>
      <c r="AT29" s="147" t="s">
        <v>370</v>
      </c>
      <c r="AU29" s="147" t="s">
        <v>377</v>
      </c>
      <c r="AV29" s="147" t="s">
        <v>377</v>
      </c>
      <c r="AW29" s="147" t="s">
        <v>377</v>
      </c>
      <c r="AX29" s="147"/>
    </row>
    <row r="30" spans="1:50" s="148" customFormat="1" ht="151.5" customHeight="1" x14ac:dyDescent="0.25">
      <c r="A30" s="304">
        <f t="shared" ref="A30" si="50">1+A27</f>
        <v>8</v>
      </c>
      <c r="B30" s="321" t="s">
        <v>229</v>
      </c>
      <c r="C30" s="330" t="s">
        <v>268</v>
      </c>
      <c r="D30" s="330" t="s">
        <v>269</v>
      </c>
      <c r="E30" s="328" t="s">
        <v>118</v>
      </c>
      <c r="F30" s="328" t="s">
        <v>248</v>
      </c>
      <c r="G30" s="328" t="s">
        <v>282</v>
      </c>
      <c r="H30" s="310" t="s">
        <v>323</v>
      </c>
      <c r="I30" s="328" t="s">
        <v>115</v>
      </c>
      <c r="J30" s="326">
        <v>30</v>
      </c>
      <c r="K30" s="312" t="str">
        <f>IF(J30&lt;=0,"",IF(J30&lt;=2,"Muy Baja",IF(J30&lt;=24,"Baja",IF(J30&lt;=500,"Media",IF(J30&lt;=5000,"Alta","Muy Alta")))))</f>
        <v>Media</v>
      </c>
      <c r="L30" s="315">
        <f>IF(K30="","",IF(K30="Muy Baja",0.2,IF(K30="Baja",0.4,IF(K30="Media",0.6,IF(K30="Alta",0.8,IF(K30="Muy Alta",1,))))))</f>
        <v>0.6</v>
      </c>
      <c r="M30" s="286" t="s">
        <v>303</v>
      </c>
      <c r="N30" s="136" t="str">
        <f ca="1">IF(NOT(ISERROR(MATCH(M30,'Tabla Impacto'!$B$221:$B$223,0))),'Tabla Impacto'!$F$223&amp;"Por favor no seleccionar los criterios de impacto(Afectación Económica o presupuestal y Pérdida Reputacional)",M30)</f>
        <v xml:space="preserve"> El riesgo afecta la imagen de la entidad con efecto publicitario sostenido a nivel de sector administrativo, nivel departamental o municipal</v>
      </c>
      <c r="O30" s="312" t="str">
        <f ca="1">IF(OR(N30='Tabla Impacto'!$C$11,N30='Tabla Impacto'!$D$11),"Leve",IF(OR(N30='Tabla Impacto'!$C$12,N30='Tabla Impacto'!$D$12),"Menor",IF(OR(N30='Tabla Impacto'!$C$13,N30='Tabla Impacto'!$D$13),"Moderado",IF(OR(N30='Tabla Impacto'!$C$14,N30='Tabla Impacto'!$D$14),"Mayor",IF(OR(N30='Tabla Impacto'!$C$15,N30='Tabla Impacto'!$D$15),"Catastrófico","")))))</f>
        <v>Mayor</v>
      </c>
      <c r="P30" s="315">
        <f ca="1">IF(O30="","",IF(O30="Leve",0.2,IF(O30="Menor",0.4,IF(O30="Moderado",0.6,IF(O30="Mayor",0.8,IF(O30="Catastrófico",1,))))))</f>
        <v>0.8</v>
      </c>
      <c r="Q30" s="318" t="str">
        <f ca="1">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Alto</v>
      </c>
      <c r="R30" s="137">
        <v>1</v>
      </c>
      <c r="S30" s="134" t="s">
        <v>333</v>
      </c>
      <c r="T30" s="138" t="str">
        <f t="shared" si="42"/>
        <v>Probabilidad</v>
      </c>
      <c r="U30" s="139" t="s">
        <v>14</v>
      </c>
      <c r="V30" s="139" t="s">
        <v>9</v>
      </c>
      <c r="W30" s="140" t="str">
        <f t="shared" si="43"/>
        <v>40%</v>
      </c>
      <c r="X30" s="139" t="s">
        <v>19</v>
      </c>
      <c r="Y30" s="139" t="s">
        <v>22</v>
      </c>
      <c r="Z30" s="139" t="s">
        <v>110</v>
      </c>
      <c r="AA30" s="141">
        <f t="shared" ref="AA30" si="51">IFERROR(IF(T30="Probabilidad",(L30-(+L30*W30)),IF(T30="Impacto",L30,"")),"")</f>
        <v>0.36</v>
      </c>
      <c r="AB30" s="142" t="str">
        <f t="shared" si="45"/>
        <v>Baja</v>
      </c>
      <c r="AC30" s="143">
        <f t="shared" si="46"/>
        <v>0.36</v>
      </c>
      <c r="AD30" s="142" t="str">
        <f t="shared" ca="1" si="47"/>
        <v>Mayor</v>
      </c>
      <c r="AE30" s="143">
        <f t="shared" ref="AE30" ca="1" si="52">IFERROR(IF(T30="Impacto",(P30-(+P30*W30)),IF(T30="Probabilidad",P30,"")),"")</f>
        <v>0.8</v>
      </c>
      <c r="AF30" s="144" t="str">
        <f t="shared" ca="1" si="49"/>
        <v>Alto</v>
      </c>
      <c r="AG30" s="145" t="s">
        <v>122</v>
      </c>
      <c r="AH30" s="135" t="s">
        <v>324</v>
      </c>
      <c r="AI30" s="160" t="s">
        <v>205</v>
      </c>
      <c r="AJ30" s="161" t="s">
        <v>230</v>
      </c>
      <c r="AK30" s="161" t="s">
        <v>231</v>
      </c>
      <c r="AL30" s="135" t="s">
        <v>270</v>
      </c>
      <c r="AM30" s="135" t="s">
        <v>414</v>
      </c>
      <c r="AN30" s="182" t="s">
        <v>397</v>
      </c>
      <c r="AO30" s="183">
        <v>0.33329999999999999</v>
      </c>
      <c r="AP30" s="182" t="s">
        <v>398</v>
      </c>
      <c r="AQ30" s="182" t="s">
        <v>399</v>
      </c>
      <c r="AR30" s="183">
        <v>0.33329999999999999</v>
      </c>
      <c r="AS30" s="147"/>
      <c r="AT30" s="147" t="s">
        <v>370</v>
      </c>
      <c r="AU30" s="147" t="s">
        <v>377</v>
      </c>
      <c r="AV30" s="147" t="s">
        <v>377</v>
      </c>
      <c r="AW30" s="147" t="s">
        <v>377</v>
      </c>
      <c r="AX30" s="147" t="s">
        <v>429</v>
      </c>
    </row>
    <row r="31" spans="1:50" s="148" customFormat="1" ht="12" hidden="1" customHeight="1" x14ac:dyDescent="0.25">
      <c r="A31" s="304"/>
      <c r="B31" s="322"/>
      <c r="C31" s="353"/>
      <c r="D31" s="324"/>
      <c r="E31" s="325"/>
      <c r="F31" s="325"/>
      <c r="G31" s="325"/>
      <c r="H31" s="311"/>
      <c r="I31" s="325"/>
      <c r="J31" s="327"/>
      <c r="K31" s="313"/>
      <c r="L31" s="316"/>
      <c r="M31" s="287"/>
      <c r="N31" s="149"/>
      <c r="O31" s="313"/>
      <c r="P31" s="316"/>
      <c r="Q31" s="319"/>
      <c r="R31" s="137">
        <v>2</v>
      </c>
      <c r="S31" s="134"/>
      <c r="T31" s="138"/>
      <c r="U31" s="139"/>
      <c r="V31" s="139"/>
      <c r="W31" s="140"/>
      <c r="X31" s="139"/>
      <c r="Y31" s="139"/>
      <c r="Z31" s="139"/>
      <c r="AA31" s="141"/>
      <c r="AB31" s="142"/>
      <c r="AC31" s="143"/>
      <c r="AD31" s="142"/>
      <c r="AE31" s="143"/>
      <c r="AF31" s="144"/>
      <c r="AG31" s="145"/>
      <c r="AH31" s="135"/>
      <c r="AI31" s="160"/>
      <c r="AJ31" s="161"/>
      <c r="AK31" s="161"/>
      <c r="AL31" s="135"/>
      <c r="AM31" s="184"/>
      <c r="AN31" s="182"/>
      <c r="AO31" s="183"/>
      <c r="AP31" s="182"/>
      <c r="AQ31" s="182"/>
      <c r="AR31" s="183"/>
      <c r="AS31" s="147"/>
      <c r="AT31" s="147" t="s">
        <v>370</v>
      </c>
      <c r="AU31" s="147" t="s">
        <v>377</v>
      </c>
      <c r="AV31" s="147" t="s">
        <v>377</v>
      </c>
      <c r="AW31" s="147" t="s">
        <v>377</v>
      </c>
      <c r="AX31" s="147"/>
    </row>
    <row r="32" spans="1:50" s="148" customFormat="1" ht="24" hidden="1" customHeight="1" x14ac:dyDescent="0.25">
      <c r="A32" s="304"/>
      <c r="B32" s="323"/>
      <c r="C32" s="353"/>
      <c r="D32" s="324"/>
      <c r="E32" s="325"/>
      <c r="F32" s="325"/>
      <c r="G32" s="325"/>
      <c r="H32" s="311"/>
      <c r="I32" s="325"/>
      <c r="J32" s="327"/>
      <c r="K32" s="314"/>
      <c r="L32" s="317"/>
      <c r="M32" s="287"/>
      <c r="N32" s="149"/>
      <c r="O32" s="314"/>
      <c r="P32" s="317"/>
      <c r="Q32" s="320"/>
      <c r="R32" s="137">
        <v>3</v>
      </c>
      <c r="S32" s="134"/>
      <c r="T32" s="138"/>
      <c r="U32" s="139"/>
      <c r="V32" s="139"/>
      <c r="W32" s="140"/>
      <c r="X32" s="139"/>
      <c r="Y32" s="139"/>
      <c r="Z32" s="139"/>
      <c r="AA32" s="141"/>
      <c r="AB32" s="142"/>
      <c r="AC32" s="143"/>
      <c r="AD32" s="142"/>
      <c r="AE32" s="143"/>
      <c r="AF32" s="144"/>
      <c r="AG32" s="145"/>
      <c r="AH32" s="135"/>
      <c r="AI32" s="160"/>
      <c r="AJ32" s="161"/>
      <c r="AK32" s="161"/>
      <c r="AL32" s="135"/>
      <c r="AM32" s="184"/>
      <c r="AN32" s="182"/>
      <c r="AO32" s="183"/>
      <c r="AP32" s="182"/>
      <c r="AQ32" s="182"/>
      <c r="AR32" s="183"/>
      <c r="AS32" s="147"/>
      <c r="AT32" s="147" t="s">
        <v>370</v>
      </c>
      <c r="AU32" s="147" t="s">
        <v>377</v>
      </c>
      <c r="AV32" s="147" t="s">
        <v>377</v>
      </c>
      <c r="AW32" s="147" t="s">
        <v>377</v>
      </c>
      <c r="AX32" s="147"/>
    </row>
    <row r="33" spans="1:50" s="148" customFormat="1" ht="151.5" customHeight="1" x14ac:dyDescent="0.25">
      <c r="A33" s="304">
        <f>1+A30</f>
        <v>9</v>
      </c>
      <c r="B33" s="373" t="s">
        <v>232</v>
      </c>
      <c r="C33" s="330" t="s">
        <v>253</v>
      </c>
      <c r="D33" s="330" t="s">
        <v>271</v>
      </c>
      <c r="E33" s="328" t="s">
        <v>120</v>
      </c>
      <c r="F33" s="328" t="s">
        <v>233</v>
      </c>
      <c r="G33" s="328" t="s">
        <v>234</v>
      </c>
      <c r="H33" s="310" t="s">
        <v>322</v>
      </c>
      <c r="I33" s="328" t="s">
        <v>115</v>
      </c>
      <c r="J33" s="326">
        <v>2</v>
      </c>
      <c r="K33" s="312" t="str">
        <f>IF(J33&lt;=0,"",IF(J33&lt;=2,"Muy Baja",IF(J33&lt;=24,"Baja",IF(J33&lt;=500,"Media",IF(J33&lt;=5000,"Alta","Muy Alta")))))</f>
        <v>Muy Baja</v>
      </c>
      <c r="L33" s="315">
        <f>IF(K33="","",IF(K33="Muy Baja",0.2,IF(K33="Baja",0.4,IF(K33="Media",0.6,IF(K33="Alta",0.8,IF(K33="Muy Alta",1,))))))</f>
        <v>0.2</v>
      </c>
      <c r="M33" s="286" t="s">
        <v>295</v>
      </c>
      <c r="N33" s="136" t="str">
        <f ca="1">IF(NOT(ISERROR(MATCH(M33,'Tabla Impacto'!$B$221:$B$223,0))),'Tabla Impacto'!$F$223&amp;"Por favor no seleccionar los criterios de impacto(Afectación Económica o presupuestal y Pérdida Reputacional)",M33)</f>
        <v xml:space="preserve"> Entre 50 y 100 SMLMV </v>
      </c>
      <c r="O33" s="312" t="str">
        <f ca="1">IF(OR(N33='Tabla Impacto'!$C$11,N33='Tabla Impacto'!$D$11),"Leve",IF(OR(N33='Tabla Impacto'!$C$12,N33='Tabla Impacto'!$D$12),"Menor",IF(OR(N33='Tabla Impacto'!$C$13,N33='Tabla Impacto'!$D$13),"Moderado",IF(OR(N33='Tabla Impacto'!$C$14,N33='Tabla Impacto'!$D$14),"Mayor",IF(OR(N33='Tabla Impacto'!$C$15,N33='Tabla Impacto'!$D$15),"Catastrófico","")))))</f>
        <v>Moderado</v>
      </c>
      <c r="P33" s="315">
        <f ca="1">IF(O33="","",IF(O33="Leve",0.2,IF(O33="Menor",0.4,IF(O33="Moderado",0.6,IF(O33="Mayor",0.8,IF(O33="Catastrófico",1,))))))</f>
        <v>0.6</v>
      </c>
      <c r="Q33" s="318" t="str">
        <f ca="1">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Moderado</v>
      </c>
      <c r="R33" s="137">
        <v>1</v>
      </c>
      <c r="S33" s="134" t="s">
        <v>339</v>
      </c>
      <c r="T33" s="138" t="str">
        <f t="shared" si="7"/>
        <v>Probabilidad</v>
      </c>
      <c r="U33" s="139" t="s">
        <v>14</v>
      </c>
      <c r="V33" s="139" t="s">
        <v>9</v>
      </c>
      <c r="W33" s="140" t="str">
        <f t="shared" si="8"/>
        <v>40%</v>
      </c>
      <c r="X33" s="139" t="s">
        <v>20</v>
      </c>
      <c r="Y33" s="139" t="s">
        <v>22</v>
      </c>
      <c r="Z33" s="139" t="s">
        <v>110</v>
      </c>
      <c r="AA33" s="141">
        <f t="shared" si="9"/>
        <v>0.12</v>
      </c>
      <c r="AB33" s="142" t="str">
        <f t="shared" si="10"/>
        <v>Muy Baja</v>
      </c>
      <c r="AC33" s="143">
        <f t="shared" si="11"/>
        <v>0.12</v>
      </c>
      <c r="AD33" s="142" t="str">
        <f t="shared" ca="1" si="12"/>
        <v>Moderado</v>
      </c>
      <c r="AE33" s="143">
        <f t="shared" ca="1" si="13"/>
        <v>0.6</v>
      </c>
      <c r="AF33" s="144" t="str">
        <f t="shared" ca="1" si="14"/>
        <v>Moderado</v>
      </c>
      <c r="AG33" s="145" t="s">
        <v>122</v>
      </c>
      <c r="AH33" s="134" t="s">
        <v>340</v>
      </c>
      <c r="AI33" s="146" t="s">
        <v>222</v>
      </c>
      <c r="AJ33" s="161">
        <v>45352</v>
      </c>
      <c r="AK33" s="161">
        <v>45504</v>
      </c>
      <c r="AL33" s="134" t="s">
        <v>283</v>
      </c>
      <c r="AM33" s="182" t="s">
        <v>382</v>
      </c>
      <c r="AN33" s="182" t="s">
        <v>383</v>
      </c>
      <c r="AO33" s="183">
        <v>0.33329999999999999</v>
      </c>
      <c r="AP33" s="182" t="s">
        <v>384</v>
      </c>
      <c r="AQ33" s="182" t="s">
        <v>385</v>
      </c>
      <c r="AR33" s="183">
        <v>0.33329999999999999</v>
      </c>
      <c r="AS33" s="147"/>
      <c r="AT33" s="147" t="s">
        <v>370</v>
      </c>
      <c r="AU33" s="147" t="s">
        <v>377</v>
      </c>
      <c r="AV33" s="147" t="s">
        <v>377</v>
      </c>
      <c r="AW33" s="147" t="s">
        <v>377</v>
      </c>
      <c r="AX33" s="147" t="s">
        <v>429</v>
      </c>
    </row>
    <row r="34" spans="1:50" s="148" customFormat="1" ht="46.5" hidden="1" customHeight="1" x14ac:dyDescent="0.25">
      <c r="A34" s="304"/>
      <c r="B34" s="374"/>
      <c r="C34" s="324"/>
      <c r="D34" s="324"/>
      <c r="E34" s="325"/>
      <c r="F34" s="325"/>
      <c r="G34" s="325"/>
      <c r="H34" s="311"/>
      <c r="I34" s="325"/>
      <c r="J34" s="327"/>
      <c r="K34" s="313"/>
      <c r="L34" s="316"/>
      <c r="M34" s="287"/>
      <c r="N34" s="149"/>
      <c r="O34" s="313"/>
      <c r="P34" s="316"/>
      <c r="Q34" s="319"/>
      <c r="R34" s="137">
        <v>2</v>
      </c>
      <c r="S34" s="134"/>
      <c r="T34" s="138" t="str">
        <f t="shared" ref="T34:T35" si="53">IF(OR(U34="Preventivo",U34="Detectivo"),"Probabilidad",IF(U34="Correctivo","Impacto",""))</f>
        <v/>
      </c>
      <c r="U34" s="139"/>
      <c r="V34" s="139"/>
      <c r="W34" s="140" t="str">
        <f t="shared" ref="W34:W35" si="54">IF(AND(U34="Preventivo",V34="Automático"),"50%",IF(AND(U34="Preventivo",V34="Manual"),"40%",IF(AND(U34="Detectivo",V34="Automático"),"40%",IF(AND(U34="Detectivo",V34="Manual"),"30%",IF(AND(U34="Correctivo",V34="Automático"),"35%",IF(AND(U34="Correctivo",V34="Manual"),"25%",""))))))</f>
        <v/>
      </c>
      <c r="X34" s="139"/>
      <c r="Y34" s="139"/>
      <c r="Z34" s="139"/>
      <c r="AA34" s="141" t="str">
        <f>IFERROR(IF(T34="Probabilidad",(AA33-(+AA33*W34)),IF(T34="Impacto",L34,"")),"")</f>
        <v/>
      </c>
      <c r="AB34" s="142" t="str">
        <f t="shared" ref="AB34:AB35" si="55">IFERROR(IF(AA34="","",IF(AA34&lt;=0.2,"Muy Baja",IF(AA34&lt;=0.4,"Baja",IF(AA34&lt;=0.6,"Media",IF(AA34&lt;=0.8,"Alta","Muy Alta"))))),"")</f>
        <v/>
      </c>
      <c r="AC34" s="143" t="str">
        <f t="shared" ref="AC34:AC35" si="56">+AA34</f>
        <v/>
      </c>
      <c r="AD34" s="142" t="str">
        <f t="shared" ref="AD34:AD35" ca="1" si="57">IFERROR(IF(AE34="","",IF(AE34&lt;=0.2,"Leve",IF(AE34&lt;=0.4,"Menor",IF(AE34&lt;=0.6,"Moderado",IF(AE34&lt;=0.8,"Mayor","Catastrófico"))))),"")</f>
        <v>Moderado</v>
      </c>
      <c r="AE34" s="143">
        <f ca="1">+AE33</f>
        <v>0.6</v>
      </c>
      <c r="AF34" s="144" t="str">
        <f t="shared" ref="AF34:AF35" ca="1" si="58">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45"/>
      <c r="AH34" s="134"/>
      <c r="AI34" s="146"/>
      <c r="AJ34" s="161"/>
      <c r="AK34" s="166"/>
      <c r="AL34" s="134"/>
      <c r="AM34" s="184"/>
      <c r="AN34" s="182"/>
      <c r="AO34" s="183"/>
      <c r="AP34" s="182"/>
      <c r="AQ34" s="182"/>
      <c r="AR34" s="183"/>
      <c r="AS34" s="147"/>
      <c r="AT34" s="147" t="s">
        <v>370</v>
      </c>
      <c r="AU34" s="147" t="s">
        <v>377</v>
      </c>
      <c r="AV34" s="147" t="s">
        <v>377</v>
      </c>
      <c r="AW34" s="147" t="s">
        <v>377</v>
      </c>
      <c r="AX34" s="147"/>
    </row>
    <row r="35" spans="1:50" s="148" customFormat="1" ht="30.75" hidden="1" customHeight="1" x14ac:dyDescent="0.25">
      <c r="A35" s="304"/>
      <c r="B35" s="375"/>
      <c r="C35" s="324"/>
      <c r="D35" s="324"/>
      <c r="E35" s="325"/>
      <c r="F35" s="325"/>
      <c r="G35" s="325"/>
      <c r="H35" s="311"/>
      <c r="I35" s="325"/>
      <c r="J35" s="327"/>
      <c r="K35" s="314"/>
      <c r="L35" s="317"/>
      <c r="M35" s="287"/>
      <c r="N35" s="149"/>
      <c r="O35" s="314"/>
      <c r="P35" s="317"/>
      <c r="Q35" s="320"/>
      <c r="R35" s="137">
        <v>3</v>
      </c>
      <c r="S35" s="135"/>
      <c r="T35" s="138" t="str">
        <f t="shared" si="53"/>
        <v/>
      </c>
      <c r="U35" s="139"/>
      <c r="V35" s="139"/>
      <c r="W35" s="140" t="str">
        <f t="shared" si="54"/>
        <v/>
      </c>
      <c r="X35" s="139"/>
      <c r="Y35" s="139"/>
      <c r="Z35" s="139"/>
      <c r="AA35" s="141" t="str">
        <f>IFERROR(IF(T35="Probabilidad",(AA34-(+AA34*W35)),IF(T35="Impacto",L35,"")),"")</f>
        <v/>
      </c>
      <c r="AB35" s="142" t="str">
        <f t="shared" si="55"/>
        <v/>
      </c>
      <c r="AC35" s="143" t="str">
        <f t="shared" si="56"/>
        <v/>
      </c>
      <c r="AD35" s="142" t="str">
        <f t="shared" ca="1" si="57"/>
        <v>Moderado</v>
      </c>
      <c r="AE35" s="143">
        <f ca="1">+P33</f>
        <v>0.6</v>
      </c>
      <c r="AF35" s="144" t="str">
        <f t="shared" ca="1" si="58"/>
        <v/>
      </c>
      <c r="AG35" s="145"/>
      <c r="AH35" s="134"/>
      <c r="AI35" s="146"/>
      <c r="AJ35" s="161"/>
      <c r="AK35" s="166"/>
      <c r="AL35" s="134"/>
      <c r="AM35" s="184"/>
      <c r="AN35" s="182"/>
      <c r="AO35" s="183"/>
      <c r="AP35" s="182"/>
      <c r="AQ35" s="182"/>
      <c r="AR35" s="183"/>
      <c r="AS35" s="147"/>
      <c r="AT35" s="147" t="s">
        <v>370</v>
      </c>
      <c r="AU35" s="147" t="s">
        <v>377</v>
      </c>
      <c r="AV35" s="147" t="s">
        <v>377</v>
      </c>
      <c r="AW35" s="147" t="s">
        <v>377</v>
      </c>
      <c r="AX35" s="147"/>
    </row>
    <row r="36" spans="1:50" s="148" customFormat="1" ht="151.5" customHeight="1" x14ac:dyDescent="0.25">
      <c r="A36" s="304">
        <f>1+A33</f>
        <v>10</v>
      </c>
      <c r="B36" s="321" t="s">
        <v>236</v>
      </c>
      <c r="C36" s="330" t="s">
        <v>235</v>
      </c>
      <c r="D36" s="330" t="s">
        <v>237</v>
      </c>
      <c r="E36" s="328" t="s">
        <v>118</v>
      </c>
      <c r="F36" s="328" t="s">
        <v>238</v>
      </c>
      <c r="G36" s="328" t="s">
        <v>284</v>
      </c>
      <c r="H36" s="310" t="s">
        <v>239</v>
      </c>
      <c r="I36" s="328" t="s">
        <v>115</v>
      </c>
      <c r="J36" s="326">
        <v>355</v>
      </c>
      <c r="K36" s="312" t="str">
        <f>IF(J36&lt;=0,"",IF(J36&lt;=2,"Muy Baja",IF(J36&lt;=24,"Baja",IF(J36&lt;=500,"Media",IF(J36&lt;=5000,"Alta","Muy Alta")))))</f>
        <v>Media</v>
      </c>
      <c r="L36" s="315">
        <f>IF(K36="","",IF(K36="Muy Baja",0.2,IF(K36="Baja",0.4,IF(K36="Media",0.6,IF(K36="Alta",0.8,IF(K36="Muy Alta",1,))))))</f>
        <v>0.6</v>
      </c>
      <c r="M36" s="286" t="s">
        <v>303</v>
      </c>
      <c r="N36" s="136" t="str">
        <f ca="1">IF(NOT(ISERROR(MATCH(M36,'Tabla Impacto'!$B$221:$B$223,0))),'Tabla Impacto'!$F$223&amp;"Por favor no seleccionar los criterios de impacto(Afectación Económica o presupuestal y Pérdida Reputacional)",M36)</f>
        <v xml:space="preserve"> El riesgo afecta la imagen de la entidad con efecto publicitario sostenido a nivel de sector administrativo, nivel departamental o municipal</v>
      </c>
      <c r="O36" s="312" t="str">
        <f ca="1">IF(OR(N36='Tabla Impacto'!$C$11,N36='Tabla Impacto'!$D$11),"Leve",IF(OR(N36='Tabla Impacto'!$C$12,N36='Tabla Impacto'!$D$12),"Menor",IF(OR(N36='Tabla Impacto'!$C$13,N36='Tabla Impacto'!$D$13),"Moderado",IF(OR(N36='Tabla Impacto'!$C$14,N36='Tabla Impacto'!$D$14),"Mayor",IF(OR(N36='Tabla Impacto'!$C$15,N36='Tabla Impacto'!$D$15),"Catastrófico","")))))</f>
        <v>Mayor</v>
      </c>
      <c r="P36" s="315">
        <f ca="1">IF(O36="","",IF(O36="Leve",0.2,IF(O36="Menor",0.4,IF(O36="Moderado",0.6,IF(O36="Mayor",0.8,IF(O36="Catastrófico",1,))))))</f>
        <v>0.8</v>
      </c>
      <c r="Q36" s="318" t="str">
        <f ca="1">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Alto</v>
      </c>
      <c r="R36" s="137">
        <v>1</v>
      </c>
      <c r="S36" s="134" t="s">
        <v>285</v>
      </c>
      <c r="T36" s="138" t="str">
        <f t="shared" si="7"/>
        <v>Probabilidad</v>
      </c>
      <c r="U36" s="139" t="s">
        <v>14</v>
      </c>
      <c r="V36" s="139" t="s">
        <v>9</v>
      </c>
      <c r="W36" s="140" t="str">
        <f t="shared" si="8"/>
        <v>40%</v>
      </c>
      <c r="X36" s="139" t="s">
        <v>20</v>
      </c>
      <c r="Y36" s="139" t="s">
        <v>22</v>
      </c>
      <c r="Z36" s="139" t="s">
        <v>110</v>
      </c>
      <c r="AA36" s="141">
        <f t="shared" si="9"/>
        <v>0.36</v>
      </c>
      <c r="AB36" s="142" t="str">
        <f t="shared" si="10"/>
        <v>Baja</v>
      </c>
      <c r="AC36" s="143">
        <f t="shared" si="11"/>
        <v>0.36</v>
      </c>
      <c r="AD36" s="142" t="str">
        <f t="shared" ca="1" si="12"/>
        <v>Mayor</v>
      </c>
      <c r="AE36" s="143">
        <f t="shared" ca="1" si="13"/>
        <v>0.8</v>
      </c>
      <c r="AF36" s="144" t="str">
        <f t="shared" ca="1" si="14"/>
        <v>Alto</v>
      </c>
      <c r="AG36" s="145" t="s">
        <v>122</v>
      </c>
      <c r="AH36" s="134" t="s">
        <v>286</v>
      </c>
      <c r="AI36" s="146" t="s">
        <v>222</v>
      </c>
      <c r="AJ36" s="147" t="s">
        <v>196</v>
      </c>
      <c r="AK36" s="147" t="s">
        <v>196</v>
      </c>
      <c r="AL36" s="135" t="s">
        <v>240</v>
      </c>
      <c r="AM36" s="135" t="s">
        <v>240</v>
      </c>
      <c r="AN36" s="182" t="s">
        <v>400</v>
      </c>
      <c r="AO36" s="183">
        <v>0.33329999999999999</v>
      </c>
      <c r="AP36" s="182" t="s">
        <v>401</v>
      </c>
      <c r="AQ36" s="502" t="s">
        <v>436</v>
      </c>
      <c r="AR36" s="183">
        <v>0.33329999999999999</v>
      </c>
      <c r="AS36" s="147"/>
      <c r="AT36" s="147" t="s">
        <v>370</v>
      </c>
      <c r="AU36" s="147" t="s">
        <v>377</v>
      </c>
      <c r="AV36" s="147" t="s">
        <v>377</v>
      </c>
      <c r="AW36" s="147" t="s">
        <v>377</v>
      </c>
      <c r="AX36" s="147" t="s">
        <v>429</v>
      </c>
    </row>
    <row r="37" spans="1:50" s="148" customFormat="1" ht="24" hidden="1" customHeight="1" x14ac:dyDescent="0.25">
      <c r="A37" s="304"/>
      <c r="B37" s="322"/>
      <c r="C37" s="353"/>
      <c r="D37" s="353"/>
      <c r="E37" s="325"/>
      <c r="F37" s="325"/>
      <c r="G37" s="325"/>
      <c r="H37" s="311"/>
      <c r="I37" s="325"/>
      <c r="J37" s="327"/>
      <c r="K37" s="313"/>
      <c r="L37" s="316"/>
      <c r="M37" s="287"/>
      <c r="N37" s="149"/>
      <c r="O37" s="313"/>
      <c r="P37" s="316"/>
      <c r="Q37" s="319"/>
      <c r="R37" s="137">
        <v>2</v>
      </c>
      <c r="S37" s="134"/>
      <c r="T37" s="138" t="str">
        <f t="shared" ref="T37:T38" si="59">IF(OR(U37="Preventivo",U37="Detectivo"),"Probabilidad",IF(U37="Correctivo","Impacto",""))</f>
        <v/>
      </c>
      <c r="U37" s="139"/>
      <c r="V37" s="139"/>
      <c r="W37" s="140"/>
      <c r="X37" s="139"/>
      <c r="Y37" s="139"/>
      <c r="Z37" s="139"/>
      <c r="AA37" s="141" t="str">
        <f>IFERROR(IF(T37="Probabilidad",(AA36-(+AA36*W37)),IF(T37="Impacto",L37,"")),"")</f>
        <v/>
      </c>
      <c r="AB37" s="142" t="str">
        <f t="shared" ref="AB37:AB38" si="60">IFERROR(IF(AA37="","",IF(AA37&lt;=0.2,"Muy Baja",IF(AA37&lt;=0.4,"Baja",IF(AA37&lt;=0.6,"Media",IF(AA37&lt;=0.8,"Alta","Muy Alta"))))),"")</f>
        <v/>
      </c>
      <c r="AC37" s="143" t="str">
        <f t="shared" ref="AC37:AC38" si="61">+AA37</f>
        <v/>
      </c>
      <c r="AD37" s="142" t="str">
        <f t="shared" ref="AD37:AD38" si="62">IFERROR(IF(AE37="","",IF(AE37&lt;=0.2,"Leve",IF(AE37&lt;=0.4,"Menor",IF(AE37&lt;=0.6,"Moderado",IF(AE37&lt;=0.8,"Mayor","Catastrófico"))))),"")</f>
        <v/>
      </c>
      <c r="AE37" s="143" t="str">
        <f t="shared" ref="AE37:AE38" si="63">IFERROR(IF(T37="Impacto",(P37-(+P37*W37)),IF(T37="Probabilidad",P37,"")),"")</f>
        <v/>
      </c>
      <c r="AF37" s="144" t="str">
        <f t="shared" ref="AF37:AF38" si="64">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145"/>
      <c r="AH37" s="134"/>
      <c r="AI37" s="146"/>
      <c r="AJ37" s="147"/>
      <c r="AK37" s="147"/>
      <c r="AL37" s="134"/>
      <c r="AM37" s="184"/>
      <c r="AN37" s="182"/>
      <c r="AO37" s="183"/>
      <c r="AP37" s="182"/>
      <c r="AQ37" s="182"/>
      <c r="AR37" s="183"/>
      <c r="AS37" s="147"/>
      <c r="AT37" s="147" t="s">
        <v>370</v>
      </c>
      <c r="AU37" s="147" t="s">
        <v>377</v>
      </c>
      <c r="AV37" s="147" t="s">
        <v>377</v>
      </c>
      <c r="AW37" s="147" t="s">
        <v>377</v>
      </c>
      <c r="AX37" s="147"/>
    </row>
    <row r="38" spans="1:50" s="148" customFormat="1" ht="18" hidden="1" customHeight="1" x14ac:dyDescent="0.25">
      <c r="A38" s="304"/>
      <c r="B38" s="323"/>
      <c r="C38" s="372"/>
      <c r="D38" s="353"/>
      <c r="E38" s="325"/>
      <c r="F38" s="325"/>
      <c r="G38" s="325"/>
      <c r="H38" s="311"/>
      <c r="I38" s="325"/>
      <c r="J38" s="327"/>
      <c r="K38" s="314"/>
      <c r="L38" s="317"/>
      <c r="M38" s="287"/>
      <c r="N38" s="149"/>
      <c r="O38" s="314"/>
      <c r="P38" s="317"/>
      <c r="Q38" s="320"/>
      <c r="R38" s="137">
        <v>3</v>
      </c>
      <c r="S38" s="134"/>
      <c r="T38" s="138" t="str">
        <f t="shared" si="59"/>
        <v/>
      </c>
      <c r="U38" s="139"/>
      <c r="V38" s="139"/>
      <c r="W38" s="140"/>
      <c r="X38" s="139"/>
      <c r="Y38" s="139"/>
      <c r="Z38" s="139"/>
      <c r="AA38" s="141" t="str">
        <f>IFERROR(IF(T38="Probabilidad",(AA37-(+AA37*W38)),IF(T38="Impacto",L38,"")),"")</f>
        <v/>
      </c>
      <c r="AB38" s="142" t="str">
        <f t="shared" si="60"/>
        <v/>
      </c>
      <c r="AC38" s="143" t="str">
        <f t="shared" si="61"/>
        <v/>
      </c>
      <c r="AD38" s="142" t="str">
        <f t="shared" si="62"/>
        <v/>
      </c>
      <c r="AE38" s="143" t="str">
        <f t="shared" si="63"/>
        <v/>
      </c>
      <c r="AF38" s="144" t="str">
        <f t="shared" si="64"/>
        <v/>
      </c>
      <c r="AG38" s="145"/>
      <c r="AH38" s="134"/>
      <c r="AI38" s="146"/>
      <c r="AJ38" s="147"/>
      <c r="AK38" s="147"/>
      <c r="AL38" s="134"/>
      <c r="AM38" s="184"/>
      <c r="AN38" s="182"/>
      <c r="AO38" s="183"/>
      <c r="AP38" s="182"/>
      <c r="AQ38" s="182"/>
      <c r="AR38" s="183"/>
      <c r="AS38" s="147"/>
      <c r="AT38" s="147" t="s">
        <v>370</v>
      </c>
      <c r="AU38" s="147" t="s">
        <v>377</v>
      </c>
      <c r="AV38" s="147" t="s">
        <v>377</v>
      </c>
      <c r="AW38" s="147" t="s">
        <v>377</v>
      </c>
      <c r="AX38" s="147"/>
    </row>
    <row r="39" spans="1:50" s="148" customFormat="1" ht="151.5" customHeight="1" x14ac:dyDescent="0.25">
      <c r="A39" s="304">
        <f>1+A36</f>
        <v>11</v>
      </c>
      <c r="B39" s="321" t="s">
        <v>241</v>
      </c>
      <c r="C39" s="369" t="s">
        <v>251</v>
      </c>
      <c r="D39" s="369" t="s">
        <v>273</v>
      </c>
      <c r="E39" s="354" t="s">
        <v>120</v>
      </c>
      <c r="F39" s="354" t="s">
        <v>287</v>
      </c>
      <c r="G39" s="354" t="s">
        <v>316</v>
      </c>
      <c r="H39" s="387" t="s">
        <v>321</v>
      </c>
      <c r="I39" s="354" t="s">
        <v>115</v>
      </c>
      <c r="J39" s="389">
        <v>3000</v>
      </c>
      <c r="K39" s="378" t="str">
        <f>IF(J39&lt;=0,"",IF(J39&lt;=2,"Muy Baja",IF(J39&lt;=24,"Baja",IF(J39&lt;=500,"Media",IF(J39&lt;=5000,"Alta","Muy Alta")))))</f>
        <v>Alta</v>
      </c>
      <c r="L39" s="381">
        <f>IF(K39="","",IF(K39="Muy Baja",0.2,IF(K39="Baja",0.4,IF(K39="Media",0.6,IF(K39="Alta",0.8,IF(K39="Muy Alta",1,))))))</f>
        <v>0.8</v>
      </c>
      <c r="M39" s="376" t="s">
        <v>295</v>
      </c>
      <c r="N39" s="179" t="str">
        <f ca="1">IF(NOT(ISERROR(MATCH(M39,'Tabla Impacto'!$B$221:$B$223,0))),'Tabla Impacto'!$F$223&amp;"Por favor no seleccionar los criterios de impacto(Afectación Económica o presupuestal y Pérdida Reputacional)",M39)</f>
        <v xml:space="preserve"> Entre 50 y 100 SMLMV </v>
      </c>
      <c r="O39" s="378" t="str">
        <f ca="1">IF(OR(N39='Tabla Impacto'!$C$11,N39='Tabla Impacto'!$D$11),"Leve",IF(OR(N39='Tabla Impacto'!$C$12,N39='Tabla Impacto'!$D$12),"Menor",IF(OR(N39='Tabla Impacto'!$C$13,N39='Tabla Impacto'!$D$13),"Moderado",IF(OR(N39='Tabla Impacto'!$C$14,N39='Tabla Impacto'!$D$14),"Mayor",IF(OR(N39='Tabla Impacto'!$C$15,N39='Tabla Impacto'!$D$15),"Catastrófico","")))))</f>
        <v>Moderado</v>
      </c>
      <c r="P39" s="381">
        <f ca="1">IF(O39="","",IF(O39="Leve",0.2,IF(O39="Menor",0.4,IF(O39="Moderado",0.6,IF(O39="Mayor",0.8,IF(O39="Catastrófico",1,))))))</f>
        <v>0.6</v>
      </c>
      <c r="Q39" s="384" t="str">
        <f ca="1">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Alto</v>
      </c>
      <c r="R39" s="121">
        <v>1</v>
      </c>
      <c r="S39" s="134" t="s">
        <v>254</v>
      </c>
      <c r="T39" s="123" t="str">
        <f t="shared" ref="T39:T41" si="65">IF(OR(U39="Preventivo",U39="Detectivo"),"Probabilidad",IF(U39="Correctivo","Impacto",""))</f>
        <v>Probabilidad</v>
      </c>
      <c r="U39" s="124" t="s">
        <v>14</v>
      </c>
      <c r="V39" s="124" t="s">
        <v>9</v>
      </c>
      <c r="W39" s="125" t="str">
        <f t="shared" ref="W39:W41" si="66">IF(AND(U39="Preventivo",V39="Automático"),"50%",IF(AND(U39="Preventivo",V39="Manual"),"40%",IF(AND(U39="Detectivo",V39="Automático"),"40%",IF(AND(U39="Detectivo",V39="Manual"),"30%",IF(AND(U39="Correctivo",V39="Automático"),"35%",IF(AND(U39="Correctivo",V39="Manual"),"25%",""))))))</f>
        <v>40%</v>
      </c>
      <c r="X39" s="124" t="s">
        <v>19</v>
      </c>
      <c r="Y39" s="124" t="s">
        <v>22</v>
      </c>
      <c r="Z39" s="124" t="s">
        <v>110</v>
      </c>
      <c r="AA39" s="126">
        <f t="shared" ref="AA39" si="67">IFERROR(IF(T39="Probabilidad",(L39-(+L39*W39)),IF(T39="Impacto",L39,"")),"")</f>
        <v>0.48</v>
      </c>
      <c r="AB39" s="127" t="str">
        <f t="shared" ref="AB39:AB41" si="68">IFERROR(IF(AA39="","",IF(AA39&lt;=0.2,"Muy Baja",IF(AA39&lt;=0.4,"Baja",IF(AA39&lt;=0.6,"Media",IF(AA39&lt;=0.8,"Alta","Muy Alta"))))),"")</f>
        <v>Media</v>
      </c>
      <c r="AC39" s="128">
        <f t="shared" ref="AC39:AC41" si="69">+AA39</f>
        <v>0.48</v>
      </c>
      <c r="AD39" s="127" t="str">
        <f t="shared" ref="AD39:AD41" ca="1" si="70">IFERROR(IF(AE39="","",IF(AE39&lt;=0.2,"Leve",IF(AE39&lt;=0.4,"Menor",IF(AE39&lt;=0.6,"Moderado",IF(AE39&lt;=0.8,"Mayor","Catastrófico"))))),"")</f>
        <v>Moderado</v>
      </c>
      <c r="AE39" s="128">
        <f t="shared" ref="AE39" ca="1" si="71">IFERROR(IF(T39="Impacto",(P39-(+P39*W39)),IF(T39="Probabilidad",P39,"")),"")</f>
        <v>0.6</v>
      </c>
      <c r="AF39" s="129" t="str">
        <f t="shared" ref="AF39:AF41" ca="1" si="72">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Moderado</v>
      </c>
      <c r="AG39" s="130" t="s">
        <v>122</v>
      </c>
      <c r="AH39" s="122" t="s">
        <v>306</v>
      </c>
      <c r="AI39" s="132" t="s">
        <v>197</v>
      </c>
      <c r="AJ39" s="131">
        <v>44564</v>
      </c>
      <c r="AK39" s="131" t="s">
        <v>261</v>
      </c>
      <c r="AL39" s="122" t="s">
        <v>272</v>
      </c>
      <c r="AM39" s="184" t="s">
        <v>402</v>
      </c>
      <c r="AN39" s="182" t="s">
        <v>403</v>
      </c>
      <c r="AO39" s="183">
        <v>0.33329999999999999</v>
      </c>
      <c r="AP39" s="182" t="s">
        <v>404</v>
      </c>
      <c r="AQ39" s="182" t="s">
        <v>405</v>
      </c>
      <c r="AR39" s="183">
        <v>0.33329999999999999</v>
      </c>
      <c r="AS39" s="147"/>
      <c r="AT39" s="147" t="s">
        <v>370</v>
      </c>
      <c r="AU39" s="147" t="s">
        <v>377</v>
      </c>
      <c r="AV39" s="147" t="s">
        <v>377</v>
      </c>
      <c r="AW39" s="147" t="s">
        <v>377</v>
      </c>
      <c r="AX39" s="147" t="s">
        <v>429</v>
      </c>
    </row>
    <row r="40" spans="1:50" s="148" customFormat="1" ht="151.5" customHeight="1" x14ac:dyDescent="0.25">
      <c r="A40" s="304"/>
      <c r="B40" s="322"/>
      <c r="C40" s="370"/>
      <c r="D40" s="371"/>
      <c r="E40" s="355"/>
      <c r="F40" s="355"/>
      <c r="G40" s="355"/>
      <c r="H40" s="388"/>
      <c r="I40" s="355"/>
      <c r="J40" s="390"/>
      <c r="K40" s="379"/>
      <c r="L40" s="382"/>
      <c r="M40" s="377"/>
      <c r="N40" s="180"/>
      <c r="O40" s="379"/>
      <c r="P40" s="382"/>
      <c r="Q40" s="385"/>
      <c r="R40" s="121">
        <v>2</v>
      </c>
      <c r="S40" s="134" t="s">
        <v>274</v>
      </c>
      <c r="T40" s="123" t="str">
        <f t="shared" si="65"/>
        <v>Probabilidad</v>
      </c>
      <c r="U40" s="124" t="s">
        <v>14</v>
      </c>
      <c r="V40" s="124" t="s">
        <v>9</v>
      </c>
      <c r="W40" s="125" t="str">
        <f t="shared" si="66"/>
        <v>40%</v>
      </c>
      <c r="X40" s="124" t="s">
        <v>19</v>
      </c>
      <c r="Y40" s="124" t="s">
        <v>22</v>
      </c>
      <c r="Z40" s="124" t="s">
        <v>110</v>
      </c>
      <c r="AA40" s="126">
        <f>IFERROR(IF(T40="Probabilidad",(AA39-(+AA39*W40)),IF(T40="Impacto",L40,"")),"")</f>
        <v>0.28799999999999998</v>
      </c>
      <c r="AB40" s="127" t="str">
        <f t="shared" si="68"/>
        <v>Baja</v>
      </c>
      <c r="AC40" s="128">
        <f t="shared" si="69"/>
        <v>0.28799999999999998</v>
      </c>
      <c r="AD40" s="127" t="str">
        <f t="shared" si="70"/>
        <v>Menor</v>
      </c>
      <c r="AE40" s="128">
        <v>0.4</v>
      </c>
      <c r="AF40" s="129" t="str">
        <f t="shared" si="72"/>
        <v>Moderado</v>
      </c>
      <c r="AG40" s="130" t="s">
        <v>122</v>
      </c>
      <c r="AH40" s="122" t="s">
        <v>306</v>
      </c>
      <c r="AI40" s="132" t="s">
        <v>197</v>
      </c>
      <c r="AJ40" s="131">
        <v>44564</v>
      </c>
      <c r="AK40" s="131" t="s">
        <v>261</v>
      </c>
      <c r="AL40" s="122" t="s">
        <v>272</v>
      </c>
      <c r="AM40" s="184" t="s">
        <v>415</v>
      </c>
      <c r="AN40" s="182" t="s">
        <v>416</v>
      </c>
      <c r="AO40" s="183">
        <v>0.33329999999999999</v>
      </c>
      <c r="AP40" s="182" t="s">
        <v>406</v>
      </c>
      <c r="AQ40" s="182" t="s">
        <v>417</v>
      </c>
      <c r="AR40" s="183">
        <v>0.33329999999999999</v>
      </c>
      <c r="AS40" s="147"/>
      <c r="AT40" s="147" t="s">
        <v>370</v>
      </c>
      <c r="AU40" s="147" t="s">
        <v>377</v>
      </c>
      <c r="AV40" s="147" t="s">
        <v>377</v>
      </c>
      <c r="AW40" s="147" t="s">
        <v>377</v>
      </c>
      <c r="AX40" s="147" t="s">
        <v>429</v>
      </c>
    </row>
    <row r="41" spans="1:50" s="148" customFormat="1" ht="151.5" customHeight="1" x14ac:dyDescent="0.25">
      <c r="A41" s="304"/>
      <c r="B41" s="323"/>
      <c r="C41" s="370"/>
      <c r="D41" s="371"/>
      <c r="E41" s="355"/>
      <c r="F41" s="355"/>
      <c r="G41" s="355"/>
      <c r="H41" s="388"/>
      <c r="I41" s="355"/>
      <c r="J41" s="390"/>
      <c r="K41" s="380"/>
      <c r="L41" s="383"/>
      <c r="M41" s="377"/>
      <c r="N41" s="180"/>
      <c r="O41" s="380"/>
      <c r="P41" s="383"/>
      <c r="Q41" s="386"/>
      <c r="R41" s="121">
        <v>3</v>
      </c>
      <c r="S41" s="134" t="s">
        <v>255</v>
      </c>
      <c r="T41" s="123" t="str">
        <f t="shared" si="65"/>
        <v>Probabilidad</v>
      </c>
      <c r="U41" s="124" t="s">
        <v>14</v>
      </c>
      <c r="V41" s="124" t="s">
        <v>9</v>
      </c>
      <c r="W41" s="125" t="str">
        <f t="shared" si="66"/>
        <v>40%</v>
      </c>
      <c r="X41" s="124" t="s">
        <v>19</v>
      </c>
      <c r="Y41" s="124" t="s">
        <v>22</v>
      </c>
      <c r="Z41" s="124" t="s">
        <v>110</v>
      </c>
      <c r="AA41" s="126">
        <f>IFERROR(IF(T41="Probabilidad",(AA40-(+A40*W41)),IF(T41="Impacto",L41,"")),"")</f>
        <v>0.28799999999999998</v>
      </c>
      <c r="AB41" s="127" t="str">
        <f t="shared" si="68"/>
        <v>Baja</v>
      </c>
      <c r="AC41" s="128">
        <f t="shared" si="69"/>
        <v>0.28799999999999998</v>
      </c>
      <c r="AD41" s="127" t="str">
        <f t="shared" si="70"/>
        <v>Menor</v>
      </c>
      <c r="AE41" s="128">
        <v>0.4</v>
      </c>
      <c r="AF41" s="129" t="str">
        <f t="shared" si="72"/>
        <v>Moderado</v>
      </c>
      <c r="AG41" s="130" t="s">
        <v>122</v>
      </c>
      <c r="AH41" s="122" t="s">
        <v>306</v>
      </c>
      <c r="AI41" s="132" t="s">
        <v>197</v>
      </c>
      <c r="AJ41" s="131">
        <v>44564</v>
      </c>
      <c r="AK41" s="131" t="s">
        <v>261</v>
      </c>
      <c r="AL41" s="122" t="s">
        <v>272</v>
      </c>
      <c r="AM41" s="184" t="s">
        <v>402</v>
      </c>
      <c r="AN41" s="182" t="s">
        <v>418</v>
      </c>
      <c r="AO41" s="183">
        <v>0.33329999999999999</v>
      </c>
      <c r="AP41" s="182" t="s">
        <v>419</v>
      </c>
      <c r="AQ41" s="182" t="s">
        <v>420</v>
      </c>
      <c r="AR41" s="183">
        <v>0.33329999999999999</v>
      </c>
      <c r="AS41" s="147"/>
      <c r="AT41" s="147" t="s">
        <v>370</v>
      </c>
      <c r="AU41" s="147" t="s">
        <v>377</v>
      </c>
      <c r="AV41" s="147" t="s">
        <v>377</v>
      </c>
      <c r="AW41" s="147" t="s">
        <v>377</v>
      </c>
      <c r="AX41" s="147" t="s">
        <v>429</v>
      </c>
    </row>
    <row r="42" spans="1:50" s="148" customFormat="1" ht="261" customHeight="1" x14ac:dyDescent="0.25">
      <c r="A42" s="304">
        <f>1+A39</f>
        <v>12</v>
      </c>
      <c r="B42" s="373" t="s">
        <v>242</v>
      </c>
      <c r="C42" s="369" t="s">
        <v>243</v>
      </c>
      <c r="D42" s="369" t="s">
        <v>244</v>
      </c>
      <c r="E42" s="354" t="s">
        <v>120</v>
      </c>
      <c r="F42" s="391" t="s">
        <v>288</v>
      </c>
      <c r="G42" s="354" t="s">
        <v>276</v>
      </c>
      <c r="H42" s="387" t="s">
        <v>277</v>
      </c>
      <c r="I42" s="354" t="s">
        <v>115</v>
      </c>
      <c r="J42" s="389">
        <v>53</v>
      </c>
      <c r="K42" s="378" t="str">
        <f>IF(J42&lt;=0,"",IF(J42&lt;=2,"Muy Baja",IF(J42&lt;=24,"Baja",IF(J42&lt;=500,"Media",IF(J42&lt;=5000,"Alta","Muy Alta")))))</f>
        <v>Media</v>
      </c>
      <c r="L42" s="381">
        <f>IF(K42="","",IF(K42="Muy Baja",0.2,IF(K42="Baja",0.4,IF(K42="Media",0.6,IF(K42="Alta",0.8,IF(K42="Muy Alta",1,))))))</f>
        <v>0.6</v>
      </c>
      <c r="M42" s="376" t="s">
        <v>303</v>
      </c>
      <c r="N42" s="179" t="str">
        <f ca="1">IF(NOT(ISERROR(MATCH(M42,'Tabla Impacto'!$B$221:$B$223,0))),'Tabla Impacto'!$F$223&amp;"Por favor no seleccionar los criterios de impacto(Afectación Económica o presupuestal y Pérdida Reputacional)",M42)</f>
        <v xml:space="preserve"> El riesgo afecta la imagen de la entidad con efecto publicitario sostenido a nivel de sector administrativo, nivel departamental o municipal</v>
      </c>
      <c r="O42" s="378" t="str">
        <f ca="1">IF(OR(N42='Tabla Impacto'!$C$11,N42='Tabla Impacto'!$D$11),"Leve",IF(OR(N42='Tabla Impacto'!$C$12,N42='Tabla Impacto'!$D$12),"Menor",IF(OR(N42='Tabla Impacto'!$C$13,N42='Tabla Impacto'!$D$13),"Moderado",IF(OR(N42='Tabla Impacto'!$C$14,N42='Tabla Impacto'!$D$14),"Mayor",IF(OR(N42='Tabla Impacto'!$C$15,N42='Tabla Impacto'!$D$15),"Catastrófico","")))))</f>
        <v>Mayor</v>
      </c>
      <c r="P42" s="381">
        <f ca="1">IF(O42="","",IF(O42="Leve",0.2,IF(O42="Menor",0.4,IF(O42="Moderado",0.6,IF(O42="Mayor",0.8,IF(O42="Catastrófico",1,))))))</f>
        <v>0.8</v>
      </c>
      <c r="Q42" s="384" t="str">
        <f ca="1">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Alto</v>
      </c>
      <c r="R42" s="121">
        <v>1</v>
      </c>
      <c r="S42" s="134" t="s">
        <v>342</v>
      </c>
      <c r="T42" s="123" t="s">
        <v>4</v>
      </c>
      <c r="U42" s="124" t="s">
        <v>15</v>
      </c>
      <c r="V42" s="124" t="s">
        <v>9</v>
      </c>
      <c r="W42" s="125" t="s">
        <v>343</v>
      </c>
      <c r="X42" s="124" t="s">
        <v>19</v>
      </c>
      <c r="Y42" s="124" t="s">
        <v>22</v>
      </c>
      <c r="Z42" s="124" t="s">
        <v>110</v>
      </c>
      <c r="AA42" s="126">
        <v>0.42</v>
      </c>
      <c r="AB42" s="127" t="s">
        <v>98</v>
      </c>
      <c r="AC42" s="128">
        <v>0.42</v>
      </c>
      <c r="AD42" s="127" t="s">
        <v>7</v>
      </c>
      <c r="AE42" s="128">
        <v>0.8</v>
      </c>
      <c r="AF42" s="129" t="s">
        <v>74</v>
      </c>
      <c r="AG42" s="130" t="s">
        <v>122</v>
      </c>
      <c r="AH42" s="122" t="s">
        <v>290</v>
      </c>
      <c r="AI42" s="120" t="s">
        <v>222</v>
      </c>
      <c r="AJ42" s="131" t="s">
        <v>275</v>
      </c>
      <c r="AK42" s="131" t="s">
        <v>275</v>
      </c>
      <c r="AL42" s="122" t="s">
        <v>289</v>
      </c>
      <c r="AM42" s="134" t="s">
        <v>439</v>
      </c>
      <c r="AN42" s="182" t="s">
        <v>437</v>
      </c>
      <c r="AO42" s="183">
        <v>0.33329999999999999</v>
      </c>
      <c r="AP42" s="134" t="s">
        <v>438</v>
      </c>
      <c r="AQ42" s="134" t="s">
        <v>438</v>
      </c>
      <c r="AR42" s="183">
        <v>0.33329999999999999</v>
      </c>
      <c r="AS42" s="147"/>
      <c r="AT42" s="147" t="s">
        <v>370</v>
      </c>
      <c r="AU42" s="147" t="s">
        <v>377</v>
      </c>
      <c r="AV42" s="147" t="s">
        <v>377</v>
      </c>
      <c r="AW42" s="147" t="s">
        <v>377</v>
      </c>
      <c r="AX42" s="147" t="s">
        <v>429</v>
      </c>
    </row>
    <row r="43" spans="1:50" s="148" customFormat="1" ht="266.25" customHeight="1" x14ac:dyDescent="0.25">
      <c r="A43" s="304"/>
      <c r="B43" s="374"/>
      <c r="C43" s="370"/>
      <c r="D43" s="370"/>
      <c r="E43" s="355"/>
      <c r="F43" s="355"/>
      <c r="G43" s="355"/>
      <c r="H43" s="388"/>
      <c r="I43" s="355"/>
      <c r="J43" s="390"/>
      <c r="K43" s="379"/>
      <c r="L43" s="382"/>
      <c r="M43" s="377"/>
      <c r="N43" s="180"/>
      <c r="O43" s="379"/>
      <c r="P43" s="382"/>
      <c r="Q43" s="385"/>
      <c r="R43" s="121">
        <v>2</v>
      </c>
      <c r="S43" s="134" t="s">
        <v>344</v>
      </c>
      <c r="T43" s="123" t="s">
        <v>4</v>
      </c>
      <c r="U43" s="124" t="s">
        <v>14</v>
      </c>
      <c r="V43" s="124" t="s">
        <v>9</v>
      </c>
      <c r="W43" s="125" t="s">
        <v>345</v>
      </c>
      <c r="X43" s="124" t="s">
        <v>19</v>
      </c>
      <c r="Y43" s="124" t="s">
        <v>22</v>
      </c>
      <c r="Z43" s="124" t="s">
        <v>110</v>
      </c>
      <c r="AA43" s="126">
        <v>0</v>
      </c>
      <c r="AB43" s="127" t="s">
        <v>45</v>
      </c>
      <c r="AC43" s="128">
        <v>0</v>
      </c>
      <c r="AD43" s="127" t="s">
        <v>7</v>
      </c>
      <c r="AE43" s="128">
        <v>0.8</v>
      </c>
      <c r="AF43" s="129" t="s">
        <v>74</v>
      </c>
      <c r="AG43" s="130" t="s">
        <v>122</v>
      </c>
      <c r="AH43" s="122" t="s">
        <v>305</v>
      </c>
      <c r="AI43" s="132" t="s">
        <v>197</v>
      </c>
      <c r="AJ43" s="131" t="s">
        <v>275</v>
      </c>
      <c r="AK43" s="131" t="s">
        <v>275</v>
      </c>
      <c r="AL43" s="122" t="s">
        <v>289</v>
      </c>
      <c r="AM43" s="134" t="s">
        <v>407</v>
      </c>
      <c r="AN43" s="182" t="s">
        <v>421</v>
      </c>
      <c r="AO43" s="183">
        <v>0.33329999999999999</v>
      </c>
      <c r="AP43" s="134" t="s">
        <v>410</v>
      </c>
      <c r="AQ43" s="134" t="s">
        <v>410</v>
      </c>
      <c r="AR43" s="183" t="s">
        <v>373</v>
      </c>
      <c r="AS43" s="147"/>
      <c r="AT43" s="147" t="s">
        <v>370</v>
      </c>
      <c r="AU43" s="147" t="s">
        <v>377</v>
      </c>
      <c r="AV43" s="147" t="s">
        <v>377</v>
      </c>
      <c r="AW43" s="147" t="s">
        <v>377</v>
      </c>
      <c r="AX43" s="147" t="s">
        <v>429</v>
      </c>
    </row>
    <row r="44" spans="1:50" s="148" customFormat="1" ht="69" hidden="1" customHeight="1" x14ac:dyDescent="0.25">
      <c r="A44" s="304"/>
      <c r="B44" s="375"/>
      <c r="C44" s="370"/>
      <c r="D44" s="370"/>
      <c r="E44" s="355"/>
      <c r="F44" s="355"/>
      <c r="G44" s="355"/>
      <c r="H44" s="388"/>
      <c r="I44" s="355"/>
      <c r="J44" s="390"/>
      <c r="K44" s="380"/>
      <c r="L44" s="383"/>
      <c r="M44" s="377"/>
      <c r="N44" s="180"/>
      <c r="O44" s="380"/>
      <c r="P44" s="383"/>
      <c r="Q44" s="386"/>
      <c r="R44" s="121"/>
      <c r="S44" s="134"/>
      <c r="T44" s="123"/>
      <c r="U44" s="124"/>
      <c r="V44" s="124"/>
      <c r="W44" s="125"/>
      <c r="X44" s="124"/>
      <c r="Y44" s="124"/>
      <c r="Z44" s="124"/>
      <c r="AA44" s="126"/>
      <c r="AB44" s="127"/>
      <c r="AC44" s="128"/>
      <c r="AD44" s="127"/>
      <c r="AE44" s="128"/>
      <c r="AF44" s="129"/>
      <c r="AG44" s="130"/>
      <c r="AH44" s="122"/>
      <c r="AI44" s="132"/>
      <c r="AJ44" s="131"/>
      <c r="AK44" s="131"/>
      <c r="AL44" s="122"/>
      <c r="AM44" s="122"/>
      <c r="AN44" s="182"/>
      <c r="AO44" s="122"/>
      <c r="AP44" s="122"/>
      <c r="AQ44" s="182"/>
      <c r="AR44" s="183"/>
      <c r="AS44" s="147"/>
      <c r="AT44" s="147" t="s">
        <v>370</v>
      </c>
      <c r="AU44" s="147" t="s">
        <v>377</v>
      </c>
      <c r="AV44" s="147" t="s">
        <v>377</v>
      </c>
      <c r="AW44" s="147" t="s">
        <v>377</v>
      </c>
      <c r="AX44" s="147"/>
    </row>
    <row r="45" spans="1:50" s="148" customFormat="1" ht="112.5" customHeight="1" x14ac:dyDescent="0.25">
      <c r="A45" s="304">
        <f>1+A42</f>
        <v>13</v>
      </c>
      <c r="B45" s="321" t="s">
        <v>242</v>
      </c>
      <c r="C45" s="369" t="s">
        <v>243</v>
      </c>
      <c r="D45" s="369" t="s">
        <v>244</v>
      </c>
      <c r="E45" s="354" t="s">
        <v>120</v>
      </c>
      <c r="F45" s="354" t="s">
        <v>278</v>
      </c>
      <c r="G45" s="354" t="s">
        <v>279</v>
      </c>
      <c r="H45" s="387" t="s">
        <v>320</v>
      </c>
      <c r="I45" s="354" t="s">
        <v>115</v>
      </c>
      <c r="J45" s="389">
        <v>56</v>
      </c>
      <c r="K45" s="378" t="str">
        <f>IF(J45&lt;=0,"",IF(J45&lt;=2,"Muy Baja",IF(J45&lt;=24,"Baja",IF(J45&lt;=500,"Media",IF(J45&lt;=5000,"Alta","Muy Alta")))))</f>
        <v>Media</v>
      </c>
      <c r="L45" s="381">
        <f>IF(K45="","",IF(K45="Muy Baja",0.2,IF(K45="Baja",0.4,IF(K45="Media",0.6,IF(K45="Alta",0.8,IF(K45="Muy Alta",1,))))))</f>
        <v>0.6</v>
      </c>
      <c r="M45" s="376" t="s">
        <v>303</v>
      </c>
      <c r="N45" s="179" t="str">
        <f ca="1">IF(NOT(ISERROR(MATCH(M45,'Tabla Impacto'!$B$221:$B$223,0))),'Tabla Impacto'!$F$223&amp;"Por favor no seleccionar los criterios de impacto(Afectación Económica o presupuestal y Pérdida Reputacional)",M45)</f>
        <v xml:space="preserve"> El riesgo afecta la imagen de la entidad con efecto publicitario sostenido a nivel de sector administrativo, nivel departamental o municipal</v>
      </c>
      <c r="O45" s="393" t="str">
        <f ca="1">IF(OR(N45='Tabla Impacto'!$C$11,N45='Tabla Impacto'!$D$11),"Leve",IF(OR(N45='Tabla Impacto'!$C$12,N45='Tabla Impacto'!$D$12),"Menor",IF(OR(N45='Tabla Impacto'!$C$13,N45='Tabla Impacto'!$D$13),"Moderado",IF(OR(N45='Tabla Impacto'!$C$14,N45='Tabla Impacto'!$D$14),"Mayor",IF(OR(N45='Tabla Impacto'!$C$15,N45='Tabla Impacto'!$D$15),"Catastrófico","")))))</f>
        <v>Mayor</v>
      </c>
      <c r="P45" s="381">
        <f ca="1">IF(O45="","",IF(O45="Leve",0.2,IF(O45="Menor",0.4,IF(O45="Moderado",0.6,IF(O45="Mayor",0.8,IF(O45="Catastrófico",1,))))))</f>
        <v>0.8</v>
      </c>
      <c r="Q45" s="384" t="str">
        <f ca="1">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Alto</v>
      </c>
      <c r="R45" s="121">
        <v>1</v>
      </c>
      <c r="S45" s="134" t="s">
        <v>422</v>
      </c>
      <c r="T45" s="123" t="str">
        <f t="shared" ref="T45:T53" si="73">IF(OR(U45="Preventivo",U45="Detectivo"),"Probabilidad",IF(U45="Correctivo","Impacto",""))</f>
        <v>Probabilidad</v>
      </c>
      <c r="U45" s="124" t="s">
        <v>15</v>
      </c>
      <c r="V45" s="124" t="s">
        <v>9</v>
      </c>
      <c r="W45" s="125" t="str">
        <f t="shared" ref="W45:W53" si="74">IF(AND(U45="Preventivo",V45="Automático"),"50%",IF(AND(U45="Preventivo",V45="Manual"),"40%",IF(AND(U45="Detectivo",V45="Automático"),"40%",IF(AND(U45="Detectivo",V45="Manual"),"30%",IF(AND(U45="Correctivo",V45="Automático"),"35%",IF(AND(U45="Correctivo",V45="Manual"),"25%",""))))))</f>
        <v>30%</v>
      </c>
      <c r="X45" s="124" t="s">
        <v>20</v>
      </c>
      <c r="Y45" s="124" t="s">
        <v>23</v>
      </c>
      <c r="Z45" s="124" t="s">
        <v>111</v>
      </c>
      <c r="AA45" s="126">
        <f t="shared" ref="AA45:AA53" si="75">IFERROR(IF(T45="Probabilidad",(L45-(+L45*W45)),IF(T45="Impacto",L45,"")),"")</f>
        <v>0.42</v>
      </c>
      <c r="AB45" s="127" t="str">
        <f t="shared" ref="AB45:AB53" si="76">IFERROR(IF(AA45="","",IF(AA45&lt;=0.2,"Muy Baja",IF(AA45&lt;=0.4,"Baja",IF(AA45&lt;=0.6,"Media",IF(AA45&lt;=0.8,"Alta","Muy Alta"))))),"")</f>
        <v>Media</v>
      </c>
      <c r="AC45" s="128">
        <f t="shared" ref="AC45:AC53" si="77">+AA45</f>
        <v>0.42</v>
      </c>
      <c r="AD45" s="127" t="str">
        <f t="shared" ref="AD45:AD53" ca="1" si="78">IFERROR(IF(AE45="","",IF(AE45&lt;=0.2,"Leve",IF(AE45&lt;=0.4,"Menor",IF(AE45&lt;=0.6,"Moderado",IF(AE45&lt;=0.8,"Mayor","Catastrófico"))))),"")</f>
        <v>Mayor</v>
      </c>
      <c r="AE45" s="128">
        <f t="shared" ref="AE45:AE53" ca="1" si="79">IFERROR(IF(T45="Impacto",(P45-(+P45*W45)),IF(T45="Probabilidad",P45,"")),"")</f>
        <v>0.8</v>
      </c>
      <c r="AF45" s="129" t="str">
        <f t="shared" ref="AF45:AF53" ca="1" si="80">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Alto</v>
      </c>
      <c r="AG45" s="130" t="s">
        <v>122</v>
      </c>
      <c r="AH45" s="133" t="s">
        <v>348</v>
      </c>
      <c r="AI45" s="132" t="s">
        <v>195</v>
      </c>
      <c r="AJ45" s="131" t="s">
        <v>275</v>
      </c>
      <c r="AK45" s="131" t="s">
        <v>275</v>
      </c>
      <c r="AL45" s="133" t="s">
        <v>291</v>
      </c>
      <c r="AM45" s="122" t="s">
        <v>408</v>
      </c>
      <c r="AN45" s="182" t="s">
        <v>409</v>
      </c>
      <c r="AO45" s="183">
        <v>0.33329999999999999</v>
      </c>
      <c r="AP45" s="133" t="s">
        <v>348</v>
      </c>
      <c r="AQ45" s="182" t="s">
        <v>423</v>
      </c>
      <c r="AR45" s="183" t="s">
        <v>373</v>
      </c>
      <c r="AS45" s="147"/>
      <c r="AT45" s="147" t="s">
        <v>370</v>
      </c>
      <c r="AU45" s="147" t="s">
        <v>377</v>
      </c>
      <c r="AV45" s="147" t="s">
        <v>377</v>
      </c>
      <c r="AW45" s="147" t="s">
        <v>377</v>
      </c>
      <c r="AX45" s="147" t="s">
        <v>429</v>
      </c>
    </row>
    <row r="46" spans="1:50" s="148" customFormat="1" ht="51" hidden="1" customHeight="1" x14ac:dyDescent="0.25">
      <c r="A46" s="304"/>
      <c r="B46" s="322"/>
      <c r="C46" s="370"/>
      <c r="D46" s="370"/>
      <c r="E46" s="355"/>
      <c r="F46" s="355"/>
      <c r="G46" s="355"/>
      <c r="H46" s="388"/>
      <c r="I46" s="355"/>
      <c r="J46" s="390"/>
      <c r="K46" s="379"/>
      <c r="L46" s="382"/>
      <c r="M46" s="377"/>
      <c r="N46" s="180"/>
      <c r="O46" s="379"/>
      <c r="P46" s="382"/>
      <c r="Q46" s="385"/>
      <c r="R46" s="121">
        <v>2</v>
      </c>
      <c r="S46" s="134"/>
      <c r="T46" s="138"/>
      <c r="U46" s="139"/>
      <c r="V46" s="139"/>
      <c r="W46" s="140"/>
      <c r="X46" s="139"/>
      <c r="Y46" s="139"/>
      <c r="Z46" s="139"/>
      <c r="AA46" s="165"/>
      <c r="AB46" s="142"/>
      <c r="AC46" s="143"/>
      <c r="AD46" s="142"/>
      <c r="AE46" s="143"/>
      <c r="AF46" s="144"/>
      <c r="AG46" s="145"/>
      <c r="AH46" s="122"/>
      <c r="AI46" s="132"/>
      <c r="AJ46" s="131"/>
      <c r="AK46" s="131"/>
      <c r="AL46" s="133"/>
      <c r="AM46" s="184"/>
      <c r="AN46" s="182"/>
      <c r="AO46" s="183"/>
      <c r="AP46" s="182"/>
      <c r="AQ46" s="182"/>
      <c r="AR46" s="183"/>
      <c r="AS46" s="147"/>
      <c r="AT46" s="147" t="s">
        <v>370</v>
      </c>
      <c r="AU46" s="147" t="s">
        <v>377</v>
      </c>
      <c r="AV46" s="147" t="s">
        <v>377</v>
      </c>
      <c r="AW46" s="147" t="s">
        <v>377</v>
      </c>
      <c r="AX46" s="147"/>
    </row>
    <row r="47" spans="1:50" s="148" customFormat="1" ht="133.5" customHeight="1" x14ac:dyDescent="0.25">
      <c r="A47" s="304"/>
      <c r="B47" s="323"/>
      <c r="C47" s="370"/>
      <c r="D47" s="370"/>
      <c r="E47" s="355"/>
      <c r="F47" s="355"/>
      <c r="G47" s="355"/>
      <c r="H47" s="388"/>
      <c r="I47" s="355"/>
      <c r="J47" s="390"/>
      <c r="K47" s="380"/>
      <c r="L47" s="383"/>
      <c r="M47" s="377"/>
      <c r="N47" s="180"/>
      <c r="O47" s="380"/>
      <c r="P47" s="383"/>
      <c r="Q47" s="386"/>
      <c r="R47" s="121">
        <v>3</v>
      </c>
      <c r="S47" s="134"/>
      <c r="T47" s="138"/>
      <c r="U47" s="139"/>
      <c r="V47" s="139"/>
      <c r="W47" s="140"/>
      <c r="X47" s="139"/>
      <c r="Y47" s="139"/>
      <c r="Z47" s="139"/>
      <c r="AA47" s="165"/>
      <c r="AB47" s="142"/>
      <c r="AC47" s="143"/>
      <c r="AD47" s="142"/>
      <c r="AE47" s="143"/>
      <c r="AF47" s="144"/>
      <c r="AG47" s="145"/>
      <c r="AH47" s="133"/>
      <c r="AI47" s="132"/>
      <c r="AJ47" s="131"/>
      <c r="AK47" s="131"/>
      <c r="AL47" s="133"/>
      <c r="AM47" s="184"/>
      <c r="AN47" s="182"/>
      <c r="AO47" s="183"/>
      <c r="AP47" s="182"/>
      <c r="AQ47" s="182"/>
      <c r="AR47" s="183"/>
      <c r="AS47" s="147"/>
      <c r="AT47" s="178"/>
      <c r="AU47" s="178"/>
      <c r="AV47" s="178"/>
      <c r="AW47" s="178"/>
      <c r="AX47" s="147"/>
    </row>
    <row r="48" spans="1:50" s="148" customFormat="1" ht="261" customHeight="1" x14ac:dyDescent="0.25">
      <c r="A48" s="304">
        <f>1+A45</f>
        <v>14</v>
      </c>
      <c r="B48" s="373" t="s">
        <v>326</v>
      </c>
      <c r="C48" s="373" t="s">
        <v>349</v>
      </c>
      <c r="D48" s="373" t="s">
        <v>327</v>
      </c>
      <c r="E48" s="354" t="s">
        <v>118</v>
      </c>
      <c r="F48" s="354" t="s">
        <v>329</v>
      </c>
      <c r="G48" s="354" t="s">
        <v>328</v>
      </c>
      <c r="H48" s="387" t="s">
        <v>325</v>
      </c>
      <c r="I48" s="354" t="s">
        <v>115</v>
      </c>
      <c r="J48" s="389">
        <v>10</v>
      </c>
      <c r="K48" s="378" t="str">
        <f>IF(J48&lt;=0,"",IF(J48&lt;=2,"Muy Baja",IF(J48&lt;=24,"Baja",IF(J48&lt;=500,"Media",IF(J48&lt;=5000,"Alta","Muy Alta")))))</f>
        <v>Baja</v>
      </c>
      <c r="L48" s="381">
        <f>IF(K48="","",IF(K48="Muy Baja",0.2,IF(K48="Baja",0.4,IF(K48="Media",0.6,IF(K48="Alta",0.8,IF(K48="Muy Alta",1,))))))</f>
        <v>0.4</v>
      </c>
      <c r="M48" s="376" t="s">
        <v>303</v>
      </c>
      <c r="N48" s="179" t="str">
        <f ca="1">IF(NOT(ISERROR(MATCH(M48,'Tabla Impacto'!$B$221:$B$223,0))),'Tabla Impacto'!$F$223&amp;"Por favor no seleccionar los criterios de impacto(Afectación Económica o presupuestal y Pérdida Reputacional)",M48)</f>
        <v xml:space="preserve"> El riesgo afecta la imagen de la entidad con efecto publicitario sostenido a nivel de sector administrativo, nivel departamental o municipal</v>
      </c>
      <c r="O48" s="378" t="str">
        <f ca="1">IF(OR(N48='Tabla Impacto'!$C$11,N48='Tabla Impacto'!$D$11),"Leve",IF(OR(N48='Tabla Impacto'!$C$12,N48='Tabla Impacto'!$D$12),"Menor",IF(OR(N48='Tabla Impacto'!$C$13,N48='Tabla Impacto'!$D$13),"Moderado",IF(OR(N48='Tabla Impacto'!$C$14,N48='Tabla Impacto'!$D$14),"Mayor",IF(OR(N48='Tabla Impacto'!$C$15,N48='Tabla Impacto'!$D$15),"Catastrófico","")))))</f>
        <v>Mayor</v>
      </c>
      <c r="P48" s="381">
        <f ca="1">IF(O48="","",IF(O48="Leve",0.2,IF(O48="Menor",0.4,IF(O48="Moderado",0.6,IF(O48="Mayor",0.8,IF(O48="Catastrófico",1,))))))</f>
        <v>0.8</v>
      </c>
      <c r="Q48" s="384" t="str">
        <f ca="1">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Alto</v>
      </c>
      <c r="R48" s="121">
        <v>1</v>
      </c>
      <c r="S48" s="169" t="s">
        <v>441</v>
      </c>
      <c r="T48" s="123" t="s">
        <v>4</v>
      </c>
      <c r="U48" s="124" t="s">
        <v>15</v>
      </c>
      <c r="V48" s="124" t="s">
        <v>9</v>
      </c>
      <c r="W48" s="125" t="s">
        <v>343</v>
      </c>
      <c r="X48" s="124" t="s">
        <v>20</v>
      </c>
      <c r="Y48" s="124" t="s">
        <v>23</v>
      </c>
      <c r="Z48" s="124" t="s">
        <v>111</v>
      </c>
      <c r="AA48" s="126">
        <v>0.42</v>
      </c>
      <c r="AB48" s="127" t="s">
        <v>98</v>
      </c>
      <c r="AC48" s="128">
        <v>0.42</v>
      </c>
      <c r="AD48" s="127" t="s">
        <v>7</v>
      </c>
      <c r="AE48" s="128">
        <v>0.8</v>
      </c>
      <c r="AF48" s="129" t="s">
        <v>74</v>
      </c>
      <c r="AG48" s="130" t="s">
        <v>122</v>
      </c>
      <c r="AH48" s="133" t="s">
        <v>433</v>
      </c>
      <c r="AI48" s="132" t="s">
        <v>195</v>
      </c>
      <c r="AJ48" s="131" t="s">
        <v>275</v>
      </c>
      <c r="AK48" s="131" t="s">
        <v>275</v>
      </c>
      <c r="AL48" s="133" t="s">
        <v>291</v>
      </c>
      <c r="AM48" s="184" t="s">
        <v>371</v>
      </c>
      <c r="AN48" s="182" t="s">
        <v>372</v>
      </c>
      <c r="AO48" s="183">
        <v>0.33329999999999999</v>
      </c>
      <c r="AP48" s="182" t="s">
        <v>424</v>
      </c>
      <c r="AQ48" s="182" t="s">
        <v>432</v>
      </c>
      <c r="AR48" s="183">
        <v>0.33329999999999999</v>
      </c>
      <c r="AS48" s="147"/>
      <c r="AT48" s="147" t="s">
        <v>370</v>
      </c>
      <c r="AU48" s="147" t="s">
        <v>377</v>
      </c>
      <c r="AV48" s="147" t="s">
        <v>377</v>
      </c>
      <c r="AW48" s="147" t="s">
        <v>377</v>
      </c>
      <c r="AX48" s="147" t="s">
        <v>440</v>
      </c>
    </row>
    <row r="49" spans="1:38" s="148" customFormat="1" ht="37.5" hidden="1" customHeight="1" x14ac:dyDescent="0.25">
      <c r="A49" s="304"/>
      <c r="B49" s="374"/>
      <c r="C49" s="374"/>
      <c r="D49" s="374"/>
      <c r="E49" s="355"/>
      <c r="F49" s="355"/>
      <c r="G49" s="355"/>
      <c r="H49" s="388"/>
      <c r="I49" s="355"/>
      <c r="J49" s="390"/>
      <c r="K49" s="379"/>
      <c r="L49" s="382"/>
      <c r="M49" s="377"/>
      <c r="N49" s="180"/>
      <c r="O49" s="379"/>
      <c r="P49" s="382"/>
      <c r="Q49" s="385"/>
      <c r="R49" s="121">
        <v>2</v>
      </c>
      <c r="S49" s="122"/>
      <c r="T49" s="123" t="str">
        <f t="shared" si="73"/>
        <v/>
      </c>
      <c r="U49" s="124"/>
      <c r="V49" s="124"/>
      <c r="W49" s="125" t="str">
        <f t="shared" si="74"/>
        <v/>
      </c>
      <c r="X49" s="124"/>
      <c r="Y49" s="124"/>
      <c r="Z49" s="124"/>
      <c r="AA49" s="126" t="str">
        <f t="shared" si="75"/>
        <v/>
      </c>
      <c r="AB49" s="127" t="str">
        <f t="shared" si="76"/>
        <v/>
      </c>
      <c r="AC49" s="128" t="str">
        <f t="shared" si="77"/>
        <v/>
      </c>
      <c r="AD49" s="127" t="str">
        <f t="shared" si="78"/>
        <v/>
      </c>
      <c r="AE49" s="128" t="str">
        <f t="shared" si="79"/>
        <v/>
      </c>
      <c r="AF49" s="129" t="str">
        <f t="shared" si="80"/>
        <v/>
      </c>
      <c r="AG49" s="130"/>
      <c r="AH49" s="120"/>
      <c r="AI49" s="132"/>
      <c r="AJ49" s="131"/>
      <c r="AK49" s="131"/>
      <c r="AL49" s="120"/>
    </row>
    <row r="50" spans="1:38" s="148" customFormat="1" ht="37.5" hidden="1" customHeight="1" x14ac:dyDescent="0.25">
      <c r="A50" s="304"/>
      <c r="B50" s="375"/>
      <c r="C50" s="375"/>
      <c r="D50" s="375"/>
      <c r="E50" s="398"/>
      <c r="F50" s="398"/>
      <c r="G50" s="398"/>
      <c r="H50" s="399"/>
      <c r="I50" s="398"/>
      <c r="J50" s="394"/>
      <c r="K50" s="380"/>
      <c r="L50" s="383"/>
      <c r="M50" s="392"/>
      <c r="N50" s="180"/>
      <c r="O50" s="380"/>
      <c r="P50" s="383"/>
      <c r="Q50" s="386"/>
      <c r="R50" s="121">
        <v>3</v>
      </c>
      <c r="S50" s="122"/>
      <c r="T50" s="123" t="str">
        <f t="shared" si="73"/>
        <v/>
      </c>
      <c r="U50" s="124"/>
      <c r="V50" s="124"/>
      <c r="W50" s="125" t="str">
        <f t="shared" si="74"/>
        <v/>
      </c>
      <c r="X50" s="124"/>
      <c r="Y50" s="124"/>
      <c r="Z50" s="124"/>
      <c r="AA50" s="126" t="str">
        <f t="shared" si="75"/>
        <v/>
      </c>
      <c r="AB50" s="127" t="str">
        <f t="shared" si="76"/>
        <v/>
      </c>
      <c r="AC50" s="128" t="str">
        <f t="shared" si="77"/>
        <v/>
      </c>
      <c r="AD50" s="127" t="str">
        <f t="shared" si="78"/>
        <v/>
      </c>
      <c r="AE50" s="128" t="str">
        <f t="shared" si="79"/>
        <v/>
      </c>
      <c r="AF50" s="129" t="str">
        <f t="shared" si="80"/>
        <v/>
      </c>
      <c r="AG50" s="130"/>
      <c r="AH50" s="120"/>
      <c r="AI50" s="132"/>
      <c r="AJ50" s="131"/>
      <c r="AK50" s="131"/>
      <c r="AL50" s="120"/>
    </row>
    <row r="51" spans="1:38" s="148" customFormat="1" ht="31.5" hidden="1" customHeight="1" x14ac:dyDescent="0.25">
      <c r="A51" s="304"/>
      <c r="B51" s="373"/>
      <c r="C51" s="395"/>
      <c r="D51" s="395"/>
      <c r="E51" s="354"/>
      <c r="F51" s="354"/>
      <c r="G51" s="354"/>
      <c r="H51" s="387"/>
      <c r="I51" s="354"/>
      <c r="J51" s="389"/>
      <c r="K51" s="378" t="str">
        <f>IF(J51&lt;=0,"",IF(J51&lt;=2,"Muy Baja",IF(J51&lt;=24,"Baja",IF(J51&lt;=500,"Media",IF(J51&lt;=5000,"Alta","Muy Alta")))))</f>
        <v/>
      </c>
      <c r="L51" s="381" t="str">
        <f>IF(K51="","",IF(K51="Muy Baja",0.2,IF(K51="Baja",0.4,IF(K51="Media",0.6,IF(K51="Alta",0.8,IF(K51="Muy Alta",1,))))))</f>
        <v/>
      </c>
      <c r="M51" s="376"/>
      <c r="N51" s="179">
        <f ca="1">IF(NOT(ISERROR(MATCH(M51,'Tabla Impacto'!$B$221:$B$223,0))),'Tabla Impacto'!$F$223&amp;"Por favor no seleccionar los criterios de impacto(Afectación Económica o presupuestal y Pérdida Reputacional)",M51)</f>
        <v>0</v>
      </c>
      <c r="O51" s="378" t="str">
        <f ca="1">IF(OR(N51='Tabla Impacto'!$C$11,N51='Tabla Impacto'!$D$11),"Leve",IF(OR(N51='Tabla Impacto'!$C$12,N51='Tabla Impacto'!$D$12),"Menor",IF(OR(N51='Tabla Impacto'!$C$13,N51='Tabla Impacto'!$D$13),"Moderado",IF(OR(N51='Tabla Impacto'!$C$14,N51='Tabla Impacto'!$D$14),"Mayor",IF(OR(N51='Tabla Impacto'!$C$15,N51='Tabla Impacto'!$D$15),"Catastrófico","")))))</f>
        <v/>
      </c>
      <c r="P51" s="381" t="str">
        <f ca="1">IF(O51="","",IF(O51="Leve",0.2,IF(O51="Menor",0.4,IF(O51="Moderado",0.6,IF(O51="Mayor",0.8,IF(O51="Catastrófico",1,))))))</f>
        <v/>
      </c>
      <c r="Q51" s="384" t="str">
        <f ca="1">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21">
        <v>1</v>
      </c>
      <c r="S51" s="122"/>
      <c r="T51" s="123" t="str">
        <f t="shared" si="73"/>
        <v/>
      </c>
      <c r="U51" s="124"/>
      <c r="V51" s="124"/>
      <c r="W51" s="125" t="str">
        <f t="shared" si="74"/>
        <v/>
      </c>
      <c r="X51" s="124"/>
      <c r="Y51" s="124"/>
      <c r="Z51" s="124"/>
      <c r="AA51" s="126" t="str">
        <f t="shared" si="75"/>
        <v/>
      </c>
      <c r="AB51" s="127" t="str">
        <f t="shared" si="76"/>
        <v/>
      </c>
      <c r="AC51" s="128" t="str">
        <f t="shared" si="77"/>
        <v/>
      </c>
      <c r="AD51" s="127" t="str">
        <f t="shared" si="78"/>
        <v/>
      </c>
      <c r="AE51" s="128" t="str">
        <f t="shared" si="79"/>
        <v/>
      </c>
      <c r="AF51" s="129" t="str">
        <f t="shared" si="80"/>
        <v/>
      </c>
      <c r="AG51" s="130"/>
      <c r="AH51" s="120"/>
      <c r="AI51" s="132"/>
      <c r="AJ51" s="131"/>
      <c r="AK51" s="131"/>
      <c r="AL51" s="120"/>
    </row>
    <row r="52" spans="1:38" s="148" customFormat="1" ht="35.25" hidden="1" customHeight="1" x14ac:dyDescent="0.25">
      <c r="A52" s="304"/>
      <c r="B52" s="374"/>
      <c r="C52" s="396"/>
      <c r="D52" s="396"/>
      <c r="E52" s="355"/>
      <c r="F52" s="355"/>
      <c r="G52" s="355"/>
      <c r="H52" s="388"/>
      <c r="I52" s="355"/>
      <c r="J52" s="390"/>
      <c r="K52" s="379"/>
      <c r="L52" s="382"/>
      <c r="M52" s="377"/>
      <c r="N52" s="180"/>
      <c r="O52" s="379"/>
      <c r="P52" s="382"/>
      <c r="Q52" s="385"/>
      <c r="R52" s="121">
        <v>2</v>
      </c>
      <c r="S52" s="122"/>
      <c r="T52" s="123" t="str">
        <f t="shared" si="73"/>
        <v/>
      </c>
      <c r="U52" s="124"/>
      <c r="V52" s="124"/>
      <c r="W52" s="125" t="str">
        <f t="shared" si="74"/>
        <v/>
      </c>
      <c r="X52" s="124"/>
      <c r="Y52" s="124"/>
      <c r="Z52" s="124"/>
      <c r="AA52" s="126" t="str">
        <f t="shared" si="75"/>
        <v/>
      </c>
      <c r="AB52" s="127" t="str">
        <f t="shared" si="76"/>
        <v/>
      </c>
      <c r="AC52" s="128" t="str">
        <f t="shared" si="77"/>
        <v/>
      </c>
      <c r="AD52" s="127" t="str">
        <f t="shared" si="78"/>
        <v/>
      </c>
      <c r="AE52" s="128" t="str">
        <f t="shared" si="79"/>
        <v/>
      </c>
      <c r="AF52" s="129" t="str">
        <f t="shared" si="80"/>
        <v/>
      </c>
      <c r="AG52" s="130"/>
      <c r="AH52" s="120"/>
      <c r="AI52" s="132"/>
      <c r="AJ52" s="131"/>
      <c r="AK52" s="131"/>
      <c r="AL52" s="120"/>
    </row>
    <row r="53" spans="1:38" s="148" customFormat="1" ht="24.75" customHeight="1" x14ac:dyDescent="0.25">
      <c r="A53" s="304"/>
      <c r="B53" s="375"/>
      <c r="C53" s="397"/>
      <c r="D53" s="397"/>
      <c r="E53" s="398"/>
      <c r="F53" s="398"/>
      <c r="G53" s="398"/>
      <c r="H53" s="399"/>
      <c r="I53" s="398"/>
      <c r="J53" s="394"/>
      <c r="K53" s="380"/>
      <c r="L53" s="383"/>
      <c r="M53" s="392"/>
      <c r="N53" s="180"/>
      <c r="O53" s="380"/>
      <c r="P53" s="383"/>
      <c r="Q53" s="386"/>
      <c r="R53" s="121">
        <v>3</v>
      </c>
      <c r="S53" s="122"/>
      <c r="T53" s="123" t="str">
        <f t="shared" si="73"/>
        <v/>
      </c>
      <c r="U53" s="124"/>
      <c r="V53" s="124"/>
      <c r="W53" s="125" t="str">
        <f t="shared" si="74"/>
        <v/>
      </c>
      <c r="X53" s="124"/>
      <c r="Y53" s="124"/>
      <c r="Z53" s="124"/>
      <c r="AA53" s="126" t="str">
        <f t="shared" si="75"/>
        <v/>
      </c>
      <c r="AB53" s="127" t="str">
        <f t="shared" si="76"/>
        <v/>
      </c>
      <c r="AC53" s="128" t="str">
        <f t="shared" si="77"/>
        <v/>
      </c>
      <c r="AD53" s="127" t="str">
        <f t="shared" si="78"/>
        <v/>
      </c>
      <c r="AE53" s="128" t="str">
        <f t="shared" si="79"/>
        <v/>
      </c>
      <c r="AF53" s="129" t="str">
        <f t="shared" si="80"/>
        <v/>
      </c>
      <c r="AG53" s="130"/>
      <c r="AH53" s="120"/>
      <c r="AI53" s="132"/>
      <c r="AJ53" s="131"/>
      <c r="AK53" s="131"/>
      <c r="AL53" s="120"/>
    </row>
    <row r="55" spans="1:38" x14ac:dyDescent="0.25">
      <c r="A55" s="2"/>
      <c r="B55" s="2"/>
      <c r="C55" s="2"/>
      <c r="D55" s="2"/>
    </row>
    <row r="57" spans="1:38" x14ac:dyDescent="0.25">
      <c r="B57" s="19" t="s">
        <v>250</v>
      </c>
      <c r="C57" s="2"/>
      <c r="D57" s="2"/>
      <c r="E57" s="2"/>
    </row>
  </sheetData>
  <autoFilter ref="A6:CO53" xr:uid="{00000000-0009-0000-0000-000002000000}"/>
  <dataConsolidate/>
  <mergeCells count="309">
    <mergeCell ref="AM4:AX4"/>
    <mergeCell ref="AM5:AO5"/>
    <mergeCell ref="AP5:AR5"/>
    <mergeCell ref="AS5:AU5"/>
    <mergeCell ref="AV5:AW5"/>
    <mergeCell ref="AX5:AX6"/>
    <mergeCell ref="B48:B50"/>
    <mergeCell ref="A48:A50"/>
    <mergeCell ref="J48:J50"/>
    <mergeCell ref="I48:I50"/>
    <mergeCell ref="H48:H50"/>
    <mergeCell ref="G48:G50"/>
    <mergeCell ref="F48:F50"/>
    <mergeCell ref="E48:E50"/>
    <mergeCell ref="K48:K50"/>
    <mergeCell ref="A45:A47"/>
    <mergeCell ref="B45:B47"/>
    <mergeCell ref="F45:F47"/>
    <mergeCell ref="G45:G47"/>
    <mergeCell ref="H45:H47"/>
    <mergeCell ref="I45:I47"/>
    <mergeCell ref="A42:A44"/>
    <mergeCell ref="B42:B44"/>
    <mergeCell ref="C42:C44"/>
    <mergeCell ref="A51:A53"/>
    <mergeCell ref="B51:B53"/>
    <mergeCell ref="C51:C53"/>
    <mergeCell ref="D51:D53"/>
    <mergeCell ref="E51:E53"/>
    <mergeCell ref="F51:F53"/>
    <mergeCell ref="G51:G53"/>
    <mergeCell ref="H51:H53"/>
    <mergeCell ref="I51:I53"/>
    <mergeCell ref="Q51:Q53"/>
    <mergeCell ref="Q48:Q50"/>
    <mergeCell ref="M48:M50"/>
    <mergeCell ref="D48:D50"/>
    <mergeCell ref="C48:C50"/>
    <mergeCell ref="J45:J47"/>
    <mergeCell ref="K45:K47"/>
    <mergeCell ref="L45:L47"/>
    <mergeCell ref="M45:M47"/>
    <mergeCell ref="O45:O47"/>
    <mergeCell ref="P45:P47"/>
    <mergeCell ref="Q45:Q47"/>
    <mergeCell ref="L48:L50"/>
    <mergeCell ref="O48:O50"/>
    <mergeCell ref="P48:P50"/>
    <mergeCell ref="J51:J53"/>
    <mergeCell ref="K51:K53"/>
    <mergeCell ref="L51:L53"/>
    <mergeCell ref="M51:M53"/>
    <mergeCell ref="O51:O53"/>
    <mergeCell ref="P51:P53"/>
    <mergeCell ref="C45:C47"/>
    <mergeCell ref="D45:D47"/>
    <mergeCell ref="E45:E47"/>
    <mergeCell ref="D42:D44"/>
    <mergeCell ref="E42:E44"/>
    <mergeCell ref="F42:F44"/>
    <mergeCell ref="G42:G44"/>
    <mergeCell ref="H42:H44"/>
    <mergeCell ref="I42:I44"/>
    <mergeCell ref="J42:J44"/>
    <mergeCell ref="K42:K44"/>
    <mergeCell ref="L42:L44"/>
    <mergeCell ref="M42:M44"/>
    <mergeCell ref="O42:O44"/>
    <mergeCell ref="P42:P44"/>
    <mergeCell ref="Q42:Q44"/>
    <mergeCell ref="M39:M41"/>
    <mergeCell ref="O39:O41"/>
    <mergeCell ref="P39:P41"/>
    <mergeCell ref="Q39:Q41"/>
    <mergeCell ref="H39:H41"/>
    <mergeCell ref="I39:I41"/>
    <mergeCell ref="J39:J41"/>
    <mergeCell ref="K39:K41"/>
    <mergeCell ref="L39:L41"/>
    <mergeCell ref="L36:L38"/>
    <mergeCell ref="M36:M38"/>
    <mergeCell ref="O36:O38"/>
    <mergeCell ref="P36:P38"/>
    <mergeCell ref="Q36:Q38"/>
    <mergeCell ref="G36:G38"/>
    <mergeCell ref="H36:H38"/>
    <mergeCell ref="I36:I38"/>
    <mergeCell ref="J36:J38"/>
    <mergeCell ref="K36:K38"/>
    <mergeCell ref="M30:M32"/>
    <mergeCell ref="O30:O32"/>
    <mergeCell ref="P30:P32"/>
    <mergeCell ref="F33:F35"/>
    <mergeCell ref="E33:E35"/>
    <mergeCell ref="D33:D35"/>
    <mergeCell ref="C33:C35"/>
    <mergeCell ref="B33:B35"/>
    <mergeCell ref="K33:K35"/>
    <mergeCell ref="J33:J35"/>
    <mergeCell ref="I33:I35"/>
    <mergeCell ref="H33:H35"/>
    <mergeCell ref="G33:G35"/>
    <mergeCell ref="D24:D26"/>
    <mergeCell ref="E24:E26"/>
    <mergeCell ref="F24:F26"/>
    <mergeCell ref="G24:G26"/>
    <mergeCell ref="H24:H26"/>
    <mergeCell ref="A24:A26"/>
    <mergeCell ref="B24:B26"/>
    <mergeCell ref="C24:C26"/>
    <mergeCell ref="Q33:Q35"/>
    <mergeCell ref="P33:P35"/>
    <mergeCell ref="O33:O35"/>
    <mergeCell ref="M33:M35"/>
    <mergeCell ref="L33:L35"/>
    <mergeCell ref="Q30:Q32"/>
    <mergeCell ref="B30:B32"/>
    <mergeCell ref="C30:C32"/>
    <mergeCell ref="D30:D32"/>
    <mergeCell ref="E30:E32"/>
    <mergeCell ref="F30:F32"/>
    <mergeCell ref="G30:G32"/>
    <mergeCell ref="H30:H32"/>
    <mergeCell ref="I30:I32"/>
    <mergeCell ref="J30:J32"/>
    <mergeCell ref="K30:K32"/>
    <mergeCell ref="A36:A38"/>
    <mergeCell ref="A33:A35"/>
    <mergeCell ref="A30:A32"/>
    <mergeCell ref="A39:A41"/>
    <mergeCell ref="B39:B41"/>
    <mergeCell ref="C39:C41"/>
    <mergeCell ref="D39:D41"/>
    <mergeCell ref="E39:E41"/>
    <mergeCell ref="F39:F41"/>
    <mergeCell ref="B36:B38"/>
    <mergeCell ref="C36:C38"/>
    <mergeCell ref="D36:D38"/>
    <mergeCell ref="E36:E38"/>
    <mergeCell ref="F36:F38"/>
    <mergeCell ref="G39:G41"/>
    <mergeCell ref="O24:O26"/>
    <mergeCell ref="P24:P26"/>
    <mergeCell ref="Q24:Q26"/>
    <mergeCell ref="I24:I26"/>
    <mergeCell ref="J24:J26"/>
    <mergeCell ref="J21:J23"/>
    <mergeCell ref="K21:K23"/>
    <mergeCell ref="L21:L23"/>
    <mergeCell ref="M21:M23"/>
    <mergeCell ref="O21:O23"/>
    <mergeCell ref="P21:P23"/>
    <mergeCell ref="Q21:Q23"/>
    <mergeCell ref="J27:J29"/>
    <mergeCell ref="K27:K29"/>
    <mergeCell ref="L27:L29"/>
    <mergeCell ref="M27:M29"/>
    <mergeCell ref="O27:O29"/>
    <mergeCell ref="P27:P29"/>
    <mergeCell ref="Q27:Q29"/>
    <mergeCell ref="K24:K26"/>
    <mergeCell ref="L24:L26"/>
    <mergeCell ref="M24:M26"/>
    <mergeCell ref="L30:L32"/>
    <mergeCell ref="B21:B23"/>
    <mergeCell ref="A21:A23"/>
    <mergeCell ref="C21:C23"/>
    <mergeCell ref="D21:D23"/>
    <mergeCell ref="E21:E23"/>
    <mergeCell ref="F21:F23"/>
    <mergeCell ref="G21:G23"/>
    <mergeCell ref="H21:H23"/>
    <mergeCell ref="I21:I23"/>
    <mergeCell ref="Q16:Q17"/>
    <mergeCell ref="Q18:Q20"/>
    <mergeCell ref="P18:P20"/>
    <mergeCell ref="O18:O20"/>
    <mergeCell ref="M18:M20"/>
    <mergeCell ref="K16:K17"/>
    <mergeCell ref="L16:L17"/>
    <mergeCell ref="M16:M17"/>
    <mergeCell ref="O16:O17"/>
    <mergeCell ref="P16:P17"/>
    <mergeCell ref="K10:K12"/>
    <mergeCell ref="L10:L12"/>
    <mergeCell ref="I10:I12"/>
    <mergeCell ref="M10:M12"/>
    <mergeCell ref="O10:O12"/>
    <mergeCell ref="P10:P12"/>
    <mergeCell ref="Q10:Q12"/>
    <mergeCell ref="J10:J12"/>
    <mergeCell ref="A13:A15"/>
    <mergeCell ref="B13:B15"/>
    <mergeCell ref="C13:C15"/>
    <mergeCell ref="D13:D15"/>
    <mergeCell ref="E13:E15"/>
    <mergeCell ref="F13:F15"/>
    <mergeCell ref="G13:G15"/>
    <mergeCell ref="H13:H15"/>
    <mergeCell ref="I13:I15"/>
    <mergeCell ref="A10:A12"/>
    <mergeCell ref="G10:G12"/>
    <mergeCell ref="H10:H12"/>
    <mergeCell ref="J13:J15"/>
    <mergeCell ref="K13:K15"/>
    <mergeCell ref="L13:L15"/>
    <mergeCell ref="M13:M15"/>
    <mergeCell ref="Q7:Q9"/>
    <mergeCell ref="E7:E9"/>
    <mergeCell ref="K7:K9"/>
    <mergeCell ref="L7:L9"/>
    <mergeCell ref="M7:M9"/>
    <mergeCell ref="O7:O9"/>
    <mergeCell ref="P7:P9"/>
    <mergeCell ref="F7:F9"/>
    <mergeCell ref="G7:G9"/>
    <mergeCell ref="H7:H9"/>
    <mergeCell ref="I7:I9"/>
    <mergeCell ref="J7:J9"/>
    <mergeCell ref="A7:A9"/>
    <mergeCell ref="B7:B9"/>
    <mergeCell ref="C7:C9"/>
    <mergeCell ref="D7:D9"/>
    <mergeCell ref="B10:B12"/>
    <mergeCell ref="C10:C12"/>
    <mergeCell ref="D10:D12"/>
    <mergeCell ref="E10:E12"/>
    <mergeCell ref="F10:F12"/>
    <mergeCell ref="A1:AL2"/>
    <mergeCell ref="A4:J4"/>
    <mergeCell ref="K4:Q4"/>
    <mergeCell ref="R4:Z4"/>
    <mergeCell ref="AA4:AG4"/>
    <mergeCell ref="AH4:AL4"/>
    <mergeCell ref="R5:R6"/>
    <mergeCell ref="AF5:AF6"/>
    <mergeCell ref="AE5:AE6"/>
    <mergeCell ref="AA5:AA6"/>
    <mergeCell ref="S5:S6"/>
    <mergeCell ref="A5:A6"/>
    <mergeCell ref="I5:I6"/>
    <mergeCell ref="H5:H6"/>
    <mergeCell ref="G5:G6"/>
    <mergeCell ref="F5:F6"/>
    <mergeCell ref="U5:Z5"/>
    <mergeCell ref="AH5:AH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E16:E17"/>
    <mergeCell ref="L18:L20"/>
    <mergeCell ref="K18:K20"/>
    <mergeCell ref="J18:J20"/>
    <mergeCell ref="I18:I20"/>
    <mergeCell ref="H18:H20"/>
    <mergeCell ref="A16:A17"/>
    <mergeCell ref="B16:B17"/>
    <mergeCell ref="F16:F17"/>
    <mergeCell ref="G16:G17"/>
    <mergeCell ref="H16:H17"/>
    <mergeCell ref="I16:I17"/>
    <mergeCell ref="G18:G20"/>
    <mergeCell ref="F18:F20"/>
    <mergeCell ref="E18:E20"/>
    <mergeCell ref="D18:D20"/>
    <mergeCell ref="C18:C20"/>
    <mergeCell ref="J16:J17"/>
    <mergeCell ref="AQ13:AQ15"/>
    <mergeCell ref="AR13:AR15"/>
    <mergeCell ref="AP13:AP15"/>
    <mergeCell ref="AH13:AH15"/>
    <mergeCell ref="AI13:AI15"/>
    <mergeCell ref="AJ13:AJ15"/>
    <mergeCell ref="AK13:AK15"/>
    <mergeCell ref="AL13:AL15"/>
    <mergeCell ref="A27:A29"/>
    <mergeCell ref="B27:B29"/>
    <mergeCell ref="C27:C29"/>
    <mergeCell ref="D27:D29"/>
    <mergeCell ref="E27:E29"/>
    <mergeCell ref="F27:F29"/>
    <mergeCell ref="G27:G29"/>
    <mergeCell ref="H27:H29"/>
    <mergeCell ref="I27:I29"/>
    <mergeCell ref="O13:O15"/>
    <mergeCell ref="P13:P15"/>
    <mergeCell ref="Q13:Q15"/>
    <mergeCell ref="A18:A20"/>
    <mergeCell ref="B18:B20"/>
    <mergeCell ref="C16:C17"/>
    <mergeCell ref="D16:D17"/>
  </mergeCells>
  <conditionalFormatting sqref="K7 AB7:AB53">
    <cfRule type="cellIs" dxfId="210" priority="3354" operator="equal">
      <formula>"Baja"</formula>
    </cfRule>
    <cfRule type="cellIs" dxfId="209" priority="3355" operator="equal">
      <formula>"Muy Baja"</formula>
    </cfRule>
    <cfRule type="cellIs" dxfId="208" priority="3351" operator="equal">
      <formula>"Muy Alta"</formula>
    </cfRule>
    <cfRule type="cellIs" dxfId="207" priority="3352" operator="equal">
      <formula>"Alta"</formula>
    </cfRule>
    <cfRule type="cellIs" dxfId="206" priority="3353" operator="equal">
      <formula>"Media"</formula>
    </cfRule>
  </conditionalFormatting>
  <conditionalFormatting sqref="K10">
    <cfRule type="cellIs" dxfId="205" priority="1843" operator="equal">
      <formula>"Baja"</formula>
    </cfRule>
    <cfRule type="cellIs" dxfId="204" priority="1842" operator="equal">
      <formula>"Media"</formula>
    </cfRule>
    <cfRule type="cellIs" dxfId="203" priority="1841" operator="equal">
      <formula>"Alta"</formula>
    </cfRule>
    <cfRule type="cellIs" dxfId="202" priority="1840" operator="equal">
      <formula>"Muy Alta"</formula>
    </cfRule>
    <cfRule type="cellIs" dxfId="201" priority="1844" operator="equal">
      <formula>"Muy Baja"</formula>
    </cfRule>
  </conditionalFormatting>
  <conditionalFormatting sqref="K13">
    <cfRule type="cellIs" dxfId="200" priority="1810" operator="equal">
      <formula>"Muy Alta"</formula>
    </cfRule>
    <cfRule type="cellIs" dxfId="199" priority="1813" operator="equal">
      <formula>"Baja"</formula>
    </cfRule>
    <cfRule type="cellIs" dxfId="198" priority="1812" operator="equal">
      <formula>"Media"</formula>
    </cfRule>
    <cfRule type="cellIs" dxfId="197" priority="1814" operator="equal">
      <formula>"Muy Baja"</formula>
    </cfRule>
    <cfRule type="cellIs" dxfId="196" priority="1811" operator="equal">
      <formula>"Alta"</formula>
    </cfRule>
  </conditionalFormatting>
  <conditionalFormatting sqref="K18">
    <cfRule type="cellIs" dxfId="195" priority="1753" operator="equal">
      <formula>"Baja"</formula>
    </cfRule>
    <cfRule type="cellIs" dxfId="194" priority="1752" operator="equal">
      <formula>"Media"</formula>
    </cfRule>
    <cfRule type="cellIs" dxfId="193" priority="1750" operator="equal">
      <formula>"Muy Alta"</formula>
    </cfRule>
    <cfRule type="cellIs" dxfId="192" priority="1754" operator="equal">
      <formula>"Muy Baja"</formula>
    </cfRule>
    <cfRule type="cellIs" dxfId="191" priority="1751" operator="equal">
      <formula>"Alta"</formula>
    </cfRule>
  </conditionalFormatting>
  <conditionalFormatting sqref="K21">
    <cfRule type="cellIs" dxfId="190" priority="1677" operator="equal">
      <formula>"Media"</formula>
    </cfRule>
    <cfRule type="cellIs" dxfId="189" priority="1676" operator="equal">
      <formula>"Alta"</formula>
    </cfRule>
    <cfRule type="cellIs" dxfId="188" priority="1675" operator="equal">
      <formula>"Muy Alta"</formula>
    </cfRule>
    <cfRule type="cellIs" dxfId="187" priority="1679" operator="equal">
      <formula>"Muy Baja"</formula>
    </cfRule>
    <cfRule type="cellIs" dxfId="186" priority="1678" operator="equal">
      <formula>"Baja"</formula>
    </cfRule>
  </conditionalFormatting>
  <conditionalFormatting sqref="K24">
    <cfRule type="cellIs" dxfId="185" priority="1616" operator="equal">
      <formula>"Alta"</formula>
    </cfRule>
    <cfRule type="cellIs" dxfId="184" priority="1619" operator="equal">
      <formula>"Muy Baja"</formula>
    </cfRule>
    <cfRule type="cellIs" dxfId="183" priority="1618" operator="equal">
      <formula>"Baja"</formula>
    </cfRule>
    <cfRule type="cellIs" dxfId="182" priority="1617" operator="equal">
      <formula>"Media"</formula>
    </cfRule>
    <cfRule type="cellIs" dxfId="181" priority="1615" operator="equal">
      <formula>"Muy Alta"</formula>
    </cfRule>
  </conditionalFormatting>
  <conditionalFormatting sqref="K27">
    <cfRule type="cellIs" dxfId="180" priority="53" operator="equal">
      <formula>"Muy Alta"</formula>
    </cfRule>
    <cfRule type="cellIs" dxfId="179" priority="54" operator="equal">
      <formula>"Alta"</formula>
    </cfRule>
    <cfRule type="cellIs" dxfId="178" priority="55" operator="equal">
      <formula>"Media"</formula>
    </cfRule>
    <cfRule type="cellIs" dxfId="177" priority="56" operator="equal">
      <formula>"Baja"</formula>
    </cfRule>
    <cfRule type="cellIs" dxfId="176" priority="57" operator="equal">
      <formula>"Muy Baja"</formula>
    </cfRule>
  </conditionalFormatting>
  <conditionalFormatting sqref="K30">
    <cfRule type="cellIs" dxfId="175" priority="1570" operator="equal">
      <formula>"Muy Alta"</formula>
    </cfRule>
    <cfRule type="cellIs" dxfId="174" priority="1571" operator="equal">
      <formula>"Alta"</formula>
    </cfRule>
    <cfRule type="cellIs" dxfId="173" priority="1572" operator="equal">
      <formula>"Media"</formula>
    </cfRule>
    <cfRule type="cellIs" dxfId="172" priority="1573" operator="equal">
      <formula>"Baja"</formula>
    </cfRule>
    <cfRule type="cellIs" dxfId="171" priority="1574" operator="equal">
      <formula>"Muy Baja"</formula>
    </cfRule>
  </conditionalFormatting>
  <conditionalFormatting sqref="K33">
    <cfRule type="cellIs" dxfId="170" priority="1527" operator="equal">
      <formula>"Media"</formula>
    </cfRule>
    <cfRule type="cellIs" dxfId="169" priority="1529" operator="equal">
      <formula>"Muy Baja"</formula>
    </cfRule>
    <cfRule type="cellIs" dxfId="168" priority="1528" operator="equal">
      <formula>"Baja"</formula>
    </cfRule>
    <cfRule type="cellIs" dxfId="167" priority="1525" operator="equal">
      <formula>"Muy Alta"</formula>
    </cfRule>
    <cfRule type="cellIs" dxfId="166" priority="1526" operator="equal">
      <formula>"Alta"</formula>
    </cfRule>
  </conditionalFormatting>
  <conditionalFormatting sqref="K36">
    <cfRule type="cellIs" dxfId="165" priority="1512" operator="equal">
      <formula>"Media"</formula>
    </cfRule>
    <cfRule type="cellIs" dxfId="164" priority="1513" operator="equal">
      <formula>"Baja"</formula>
    </cfRule>
    <cfRule type="cellIs" dxfId="163" priority="1514" operator="equal">
      <formula>"Muy Baja"</formula>
    </cfRule>
    <cfRule type="cellIs" dxfId="162" priority="1510" operator="equal">
      <formula>"Muy Alta"</formula>
    </cfRule>
    <cfRule type="cellIs" dxfId="161" priority="1511" operator="equal">
      <formula>"Alta"</formula>
    </cfRule>
  </conditionalFormatting>
  <conditionalFormatting sqref="K39">
    <cfRule type="cellIs" dxfId="160" priority="1180" operator="equal">
      <formula>"Baja"</formula>
    </cfRule>
    <cfRule type="cellIs" dxfId="159" priority="1177" operator="equal">
      <formula>"Muy Alta"</formula>
    </cfRule>
    <cfRule type="cellIs" dxfId="158" priority="1178" operator="equal">
      <formula>"Alta"</formula>
    </cfRule>
    <cfRule type="cellIs" dxfId="157" priority="1181" operator="equal">
      <formula>"Muy Baja"</formula>
    </cfRule>
    <cfRule type="cellIs" dxfId="156" priority="1179" operator="equal">
      <formula>"Media"</formula>
    </cfRule>
  </conditionalFormatting>
  <conditionalFormatting sqref="K42">
    <cfRule type="cellIs" dxfId="155" priority="994" operator="equal">
      <formula>"Baja"</formula>
    </cfRule>
    <cfRule type="cellIs" dxfId="154" priority="993" operator="equal">
      <formula>"Media"</formula>
    </cfRule>
    <cfRule type="cellIs" dxfId="153" priority="992" operator="equal">
      <formula>"Alta"</formula>
    </cfRule>
    <cfRule type="cellIs" dxfId="152" priority="991" operator="equal">
      <formula>"Muy Alta"</formula>
    </cfRule>
    <cfRule type="cellIs" dxfId="151" priority="995" operator="equal">
      <formula>"Muy Baja"</formula>
    </cfRule>
  </conditionalFormatting>
  <conditionalFormatting sqref="K45">
    <cfRule type="cellIs" dxfId="150" priority="847" operator="equal">
      <formula>"Muy Alta"</formula>
    </cfRule>
    <cfRule type="cellIs" dxfId="149" priority="848" operator="equal">
      <formula>"Alta"</formula>
    </cfRule>
    <cfRule type="cellIs" dxfId="148" priority="849" operator="equal">
      <formula>"Media"</formula>
    </cfRule>
    <cfRule type="cellIs" dxfId="147" priority="850" operator="equal">
      <formula>"Baja"</formula>
    </cfRule>
    <cfRule type="cellIs" dxfId="146" priority="851" operator="equal">
      <formula>"Muy Baja"</formula>
    </cfRule>
  </conditionalFormatting>
  <conditionalFormatting sqref="K48">
    <cfRule type="cellIs" dxfId="145" priority="705" operator="equal">
      <formula>"Media"</formula>
    </cfRule>
    <cfRule type="cellIs" dxfId="144" priority="706" operator="equal">
      <formula>"Baja"</formula>
    </cfRule>
    <cfRule type="cellIs" dxfId="143" priority="707" operator="equal">
      <formula>"Muy Baja"</formula>
    </cfRule>
    <cfRule type="cellIs" dxfId="142" priority="703" operator="equal">
      <formula>"Muy Alta"</formula>
    </cfRule>
    <cfRule type="cellIs" dxfId="141" priority="704" operator="equal">
      <formula>"Alta"</formula>
    </cfRule>
  </conditionalFormatting>
  <conditionalFormatting sqref="K51">
    <cfRule type="cellIs" dxfId="140" priority="418" operator="equal">
      <formula>"Baja"</formula>
    </cfRule>
    <cfRule type="cellIs" dxfId="139" priority="417" operator="equal">
      <formula>"Media"</formula>
    </cfRule>
    <cfRule type="cellIs" dxfId="138" priority="416" operator="equal">
      <formula>"Alta"</formula>
    </cfRule>
    <cfRule type="cellIs" dxfId="137" priority="415" operator="equal">
      <formula>"Muy Alta"</formula>
    </cfRule>
    <cfRule type="cellIs" dxfId="136" priority="419" operator="equal">
      <formula>"Muy Baja"</formula>
    </cfRule>
  </conditionalFormatting>
  <conditionalFormatting sqref="N7:N53">
    <cfRule type="containsText" dxfId="135" priority="43" operator="containsText" text="❌">
      <formula>NOT(ISERROR(SEARCH("❌",N7)))</formula>
    </cfRule>
  </conditionalFormatting>
  <conditionalFormatting sqref="O7 AD7:AD53">
    <cfRule type="cellIs" dxfId="134" priority="329" operator="equal">
      <formula>"Catastrófico"</formula>
    </cfRule>
    <cfRule type="cellIs" dxfId="133" priority="331" operator="equal">
      <formula>"Moderado"</formula>
    </cfRule>
    <cfRule type="cellIs" dxfId="132" priority="330" operator="equal">
      <formula>"Mayor"</formula>
    </cfRule>
    <cfRule type="cellIs" dxfId="131" priority="332" operator="equal">
      <formula>"Menor"</formula>
    </cfRule>
    <cfRule type="cellIs" dxfId="130" priority="333" operator="equal">
      <formula>"Leve"</formula>
    </cfRule>
  </conditionalFormatting>
  <conditionalFormatting sqref="O10">
    <cfRule type="cellIs" dxfId="129" priority="1839" operator="equal">
      <formula>"Leve"</formula>
    </cfRule>
    <cfRule type="cellIs" dxfId="128" priority="1838" operator="equal">
      <formula>"Menor"</formula>
    </cfRule>
    <cfRule type="cellIs" dxfId="127" priority="1837" operator="equal">
      <formula>"Moderado"</formula>
    </cfRule>
    <cfRule type="cellIs" dxfId="126" priority="1836" operator="equal">
      <formula>"Mayor"</formula>
    </cfRule>
    <cfRule type="cellIs" dxfId="125" priority="1835" operator="equal">
      <formula>"Catastrófico"</formula>
    </cfRule>
  </conditionalFormatting>
  <conditionalFormatting sqref="O13">
    <cfRule type="cellIs" dxfId="124" priority="1809" operator="equal">
      <formula>"Leve"</formula>
    </cfRule>
    <cfRule type="cellIs" dxfId="123" priority="1808" operator="equal">
      <formula>"Menor"</formula>
    </cfRule>
    <cfRule type="cellIs" dxfId="122" priority="1807" operator="equal">
      <formula>"Moderado"</formula>
    </cfRule>
    <cfRule type="cellIs" dxfId="121" priority="1805" operator="equal">
      <formula>"Catastrófico"</formula>
    </cfRule>
    <cfRule type="cellIs" dxfId="120" priority="1806" operator="equal">
      <formula>"Mayor"</formula>
    </cfRule>
  </conditionalFormatting>
  <conditionalFormatting sqref="O18">
    <cfRule type="cellIs" dxfId="119" priority="1749" operator="equal">
      <formula>"Leve"</formula>
    </cfRule>
    <cfRule type="cellIs" dxfId="118" priority="1745" operator="equal">
      <formula>"Catastrófico"</formula>
    </cfRule>
    <cfRule type="cellIs" dxfId="117" priority="1746" operator="equal">
      <formula>"Mayor"</formula>
    </cfRule>
    <cfRule type="cellIs" dxfId="116" priority="1747" operator="equal">
      <formula>"Moderado"</formula>
    </cfRule>
    <cfRule type="cellIs" dxfId="115" priority="1748" operator="equal">
      <formula>"Menor"</formula>
    </cfRule>
  </conditionalFormatting>
  <conditionalFormatting sqref="O21">
    <cfRule type="cellIs" dxfId="114" priority="1670" operator="equal">
      <formula>"Catastrófico"</formula>
    </cfRule>
    <cfRule type="cellIs" dxfId="113" priority="1674" operator="equal">
      <formula>"Leve"</formula>
    </cfRule>
    <cfRule type="cellIs" dxfId="112" priority="1673" operator="equal">
      <formula>"Menor"</formula>
    </cfRule>
    <cfRule type="cellIs" dxfId="111" priority="1671" operator="equal">
      <formula>"Mayor"</formula>
    </cfRule>
    <cfRule type="cellIs" dxfId="110" priority="1672" operator="equal">
      <formula>"Moderado"</formula>
    </cfRule>
  </conditionalFormatting>
  <conditionalFormatting sqref="O24">
    <cfRule type="cellIs" dxfId="109" priority="1610" operator="equal">
      <formula>"Catastrófico"</formula>
    </cfRule>
    <cfRule type="cellIs" dxfId="108" priority="1611" operator="equal">
      <formula>"Mayor"</formula>
    </cfRule>
    <cfRule type="cellIs" dxfId="107" priority="1612" operator="equal">
      <formula>"Moderado"</formula>
    </cfRule>
    <cfRule type="cellIs" dxfId="106" priority="1613" operator="equal">
      <formula>"Menor"</formula>
    </cfRule>
    <cfRule type="cellIs" dxfId="105" priority="1614" operator="equal">
      <formula>"Leve"</formula>
    </cfRule>
  </conditionalFormatting>
  <conditionalFormatting sqref="O27">
    <cfRule type="cellIs" dxfId="104" priority="48" operator="equal">
      <formula>"Catastrófico"</formula>
    </cfRule>
    <cfRule type="cellIs" dxfId="103" priority="52" operator="equal">
      <formula>"Leve"</formula>
    </cfRule>
    <cfRule type="cellIs" dxfId="102" priority="51" operator="equal">
      <formula>"Menor"</formula>
    </cfRule>
    <cfRule type="cellIs" dxfId="101" priority="50" operator="equal">
      <formula>"Moderado"</formula>
    </cfRule>
    <cfRule type="cellIs" dxfId="100" priority="49" operator="equal">
      <formula>"Mayor"</formula>
    </cfRule>
  </conditionalFormatting>
  <conditionalFormatting sqref="O30">
    <cfRule type="cellIs" dxfId="99" priority="1568" operator="equal">
      <formula>"Menor"</formula>
    </cfRule>
    <cfRule type="cellIs" dxfId="98" priority="1569" operator="equal">
      <formula>"Leve"</formula>
    </cfRule>
    <cfRule type="cellIs" dxfId="97" priority="1567" operator="equal">
      <formula>"Moderado"</formula>
    </cfRule>
    <cfRule type="cellIs" dxfId="96" priority="1565" operator="equal">
      <formula>"Catastrófico"</formula>
    </cfRule>
    <cfRule type="cellIs" dxfId="95" priority="1566" operator="equal">
      <formula>"Mayor"</formula>
    </cfRule>
  </conditionalFormatting>
  <conditionalFormatting sqref="O33">
    <cfRule type="cellIs" dxfId="94" priority="1521" operator="equal">
      <formula>"Mayor"</formula>
    </cfRule>
    <cfRule type="cellIs" dxfId="93" priority="1522" operator="equal">
      <formula>"Moderado"</formula>
    </cfRule>
    <cfRule type="cellIs" dxfId="92" priority="1523" operator="equal">
      <formula>"Menor"</formula>
    </cfRule>
    <cfRule type="cellIs" dxfId="91" priority="1524" operator="equal">
      <formula>"Leve"</formula>
    </cfRule>
    <cfRule type="cellIs" dxfId="90" priority="1520" operator="equal">
      <formula>"Catastrófico"</formula>
    </cfRule>
  </conditionalFormatting>
  <conditionalFormatting sqref="O36">
    <cfRule type="cellIs" dxfId="89" priority="1505" operator="equal">
      <formula>"Catastrófico"</formula>
    </cfRule>
    <cfRule type="cellIs" dxfId="88" priority="1509" operator="equal">
      <formula>"Leve"</formula>
    </cfRule>
    <cfRule type="cellIs" dxfId="87" priority="1508" operator="equal">
      <formula>"Menor"</formula>
    </cfRule>
    <cfRule type="cellIs" dxfId="86" priority="1507" operator="equal">
      <formula>"Moderado"</formula>
    </cfRule>
    <cfRule type="cellIs" dxfId="85" priority="1506" operator="equal">
      <formula>"Mayor"</formula>
    </cfRule>
  </conditionalFormatting>
  <conditionalFormatting sqref="O39">
    <cfRule type="cellIs" dxfId="84" priority="1175" operator="equal">
      <formula>"Menor"</formula>
    </cfRule>
    <cfRule type="cellIs" dxfId="83" priority="1176" operator="equal">
      <formula>"Leve"</formula>
    </cfRule>
    <cfRule type="cellIs" dxfId="82" priority="1174" operator="equal">
      <formula>"Moderado"</formula>
    </cfRule>
    <cfRule type="cellIs" dxfId="81" priority="1173" operator="equal">
      <formula>"Mayor"</formula>
    </cfRule>
    <cfRule type="cellIs" dxfId="80" priority="1172" operator="equal">
      <formula>"Catastrófico"</formula>
    </cfRule>
  </conditionalFormatting>
  <conditionalFormatting sqref="O42">
    <cfRule type="cellIs" dxfId="79" priority="988" operator="equal">
      <formula>"Moderado"</formula>
    </cfRule>
    <cfRule type="cellIs" dxfId="78" priority="989" operator="equal">
      <formula>"Menor"</formula>
    </cfRule>
    <cfRule type="cellIs" dxfId="77" priority="990" operator="equal">
      <formula>"Leve"</formula>
    </cfRule>
    <cfRule type="cellIs" dxfId="76" priority="987" operator="equal">
      <formula>"Mayor"</formula>
    </cfRule>
    <cfRule type="cellIs" dxfId="75" priority="986" operator="equal">
      <formula>"Catastrófico"</formula>
    </cfRule>
  </conditionalFormatting>
  <conditionalFormatting sqref="O45">
    <cfRule type="cellIs" dxfId="74" priority="843" operator="equal">
      <formula>"Mayor"</formula>
    </cfRule>
    <cfRule type="cellIs" dxfId="73" priority="844" operator="equal">
      <formula>"Moderado"</formula>
    </cfRule>
    <cfRule type="cellIs" dxfId="72" priority="845" operator="equal">
      <formula>"Menor"</formula>
    </cfRule>
    <cfRule type="cellIs" dxfId="71" priority="846" operator="equal">
      <formula>"Leve"</formula>
    </cfRule>
    <cfRule type="cellIs" dxfId="70" priority="842" operator="equal">
      <formula>"Catastrófico"</formula>
    </cfRule>
  </conditionalFormatting>
  <conditionalFormatting sqref="O48">
    <cfRule type="cellIs" dxfId="69" priority="702" operator="equal">
      <formula>"Leve"</formula>
    </cfRule>
    <cfRule type="cellIs" dxfId="68" priority="701" operator="equal">
      <formula>"Menor"</formula>
    </cfRule>
    <cfRule type="cellIs" dxfId="67" priority="698" operator="equal">
      <formula>"Catastrófico"</formula>
    </cfRule>
    <cfRule type="cellIs" dxfId="66" priority="699" operator="equal">
      <formula>"Mayor"</formula>
    </cfRule>
    <cfRule type="cellIs" dxfId="65" priority="700" operator="equal">
      <formula>"Moderado"</formula>
    </cfRule>
  </conditionalFormatting>
  <conditionalFormatting sqref="O51">
    <cfRule type="cellIs" dxfId="64" priority="414" operator="equal">
      <formula>"Leve"</formula>
    </cfRule>
    <cfRule type="cellIs" dxfId="63" priority="413" operator="equal">
      <formula>"Menor"</formula>
    </cfRule>
    <cfRule type="cellIs" dxfId="62" priority="411" operator="equal">
      <formula>"Mayor"</formula>
    </cfRule>
    <cfRule type="cellIs" dxfId="61" priority="412" operator="equal">
      <formula>"Moderado"</formula>
    </cfRule>
    <cfRule type="cellIs" dxfId="60" priority="410" operator="equal">
      <formula>"Catastrófico"</formula>
    </cfRule>
  </conditionalFormatting>
  <conditionalFormatting sqref="Q7 AF7:AF53">
    <cfRule type="cellIs" dxfId="59" priority="3343" operator="equal">
      <formula>"Alto"</formula>
    </cfRule>
    <cfRule type="cellIs" dxfId="58" priority="3342" operator="equal">
      <formula>"Extremo"</formula>
    </cfRule>
    <cfRule type="cellIs" dxfId="57" priority="3345" operator="equal">
      <formula>"Bajo"</formula>
    </cfRule>
    <cfRule type="cellIs" dxfId="56" priority="3344" operator="equal">
      <formula>"Moderado"</formula>
    </cfRule>
  </conditionalFormatting>
  <conditionalFormatting sqref="Q10">
    <cfRule type="cellIs" dxfId="55" priority="1834" operator="equal">
      <formula>"Bajo"</formula>
    </cfRule>
    <cfRule type="cellIs" dxfId="54" priority="1833" operator="equal">
      <formula>"Moderado"</formula>
    </cfRule>
    <cfRule type="cellIs" dxfId="53" priority="1831" operator="equal">
      <formula>"Extremo"</formula>
    </cfRule>
    <cfRule type="cellIs" dxfId="52" priority="1832" operator="equal">
      <formula>"Alto"</formula>
    </cfRule>
  </conditionalFormatting>
  <conditionalFormatting sqref="Q13">
    <cfRule type="cellIs" dxfId="51" priority="1801" operator="equal">
      <formula>"Extremo"</formula>
    </cfRule>
    <cfRule type="cellIs" dxfId="50" priority="1802" operator="equal">
      <formula>"Alto"</formula>
    </cfRule>
    <cfRule type="cellIs" dxfId="49" priority="1803" operator="equal">
      <formula>"Moderado"</formula>
    </cfRule>
    <cfRule type="cellIs" dxfId="48" priority="1804" operator="equal">
      <formula>"Bajo"</formula>
    </cfRule>
  </conditionalFormatting>
  <conditionalFormatting sqref="Q18">
    <cfRule type="cellIs" dxfId="47" priority="1744" operator="equal">
      <formula>"Bajo"</formula>
    </cfRule>
    <cfRule type="cellIs" dxfId="46" priority="1743" operator="equal">
      <formula>"Moderado"</formula>
    </cfRule>
    <cfRule type="cellIs" dxfId="45" priority="1742" operator="equal">
      <formula>"Alto"</formula>
    </cfRule>
    <cfRule type="cellIs" dxfId="44" priority="1741" operator="equal">
      <formula>"Extremo"</formula>
    </cfRule>
  </conditionalFormatting>
  <conditionalFormatting sqref="Q21">
    <cfRule type="cellIs" dxfId="43" priority="1667" operator="equal">
      <formula>"Alto"</formula>
    </cfRule>
    <cfRule type="cellIs" dxfId="42" priority="1668" operator="equal">
      <formula>"Moderado"</formula>
    </cfRule>
    <cfRule type="cellIs" dxfId="41" priority="1666" operator="equal">
      <formula>"Extremo"</formula>
    </cfRule>
    <cfRule type="cellIs" dxfId="40" priority="1669" operator="equal">
      <formula>"Bajo"</formula>
    </cfRule>
  </conditionalFormatting>
  <conditionalFormatting sqref="Q24">
    <cfRule type="cellIs" dxfId="39" priority="1606" operator="equal">
      <formula>"Extremo"</formula>
    </cfRule>
    <cfRule type="cellIs" dxfId="38" priority="1607" operator="equal">
      <formula>"Alto"</formula>
    </cfRule>
    <cfRule type="cellIs" dxfId="37" priority="1608" operator="equal">
      <formula>"Moderado"</formula>
    </cfRule>
    <cfRule type="cellIs" dxfId="36" priority="1609" operator="equal">
      <formula>"Bajo"</formula>
    </cfRule>
  </conditionalFormatting>
  <conditionalFormatting sqref="Q27">
    <cfRule type="cellIs" dxfId="35" priority="45" operator="equal">
      <formula>"Alto"</formula>
    </cfRule>
    <cfRule type="cellIs" dxfId="34" priority="47" operator="equal">
      <formula>"Bajo"</formula>
    </cfRule>
    <cfRule type="cellIs" dxfId="33" priority="44" operator="equal">
      <formula>"Extremo"</formula>
    </cfRule>
    <cfRule type="cellIs" dxfId="32" priority="46" operator="equal">
      <formula>"Moderado"</formula>
    </cfRule>
  </conditionalFormatting>
  <conditionalFormatting sqref="Q30">
    <cfRule type="cellIs" dxfId="31" priority="1564" operator="equal">
      <formula>"Bajo"</formula>
    </cfRule>
    <cfRule type="cellIs" dxfId="30" priority="1563" operator="equal">
      <formula>"Moderado"</formula>
    </cfRule>
    <cfRule type="cellIs" dxfId="29" priority="1562" operator="equal">
      <formula>"Alto"</formula>
    </cfRule>
    <cfRule type="cellIs" dxfId="28" priority="1561" operator="equal">
      <formula>"Extremo"</formula>
    </cfRule>
  </conditionalFormatting>
  <conditionalFormatting sqref="Q33">
    <cfRule type="cellIs" dxfId="27" priority="1516" operator="equal">
      <formula>"Extremo"</formula>
    </cfRule>
    <cfRule type="cellIs" dxfId="26" priority="1517" operator="equal">
      <formula>"Alto"</formula>
    </cfRule>
    <cfRule type="cellIs" dxfId="25" priority="1518" operator="equal">
      <formula>"Moderado"</formula>
    </cfRule>
    <cfRule type="cellIs" dxfId="24" priority="1519" operator="equal">
      <formula>"Bajo"</formula>
    </cfRule>
  </conditionalFormatting>
  <conditionalFormatting sqref="Q36">
    <cfRule type="cellIs" dxfId="23" priority="1504" operator="equal">
      <formula>"Bajo"</formula>
    </cfRule>
    <cfRule type="cellIs" dxfId="22" priority="1501" operator="equal">
      <formula>"Extremo"</formula>
    </cfRule>
    <cfRule type="cellIs" dxfId="21" priority="1502" operator="equal">
      <formula>"Alto"</formula>
    </cfRule>
    <cfRule type="cellIs" dxfId="20" priority="1503" operator="equal">
      <formula>"Moderado"</formula>
    </cfRule>
  </conditionalFormatting>
  <conditionalFormatting sqref="Q39">
    <cfRule type="cellIs" dxfId="19" priority="1171" operator="equal">
      <formula>"Bajo"</formula>
    </cfRule>
    <cfRule type="cellIs" dxfId="18" priority="1168" operator="equal">
      <formula>"Extremo"</formula>
    </cfRule>
    <cfRule type="cellIs" dxfId="17" priority="1169" operator="equal">
      <formula>"Alto"</formula>
    </cfRule>
    <cfRule type="cellIs" dxfId="16" priority="1170" operator="equal">
      <formula>"Moderado"</formula>
    </cfRule>
  </conditionalFormatting>
  <conditionalFormatting sqref="Q42">
    <cfRule type="cellIs" dxfId="15" priority="985" operator="equal">
      <formula>"Bajo"</formula>
    </cfRule>
    <cfRule type="cellIs" dxfId="14" priority="984" operator="equal">
      <formula>"Moderado"</formula>
    </cfRule>
    <cfRule type="cellIs" dxfId="13" priority="983" operator="equal">
      <formula>"Alto"</formula>
    </cfRule>
    <cfRule type="cellIs" dxfId="12" priority="982" operator="equal">
      <formula>"Extremo"</formula>
    </cfRule>
  </conditionalFormatting>
  <conditionalFormatting sqref="Q45">
    <cfRule type="cellIs" dxfId="11" priority="841" operator="equal">
      <formula>"Bajo"</formula>
    </cfRule>
    <cfRule type="cellIs" dxfId="10" priority="840" operator="equal">
      <formula>"Moderado"</formula>
    </cfRule>
    <cfRule type="cellIs" dxfId="9" priority="839" operator="equal">
      <formula>"Alto"</formula>
    </cfRule>
    <cfRule type="cellIs" dxfId="8" priority="838" operator="equal">
      <formula>"Extremo"</formula>
    </cfRule>
  </conditionalFormatting>
  <conditionalFormatting sqref="Q48">
    <cfRule type="cellIs" dxfId="7" priority="695" operator="equal">
      <formula>"Alto"</formula>
    </cfRule>
    <cfRule type="cellIs" dxfId="6" priority="694" operator="equal">
      <formula>"Extremo"</formula>
    </cfRule>
    <cfRule type="cellIs" dxfId="5" priority="697" operator="equal">
      <formula>"Bajo"</formula>
    </cfRule>
    <cfRule type="cellIs" dxfId="4" priority="696" operator="equal">
      <formula>"Moderado"</formula>
    </cfRule>
  </conditionalFormatting>
  <conditionalFormatting sqref="Q51">
    <cfRule type="cellIs" dxfId="3" priority="406" operator="equal">
      <formula>"Extremo"</formula>
    </cfRule>
    <cfRule type="cellIs" dxfId="2" priority="407" operator="equal">
      <formula>"Alto"</formula>
    </cfRule>
    <cfRule type="cellIs" dxfId="1" priority="408" operator="equal">
      <formula>"Moderado"</formula>
    </cfRule>
    <cfRule type="cellIs" dxfId="0" priority="409"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0000000}">
          <x14:formula1>
            <xm:f>'Opciones Tratamiento'!$B$13:$B$19</xm:f>
          </x14:formula1>
          <xm:sqref>I7 I10 I13 I18 I21 I24 I30 I33 I36 I48 I39 I42 I45 I51 I27</xm:sqref>
        </x14:dataValidation>
        <x14:dataValidation type="list" allowBlank="1" showInputMessage="1" showErrorMessage="1" xr:uid="{00000000-0002-0000-0200-000001000000}">
          <x14:formula1>
            <xm:f>'Opciones Tratamiento'!$E$2:$E$4</xm:f>
          </x14:formula1>
          <xm:sqref>E7 E10 E13 E18 E21 E24 E30 E33 E36 E48 E39 E42 E45 E51 E27</xm:sqref>
        </x14:dataValidation>
        <x14:dataValidation type="list" allowBlank="1" showInputMessage="1" showErrorMessage="1" xr:uid="{00000000-0002-0000-0200-000002000000}">
          <x14:formula1>
            <xm:f>'Tabla Impacto'!$F$210:$F$221</xm:f>
          </x14:formula1>
          <xm:sqref>M7 M10 M13 M18 M21 M51 M24 M30 M33 M36 M48 M39 M42 M45 M27</xm:sqref>
        </x14:dataValidation>
        <x14:dataValidation type="list" allowBlank="1" showInputMessage="1" showErrorMessage="1" xr:uid="{00000000-0002-0000-0200-000003000000}">
          <x14:formula1>
            <xm:f>'Tabla Valoración controles'!$D$4:$D$6</xm:f>
          </x14:formula1>
          <xm:sqref>U7:U12 U16:U53</xm:sqref>
        </x14:dataValidation>
        <x14:dataValidation type="list" allowBlank="1" showInputMessage="1" showErrorMessage="1" xr:uid="{00000000-0002-0000-0200-000004000000}">
          <x14:formula1>
            <xm:f>'Tabla Valoración controles'!$D$7:$D$8</xm:f>
          </x14:formula1>
          <xm:sqref>V7:V12 V16:V53</xm:sqref>
        </x14:dataValidation>
        <x14:dataValidation type="list" allowBlank="1" showInputMessage="1" showErrorMessage="1" xr:uid="{00000000-0002-0000-0200-000005000000}">
          <x14:formula1>
            <xm:f>'Tabla Valoración controles'!$D$9:$D$10</xm:f>
          </x14:formula1>
          <xm:sqref>X7:X12 X16:X53</xm:sqref>
        </x14:dataValidation>
        <x14:dataValidation type="list" allowBlank="1" showInputMessage="1" showErrorMessage="1" xr:uid="{00000000-0002-0000-0200-000006000000}">
          <x14:formula1>
            <xm:f>'Tabla Valoración controles'!$D$11:$D$12</xm:f>
          </x14:formula1>
          <xm:sqref>Y7:Y12 Y16:Y53</xm:sqref>
        </x14:dataValidation>
        <x14:dataValidation type="list" allowBlank="1" showInputMessage="1" showErrorMessage="1" xr:uid="{00000000-0002-0000-0200-000007000000}">
          <x14:formula1>
            <xm:f>'Tabla Valoración controles'!$D$13:$D$14</xm:f>
          </x14:formula1>
          <xm:sqref>Z7:Z12 Z16:Z53</xm:sqref>
        </x14:dataValidation>
        <x14:dataValidation type="list" allowBlank="1" showInputMessage="1" showErrorMessage="1" xr:uid="{00000000-0002-0000-0200-000008000000}">
          <x14:formula1>
            <xm:f>'Opciones Tratamiento'!$B$2:$B$5</xm:f>
          </x14:formula1>
          <xm:sqref>AG7:AG12 AG16:AG53</xm:sqref>
        </x14:dataValidation>
        <x14:dataValidation type="list" allowBlank="1" showInputMessage="1" showErrorMessage="1" xr:uid="{00000000-0002-0000-0200-000009000000}">
          <x14:formula1>
            <xm:f>'C:\Users\epenaq\Downloads\[Mapa_riesgos_ERU_2023_V7_0.xlsx]Opciones Tratamiento'!#REF!</xm:f>
          </x14:formula1>
          <xm:sqref>AG13:AG15</xm:sqref>
        </x14:dataValidation>
        <x14:dataValidation type="list" allowBlank="1" showInputMessage="1" showErrorMessage="1" xr:uid="{00000000-0002-0000-0200-00000A000000}">
          <x14:formula1>
            <xm:f>'C:\Users\epenaq\Downloads\[Mapa_riesgos_ERU_2023_V7_0.xlsx]Tabla Valoración controles'!#REF!</xm:f>
          </x14:formula1>
          <xm:sqref>U13:V15 X13:Z15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204"/>
  <sheetViews>
    <sheetView zoomScale="25" zoomScaleNormal="25" workbookViewId="0">
      <selection activeCell="J10" sqref="J10:AW85"/>
    </sheetView>
  </sheetViews>
  <sheetFormatPr baseColWidth="10" defaultRowHeight="15" x14ac:dyDescent="0.25"/>
  <cols>
    <col min="2" max="9" width="5.7109375" customWidth="1"/>
    <col min="10" max="59" width="8.7109375" customWidth="1"/>
    <col min="61" max="65" width="5.7109375" customWidth="1"/>
    <col min="66" max="66" width="20.7109375" customWidth="1"/>
  </cols>
  <sheetData>
    <row r="1" spans="1:119" x14ac:dyDescent="0.2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row>
    <row r="2" spans="1:119" ht="18" customHeight="1" x14ac:dyDescent="0.25">
      <c r="A2" s="40"/>
      <c r="B2" s="419" t="s">
        <v>135</v>
      </c>
      <c r="C2" s="419"/>
      <c r="D2" s="419"/>
      <c r="E2" s="419"/>
      <c r="F2" s="419"/>
      <c r="G2" s="419"/>
      <c r="H2" s="419"/>
      <c r="I2" s="419"/>
      <c r="J2" s="256" t="s">
        <v>2</v>
      </c>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row>
    <row r="3" spans="1:119" ht="18.75" customHeight="1" x14ac:dyDescent="0.25">
      <c r="A3" s="40"/>
      <c r="B3" s="419"/>
      <c r="C3" s="419"/>
      <c r="D3" s="419"/>
      <c r="E3" s="419"/>
      <c r="F3" s="419"/>
      <c r="G3" s="419"/>
      <c r="H3" s="419"/>
      <c r="I3" s="419"/>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row>
    <row r="4" spans="1:119" ht="15" customHeight="1" x14ac:dyDescent="0.25">
      <c r="A4" s="40"/>
      <c r="B4" s="419"/>
      <c r="C4" s="419"/>
      <c r="D4" s="419"/>
      <c r="E4" s="419"/>
      <c r="F4" s="419"/>
      <c r="G4" s="419"/>
      <c r="H4" s="419"/>
      <c r="I4" s="419"/>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row>
    <row r="5" spans="1:119" ht="15.75" thickBot="1" x14ac:dyDescent="0.3">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row>
    <row r="6" spans="1:119" ht="15" customHeight="1" x14ac:dyDescent="0.25">
      <c r="A6" s="40"/>
      <c r="B6" s="261" t="s">
        <v>4</v>
      </c>
      <c r="C6" s="261"/>
      <c r="D6" s="262"/>
      <c r="E6" s="420" t="s">
        <v>107</v>
      </c>
      <c r="F6" s="421"/>
      <c r="G6" s="421"/>
      <c r="H6" s="421"/>
      <c r="I6" s="421"/>
      <c r="J6" s="426" t="str">
        <f ca="1">IF(AND('Riesgos Corrup'!$K$7="Muy Alta",'Riesgos Corrup'!$O$7="Leve"),CONCATENATE("R",'Riesgos Corrup'!$A$7),"")</f>
        <v/>
      </c>
      <c r="K6" s="427"/>
      <c r="L6" s="427" t="e">
        <f>IF(AND('Riesgos Corrup'!#REF!="Muy Alta",'Riesgos Corrup'!#REF!="Leve"),CONCATENATE("R",'Riesgos Corrup'!#REF!),"")</f>
        <v>#REF!</v>
      </c>
      <c r="M6" s="427"/>
      <c r="N6" s="427" t="e">
        <f>IF(AND('Riesgos Corrup'!#REF!="Muy Alta",'Riesgos Corrup'!#REF!="Leve"),CONCATENATE("R",'Riesgos Corrup'!#REF!),"")</f>
        <v>#REF!</v>
      </c>
      <c r="O6" s="427"/>
      <c r="P6" s="427" t="str">
        <f ca="1">IF(AND('Riesgos Corrup'!$K$10="Muy Alta",'Riesgos Corrup'!$O$10="Leve"),CONCATENATE("R",'Riesgos Corrup'!$A$10),"")</f>
        <v/>
      </c>
      <c r="Q6" s="427"/>
      <c r="R6" s="427" t="e">
        <f>IF(AND('Riesgos Corrup'!#REF!="Muy Alta",'Riesgos Corrup'!#REF!="Leve"),CONCATENATE("R",'Riesgos Corrup'!#REF!),"")</f>
        <v>#REF!</v>
      </c>
      <c r="S6" s="443"/>
      <c r="T6" s="426" t="str">
        <f ca="1">IF(AND('Riesgos Corrup'!$K$7="Muy Alta",'Riesgos Corrup'!$O$7="Menor"),CONCATENATE("R",'Riesgos Corrup'!$A$7),"")</f>
        <v/>
      </c>
      <c r="U6" s="427"/>
      <c r="V6" s="427" t="e">
        <f>IF(AND('Riesgos Corrup'!#REF!="Muy Alta",'Riesgos Corrup'!#REF!="Menor"),CONCATENATE("R",'Riesgos Corrup'!#REF!),"")</f>
        <v>#REF!</v>
      </c>
      <c r="W6" s="427"/>
      <c r="X6" s="427" t="e">
        <f>IF(AND('Riesgos Corrup'!#REF!="Muy Alta",'Riesgos Corrup'!#REF!="Menor"),CONCATENATE("R",'Riesgos Corrup'!#REF!),"")</f>
        <v>#REF!</v>
      </c>
      <c r="Y6" s="427"/>
      <c r="Z6" s="427" t="str">
        <f ca="1">IF(AND('Riesgos Corrup'!$K$10="Muy Alta",'Riesgos Corrup'!$O$10="Menor"),CONCATENATE("R",'Riesgos Corrup'!$A$10),"")</f>
        <v/>
      </c>
      <c r="AA6" s="427"/>
      <c r="AB6" s="427" t="e">
        <f>IF(AND('Riesgos Corrup'!#REF!="Muy Alta",'Riesgos Corrup'!#REF!="Menor"),CONCATENATE("R",'Riesgos Corrup'!#REF!),"")</f>
        <v>#REF!</v>
      </c>
      <c r="AC6" s="443"/>
      <c r="AD6" s="426" t="str">
        <f ca="1">IF(AND('Riesgos Corrup'!$K$7="Muy Alta",'Riesgos Corrup'!$O$7="Moderado"),CONCATENATE("R",'Riesgos Corrup'!$A$7),"")</f>
        <v/>
      </c>
      <c r="AE6" s="427"/>
      <c r="AF6" s="427" t="e">
        <f>IF(AND('Riesgos Corrup'!#REF!="Muy Alta",'Riesgos Corrup'!#REF!="Moderado"),CONCATENATE("R",'Riesgos Corrup'!#REF!),"")</f>
        <v>#REF!</v>
      </c>
      <c r="AG6" s="427"/>
      <c r="AH6" s="427" t="e">
        <f>IF(AND('Riesgos Corrup'!#REF!="Muy Alta",'Riesgos Corrup'!#REF!="Moderado"),CONCATENATE("R",'Riesgos Corrup'!#REF!),"")</f>
        <v>#REF!</v>
      </c>
      <c r="AI6" s="427"/>
      <c r="AJ6" s="427" t="str">
        <f ca="1">IF(AND('Riesgos Corrup'!$K$10="Muy Alta",'Riesgos Corrup'!$O$10="Moderado"),CONCATENATE("R",'Riesgos Corrup'!$A$10),"")</f>
        <v/>
      </c>
      <c r="AK6" s="427"/>
      <c r="AL6" s="427" t="e">
        <f>IF(AND('Riesgos Corrup'!#REF!="Muy Alta",'Riesgos Corrup'!#REF!="Moderado"),CONCATENATE("R",'Riesgos Corrup'!#REF!),"")</f>
        <v>#REF!</v>
      </c>
      <c r="AM6" s="443"/>
      <c r="AN6" s="426" t="str">
        <f ca="1">IF(AND('Riesgos Corrup'!$K$7="Muy Alta",'Riesgos Corrup'!$O$7="Mayor"),CONCATENATE("R",'Riesgos Corrup'!$A$7),"")</f>
        <v/>
      </c>
      <c r="AO6" s="427"/>
      <c r="AP6" s="427" t="e">
        <f>IF(AND('Riesgos Corrup'!#REF!="Muy Alta",'Riesgos Corrup'!#REF!="Mayor"),CONCATENATE("R",'Riesgos Corrup'!#REF!),"")</f>
        <v>#REF!</v>
      </c>
      <c r="AQ6" s="427"/>
      <c r="AR6" s="427" t="e">
        <f>IF(AND('Riesgos Corrup'!#REF!="Muy Alta",'Riesgos Corrup'!#REF!="Mayor"),CONCATENATE("R",'Riesgos Corrup'!#REF!),"")</f>
        <v>#REF!</v>
      </c>
      <c r="AS6" s="427"/>
      <c r="AT6" s="427" t="str">
        <f ca="1">IF(AND('Riesgos Corrup'!$K$10="Muy Alta",'Riesgos Corrup'!$O$10="Mayor"),CONCATENATE("R",'Riesgos Corrup'!$A$10),"")</f>
        <v/>
      </c>
      <c r="AU6" s="427"/>
      <c r="AV6" s="427" t="e">
        <f>IF(AND('Riesgos Corrup'!#REF!="Muy Alta",'Riesgos Corrup'!#REF!="Mayor"),CONCATENATE("R",'Riesgos Corrup'!#REF!),"")</f>
        <v>#REF!</v>
      </c>
      <c r="AW6" s="443"/>
      <c r="AX6" s="436" t="str">
        <f ca="1">IF(AND('Riesgos Corrup'!$K$7="Muy Alta",'Riesgos Corrup'!$O$7="Catastrófico"),CONCATENATE("R",'Riesgos Corrup'!$A$7),"")</f>
        <v/>
      </c>
      <c r="AY6" s="437"/>
      <c r="AZ6" s="437" t="e">
        <f>IF(AND('Riesgos Corrup'!#REF!="Muy Alta",'Riesgos Corrup'!#REF!="Catastrófico"),CONCATENATE("R",'Riesgos Corrup'!#REF!),"")</f>
        <v>#REF!</v>
      </c>
      <c r="BA6" s="437"/>
      <c r="BB6" s="437" t="e">
        <f>IF(AND('Riesgos Corrup'!#REF!="Muy Alta",'Riesgos Corrup'!#REF!="Catastrófico"),CONCATENATE("R",'Riesgos Corrup'!#REF!),"")</f>
        <v>#REF!</v>
      </c>
      <c r="BC6" s="437"/>
      <c r="BD6" s="437" t="str">
        <f ca="1">IF(AND('Riesgos Corrup'!$K$10="Muy Alta",'Riesgos Corrup'!$O$10="Catastrófico"),CONCATENATE("R",'Riesgos Corrup'!$A$10),"")</f>
        <v/>
      </c>
      <c r="BE6" s="437"/>
      <c r="BF6" s="437" t="e">
        <f>IF(AND('Riesgos Corrup'!#REF!="Muy Alta",'Riesgos Corrup'!#REF!="Catastrófico"),CONCATENATE("R",'Riesgos Corrup'!#REF!),"")</f>
        <v>#REF!</v>
      </c>
      <c r="BG6" s="438"/>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row>
    <row r="7" spans="1:119" ht="15" customHeight="1" x14ac:dyDescent="0.25">
      <c r="A7" s="40"/>
      <c r="B7" s="261"/>
      <c r="C7" s="261"/>
      <c r="D7" s="262"/>
      <c r="E7" s="422"/>
      <c r="F7" s="423"/>
      <c r="G7" s="423"/>
      <c r="H7" s="423"/>
      <c r="I7" s="423"/>
      <c r="J7" s="404"/>
      <c r="K7" s="405"/>
      <c r="L7" s="405"/>
      <c r="M7" s="405"/>
      <c r="N7" s="405"/>
      <c r="O7" s="405"/>
      <c r="P7" s="405"/>
      <c r="Q7" s="405"/>
      <c r="R7" s="405"/>
      <c r="S7" s="440"/>
      <c r="T7" s="404"/>
      <c r="U7" s="405"/>
      <c r="V7" s="405"/>
      <c r="W7" s="405"/>
      <c r="X7" s="405"/>
      <c r="Y7" s="405"/>
      <c r="Z7" s="405"/>
      <c r="AA7" s="405"/>
      <c r="AB7" s="405"/>
      <c r="AC7" s="440"/>
      <c r="AD7" s="404"/>
      <c r="AE7" s="405"/>
      <c r="AF7" s="405"/>
      <c r="AG7" s="405"/>
      <c r="AH7" s="405"/>
      <c r="AI7" s="405"/>
      <c r="AJ7" s="405"/>
      <c r="AK7" s="405"/>
      <c r="AL7" s="405"/>
      <c r="AM7" s="440"/>
      <c r="AN7" s="404"/>
      <c r="AO7" s="405"/>
      <c r="AP7" s="405"/>
      <c r="AQ7" s="405"/>
      <c r="AR7" s="405"/>
      <c r="AS7" s="405"/>
      <c r="AT7" s="405"/>
      <c r="AU7" s="405"/>
      <c r="AV7" s="405"/>
      <c r="AW7" s="440"/>
      <c r="AX7" s="432"/>
      <c r="AY7" s="430"/>
      <c r="AZ7" s="430"/>
      <c r="BA7" s="430"/>
      <c r="BB7" s="430"/>
      <c r="BC7" s="430"/>
      <c r="BD7" s="430"/>
      <c r="BE7" s="430"/>
      <c r="BF7" s="430"/>
      <c r="BG7" s="431"/>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row>
    <row r="8" spans="1:119" ht="15" customHeight="1" x14ac:dyDescent="0.25">
      <c r="A8" s="40"/>
      <c r="B8" s="261"/>
      <c r="C8" s="261"/>
      <c r="D8" s="262"/>
      <c r="E8" s="422"/>
      <c r="F8" s="423"/>
      <c r="G8" s="423"/>
      <c r="H8" s="423"/>
      <c r="I8" s="423"/>
      <c r="J8" s="404" t="str">
        <f ca="1">IF(AND('Riesgos Corrup'!$K$13="Muy Alta",'Riesgos Corrup'!$O$13="Leve"),CONCATENATE("R",'Riesgos Corrup'!$A$13),"")</f>
        <v/>
      </c>
      <c r="K8" s="405"/>
      <c r="L8" s="405" t="e">
        <f>IF(AND('Riesgos Corrup'!#REF!="Muy Alta",'Riesgos Corrup'!#REF!="Leve"),CONCATENATE("R",'Riesgos Corrup'!#REF!),"")</f>
        <v>#REF!</v>
      </c>
      <c r="M8" s="405"/>
      <c r="N8" s="405" t="e">
        <f>IF(AND('Riesgos Corrup'!#REF!="Muy Alta",'Riesgos Corrup'!#REF!="Leve"),CONCATENATE("R",'Riesgos Corrup'!#REF!),"")</f>
        <v>#REF!</v>
      </c>
      <c r="O8" s="405"/>
      <c r="P8" s="405" t="e">
        <f>IF(AND('Riesgos Corrup'!#REF!="Muy Alta",'Riesgos Corrup'!#REF!="Leve"),CONCATENATE("R",'Riesgos Corrup'!#REF!),"")</f>
        <v>#REF!</v>
      </c>
      <c r="Q8" s="405"/>
      <c r="R8" s="405" t="str">
        <f ca="1">IF(AND('Riesgos Corrup'!$K$18="Muy Alta",'Riesgos Corrup'!$O$18="Leve"),CONCATENATE("R",'Riesgos Corrup'!$A$18),"")</f>
        <v/>
      </c>
      <c r="S8" s="440"/>
      <c r="T8" s="404" t="str">
        <f ca="1">IF(AND('Riesgos Corrup'!$K$13="Muy Alta",'Riesgos Corrup'!$O$13="Menor"),CONCATENATE("R",'Riesgos Corrup'!$A$13),"")</f>
        <v/>
      </c>
      <c r="U8" s="405"/>
      <c r="V8" s="405" t="e">
        <f>IF(AND('Riesgos Corrup'!#REF!="Muy Alta",'Riesgos Corrup'!#REF!="Menor"),CONCATENATE("R",'Riesgos Corrup'!#REF!),"")</f>
        <v>#REF!</v>
      </c>
      <c r="W8" s="405"/>
      <c r="X8" s="405" t="e">
        <f>IF(AND('Riesgos Corrup'!#REF!="Muy Alta",'Riesgos Corrup'!#REF!="Menor"),CONCATENATE("R",'Riesgos Corrup'!#REF!),"")</f>
        <v>#REF!</v>
      </c>
      <c r="Y8" s="405"/>
      <c r="Z8" s="405" t="e">
        <f>IF(AND('Riesgos Corrup'!#REF!="Muy Alta",'Riesgos Corrup'!#REF!="Menor"),CONCATENATE("R",'Riesgos Corrup'!#REF!),"")</f>
        <v>#REF!</v>
      </c>
      <c r="AA8" s="405"/>
      <c r="AB8" s="405" t="str">
        <f ca="1">IF(AND('Riesgos Corrup'!$K$18="Muy Alta",'Riesgos Corrup'!$O$18="Menor"),CONCATENATE("R",'Riesgos Corrup'!$A$18),"")</f>
        <v/>
      </c>
      <c r="AC8" s="440"/>
      <c r="AD8" s="404" t="str">
        <f ca="1">IF(AND('Riesgos Corrup'!$K$13="Muy Alta",'Riesgos Corrup'!$O$13="Moderado"),CONCATENATE("R",'Riesgos Corrup'!$A$13),"")</f>
        <v/>
      </c>
      <c r="AE8" s="405"/>
      <c r="AF8" s="405" t="e">
        <f>IF(AND('Riesgos Corrup'!#REF!="Muy Alta",'Riesgos Corrup'!#REF!="Moderado"),CONCATENATE("R",'Riesgos Corrup'!#REF!),"")</f>
        <v>#REF!</v>
      </c>
      <c r="AG8" s="405"/>
      <c r="AH8" s="405" t="e">
        <f>IF(AND('Riesgos Corrup'!#REF!="Muy Alta",'Riesgos Corrup'!#REF!="Moderado"),CONCATENATE("R",'Riesgos Corrup'!#REF!),"")</f>
        <v>#REF!</v>
      </c>
      <c r="AI8" s="405"/>
      <c r="AJ8" s="405" t="e">
        <f>IF(AND('Riesgos Corrup'!#REF!="Muy Alta",'Riesgos Corrup'!#REF!="Moderado"),CONCATENATE("R",'Riesgos Corrup'!#REF!),"")</f>
        <v>#REF!</v>
      </c>
      <c r="AK8" s="405"/>
      <c r="AL8" s="405" t="str">
        <f ca="1">IF(AND('Riesgos Corrup'!$K$18="Muy Alta",'Riesgos Corrup'!$O$18="Moderado"),CONCATENATE("R",'Riesgos Corrup'!$A$18),"")</f>
        <v/>
      </c>
      <c r="AM8" s="440"/>
      <c r="AN8" s="404" t="str">
        <f ca="1">IF(AND('Riesgos Corrup'!$K$13="Muy Alta",'Riesgos Corrup'!$O$13="Mayor"),CONCATENATE("R",'Riesgos Corrup'!$A$13),"")</f>
        <v/>
      </c>
      <c r="AO8" s="405"/>
      <c r="AP8" s="405" t="e">
        <f>IF(AND('Riesgos Corrup'!#REF!="Muy Alta",'Riesgos Corrup'!#REF!="Mayor"),CONCATENATE("R",'Riesgos Corrup'!#REF!),"")</f>
        <v>#REF!</v>
      </c>
      <c r="AQ8" s="405"/>
      <c r="AR8" s="405" t="e">
        <f>IF(AND('Riesgos Corrup'!#REF!="Muy Alta",'Riesgos Corrup'!#REF!="Mayor"),CONCATENATE("R",'Riesgos Corrup'!#REF!),"")</f>
        <v>#REF!</v>
      </c>
      <c r="AS8" s="405"/>
      <c r="AT8" s="405" t="e">
        <f>IF(AND('Riesgos Corrup'!#REF!="Muy Alta",'Riesgos Corrup'!#REF!="Mayor"),CONCATENATE("R",'Riesgos Corrup'!#REF!),"")</f>
        <v>#REF!</v>
      </c>
      <c r="AU8" s="405"/>
      <c r="AV8" s="405" t="str">
        <f ca="1">IF(AND('Riesgos Corrup'!$K$18="Muy Alta",'Riesgos Corrup'!$O$18="Mayor"),CONCATENATE("R",'Riesgos Corrup'!$A$18),"")</f>
        <v/>
      </c>
      <c r="AW8" s="440"/>
      <c r="AX8" s="432" t="str">
        <f ca="1">IF(AND('Riesgos Corrup'!$K$13="Muy Alta",'Riesgos Corrup'!$O$13="Catastrófico"),CONCATENATE("R",'Riesgos Corrup'!$A$13),"")</f>
        <v/>
      </c>
      <c r="AY8" s="430"/>
      <c r="AZ8" s="430" t="e">
        <f>IF(AND('Riesgos Corrup'!#REF!="Muy Alta",'Riesgos Corrup'!#REF!="Catastrófico"),CONCATENATE("R",'Riesgos Corrup'!#REF!),"")</f>
        <v>#REF!</v>
      </c>
      <c r="BA8" s="430"/>
      <c r="BB8" s="430" t="e">
        <f>IF(AND('Riesgos Corrup'!#REF!="Muy Alta",'Riesgos Corrup'!#REF!="Catastrófico"),CONCATENATE("R",'Riesgos Corrup'!#REF!),"")</f>
        <v>#REF!</v>
      </c>
      <c r="BC8" s="430"/>
      <c r="BD8" s="430" t="e">
        <f>IF(AND('Riesgos Corrup'!#REF!="Muy Alta",'Riesgos Corrup'!#REF!="Catastrófico"),CONCATENATE("R",'Riesgos Corrup'!#REF!),"")</f>
        <v>#REF!</v>
      </c>
      <c r="BE8" s="430"/>
      <c r="BF8" s="430" t="str">
        <f ca="1">IF(AND('Riesgos Corrup'!$K$18="Muy Alta",'Riesgos Corrup'!$O$18="Catastrófico"),CONCATENATE("R",'Riesgos Corrup'!$A$18),"")</f>
        <v/>
      </c>
      <c r="BG8" s="431"/>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row>
    <row r="9" spans="1:119" ht="15" customHeight="1" x14ac:dyDescent="0.25">
      <c r="A9" s="40"/>
      <c r="B9" s="261"/>
      <c r="C9" s="261"/>
      <c r="D9" s="262"/>
      <c r="E9" s="422"/>
      <c r="F9" s="423"/>
      <c r="G9" s="423"/>
      <c r="H9" s="423"/>
      <c r="I9" s="423"/>
      <c r="J9" s="404"/>
      <c r="K9" s="405"/>
      <c r="L9" s="405"/>
      <c r="M9" s="405"/>
      <c r="N9" s="405"/>
      <c r="O9" s="405"/>
      <c r="P9" s="405"/>
      <c r="Q9" s="405"/>
      <c r="R9" s="405"/>
      <c r="S9" s="440"/>
      <c r="T9" s="404"/>
      <c r="U9" s="405"/>
      <c r="V9" s="405"/>
      <c r="W9" s="405"/>
      <c r="X9" s="405"/>
      <c r="Y9" s="405"/>
      <c r="Z9" s="405"/>
      <c r="AA9" s="405"/>
      <c r="AB9" s="405"/>
      <c r="AC9" s="440"/>
      <c r="AD9" s="404"/>
      <c r="AE9" s="405"/>
      <c r="AF9" s="405"/>
      <c r="AG9" s="405"/>
      <c r="AH9" s="405"/>
      <c r="AI9" s="405"/>
      <c r="AJ9" s="405"/>
      <c r="AK9" s="405"/>
      <c r="AL9" s="405"/>
      <c r="AM9" s="440"/>
      <c r="AN9" s="404"/>
      <c r="AO9" s="405"/>
      <c r="AP9" s="405"/>
      <c r="AQ9" s="405"/>
      <c r="AR9" s="405"/>
      <c r="AS9" s="405"/>
      <c r="AT9" s="405"/>
      <c r="AU9" s="405"/>
      <c r="AV9" s="405"/>
      <c r="AW9" s="440"/>
      <c r="AX9" s="432"/>
      <c r="AY9" s="430"/>
      <c r="AZ9" s="430"/>
      <c r="BA9" s="430"/>
      <c r="BB9" s="430"/>
      <c r="BC9" s="430"/>
      <c r="BD9" s="430"/>
      <c r="BE9" s="430"/>
      <c r="BF9" s="430"/>
      <c r="BG9" s="431"/>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row>
    <row r="10" spans="1:119" ht="15" customHeight="1" x14ac:dyDescent="0.25">
      <c r="A10" s="40"/>
      <c r="B10" s="261"/>
      <c r="C10" s="261"/>
      <c r="D10" s="262"/>
      <c r="E10" s="422"/>
      <c r="F10" s="423"/>
      <c r="G10" s="423"/>
      <c r="H10" s="423"/>
      <c r="I10" s="423"/>
      <c r="J10" s="404" t="e">
        <f>IF(AND('Riesgos Corrup'!#REF!="Muy Alta",'Riesgos Corrup'!#REF!="Leve"),CONCATENATE("R",'Riesgos Corrup'!#REF!),"")</f>
        <v>#REF!</v>
      </c>
      <c r="K10" s="405"/>
      <c r="L10" s="405" t="e">
        <f>IF(AND('Riesgos Corrup'!#REF!="Muy Alta",'Riesgos Corrup'!#REF!="Leve"),CONCATENATE("R",'Riesgos Corrup'!#REF!),"")</f>
        <v>#REF!</v>
      </c>
      <c r="M10" s="405"/>
      <c r="N10" s="405" t="e">
        <f>IF(AND('Riesgos Corrup'!#REF!="Muy Alta",'Riesgos Corrup'!#REF!="Leve"),CONCATENATE("R",'Riesgos Corrup'!#REF!),"")</f>
        <v>#REF!</v>
      </c>
      <c r="O10" s="405"/>
      <c r="P10" s="405" t="str">
        <f ca="1">IF(AND('Riesgos Corrup'!$K$21="Muy Alta",'Riesgos Corrup'!$O$21="Leve"),CONCATENATE("R",'Riesgos Corrup'!$A$21),"")</f>
        <v/>
      </c>
      <c r="Q10" s="405"/>
      <c r="R10" s="405" t="e">
        <f>IF(AND('Riesgos Corrup'!#REF!="Muy Alta",'Riesgos Corrup'!#REF!="Leve"),CONCATENATE("R",'Riesgos Corrup'!#REF!),"")</f>
        <v>#REF!</v>
      </c>
      <c r="S10" s="440"/>
      <c r="T10" s="404" t="e">
        <f>IF(AND('Riesgos Corrup'!#REF!="Muy Alta",'Riesgos Corrup'!#REF!="Menor"),CONCATENATE("R",'Riesgos Corrup'!#REF!),"")</f>
        <v>#REF!</v>
      </c>
      <c r="U10" s="405"/>
      <c r="V10" s="405" t="e">
        <f>IF(AND('Riesgos Corrup'!#REF!="Muy Alta",'Riesgos Corrup'!#REF!="Menor"),CONCATENATE("R",'Riesgos Corrup'!#REF!),"")</f>
        <v>#REF!</v>
      </c>
      <c r="W10" s="405"/>
      <c r="X10" s="405" t="e">
        <f>IF(AND('Riesgos Corrup'!#REF!="Muy Alta",'Riesgos Corrup'!#REF!="Menor"),CONCATENATE("R",'Riesgos Corrup'!#REF!),"")</f>
        <v>#REF!</v>
      </c>
      <c r="Y10" s="405"/>
      <c r="Z10" s="405" t="str">
        <f ca="1">IF(AND('Riesgos Corrup'!$K$21="Muy Alta",'Riesgos Corrup'!$O$21="Menor"),CONCATENATE("R",'Riesgos Corrup'!$A$21),"")</f>
        <v/>
      </c>
      <c r="AA10" s="405"/>
      <c r="AB10" s="405" t="e">
        <f>IF(AND('Riesgos Corrup'!#REF!="Muy Alta",'Riesgos Corrup'!#REF!="Menor"),CONCATENATE("R",'Riesgos Corrup'!#REF!),"")</f>
        <v>#REF!</v>
      </c>
      <c r="AC10" s="440"/>
      <c r="AD10" s="404" t="e">
        <f>IF(AND('Riesgos Corrup'!#REF!="Muy Alta",'Riesgos Corrup'!#REF!="Moderado"),CONCATENATE("R",'Riesgos Corrup'!#REF!),"")</f>
        <v>#REF!</v>
      </c>
      <c r="AE10" s="405"/>
      <c r="AF10" s="405" t="e">
        <f>IF(AND('Riesgos Corrup'!#REF!="Muy Alta",'Riesgos Corrup'!#REF!="Moderado"),CONCATENATE("R",'Riesgos Corrup'!#REF!),"")</f>
        <v>#REF!</v>
      </c>
      <c r="AG10" s="405"/>
      <c r="AH10" s="405" t="e">
        <f>IF(AND('Riesgos Corrup'!#REF!="Muy Alta",'Riesgos Corrup'!#REF!="Moderado"),CONCATENATE("R",'Riesgos Corrup'!#REF!),"")</f>
        <v>#REF!</v>
      </c>
      <c r="AI10" s="405"/>
      <c r="AJ10" s="405" t="str">
        <f ca="1">IF(AND('Riesgos Corrup'!$K$21="Muy Alta",'Riesgos Corrup'!$O$21="Moderado"),CONCATENATE("R",'Riesgos Corrup'!$A$21),"")</f>
        <v/>
      </c>
      <c r="AK10" s="405"/>
      <c r="AL10" s="405" t="e">
        <f>IF(AND('Riesgos Corrup'!#REF!="Muy Alta",'Riesgos Corrup'!#REF!="Moderado"),CONCATENATE("R",'Riesgos Corrup'!#REF!),"")</f>
        <v>#REF!</v>
      </c>
      <c r="AM10" s="440"/>
      <c r="AN10" s="404" t="e">
        <f>IF(AND('Riesgos Corrup'!#REF!="Muy Alta",'Riesgos Corrup'!#REF!="Mayor"),CONCATENATE("R",'Riesgos Corrup'!#REF!),"")</f>
        <v>#REF!</v>
      </c>
      <c r="AO10" s="405"/>
      <c r="AP10" s="405" t="e">
        <f>IF(AND('Riesgos Corrup'!#REF!="Muy Alta",'Riesgos Corrup'!#REF!="Mayor"),CONCATENATE("R",'Riesgos Corrup'!#REF!),"")</f>
        <v>#REF!</v>
      </c>
      <c r="AQ10" s="405"/>
      <c r="AR10" s="405" t="e">
        <f>IF(AND('Riesgos Corrup'!#REF!="Muy Alta",'Riesgos Corrup'!#REF!="Mayor"),CONCATENATE("R",'Riesgos Corrup'!#REF!),"")</f>
        <v>#REF!</v>
      </c>
      <c r="AS10" s="405"/>
      <c r="AT10" s="405" t="str">
        <f ca="1">IF(AND('Riesgos Corrup'!$K$21="Muy Alta",'Riesgos Corrup'!$O$21="Mayor"),CONCATENATE("R",'Riesgos Corrup'!$A$21),"")</f>
        <v/>
      </c>
      <c r="AU10" s="405"/>
      <c r="AV10" s="405" t="e">
        <f>IF(AND('Riesgos Corrup'!#REF!="Muy Alta",'Riesgos Corrup'!#REF!="Mayor"),CONCATENATE("R",'Riesgos Corrup'!#REF!),"")</f>
        <v>#REF!</v>
      </c>
      <c r="AW10" s="440"/>
      <c r="AX10" s="432" t="e">
        <f>IF(AND('Riesgos Corrup'!#REF!="Muy Alta",'Riesgos Corrup'!#REF!="Catastrófico"),CONCATENATE("R",'Riesgos Corrup'!#REF!),"")</f>
        <v>#REF!</v>
      </c>
      <c r="AY10" s="430"/>
      <c r="AZ10" s="430" t="e">
        <f>IF(AND('Riesgos Corrup'!#REF!="Muy Alta",'Riesgos Corrup'!#REF!="Catastrófico"),CONCATENATE("R",'Riesgos Corrup'!#REF!),"")</f>
        <v>#REF!</v>
      </c>
      <c r="BA10" s="430"/>
      <c r="BB10" s="430" t="e">
        <f>IF(AND('Riesgos Corrup'!#REF!="Muy Alta",'Riesgos Corrup'!#REF!="Catastrófico"),CONCATENATE("R",'Riesgos Corrup'!#REF!),"")</f>
        <v>#REF!</v>
      </c>
      <c r="BC10" s="430"/>
      <c r="BD10" s="430" t="str">
        <f ca="1">IF(AND('Riesgos Corrup'!$K$21="Muy Alta",'Riesgos Corrup'!$O$21="Catastrófico"),CONCATENATE("R",'Riesgos Corrup'!$A$21),"")</f>
        <v/>
      </c>
      <c r="BE10" s="430"/>
      <c r="BF10" s="430" t="e">
        <f>IF(AND('Riesgos Corrup'!#REF!="Muy Alta",'Riesgos Corrup'!#REF!="Catastrófico"),CONCATENATE("R",'Riesgos Corrup'!#REF!),"")</f>
        <v>#REF!</v>
      </c>
      <c r="BG10" s="431"/>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row>
    <row r="11" spans="1:119" ht="15" customHeight="1" x14ac:dyDescent="0.25">
      <c r="A11" s="40"/>
      <c r="B11" s="261"/>
      <c r="C11" s="261"/>
      <c r="D11" s="262"/>
      <c r="E11" s="422"/>
      <c r="F11" s="423"/>
      <c r="G11" s="423"/>
      <c r="H11" s="423"/>
      <c r="I11" s="423"/>
      <c r="J11" s="404"/>
      <c r="K11" s="405"/>
      <c r="L11" s="405"/>
      <c r="M11" s="405"/>
      <c r="N11" s="405"/>
      <c r="O11" s="405"/>
      <c r="P11" s="405"/>
      <c r="Q11" s="405"/>
      <c r="R11" s="405"/>
      <c r="S11" s="440"/>
      <c r="T11" s="404"/>
      <c r="U11" s="405"/>
      <c r="V11" s="405"/>
      <c r="W11" s="405"/>
      <c r="X11" s="405"/>
      <c r="Y11" s="405"/>
      <c r="Z11" s="405"/>
      <c r="AA11" s="405"/>
      <c r="AB11" s="405"/>
      <c r="AC11" s="440"/>
      <c r="AD11" s="404"/>
      <c r="AE11" s="405"/>
      <c r="AF11" s="405"/>
      <c r="AG11" s="405"/>
      <c r="AH11" s="405"/>
      <c r="AI11" s="405"/>
      <c r="AJ11" s="405"/>
      <c r="AK11" s="405"/>
      <c r="AL11" s="405"/>
      <c r="AM11" s="440"/>
      <c r="AN11" s="404"/>
      <c r="AO11" s="405"/>
      <c r="AP11" s="405"/>
      <c r="AQ11" s="405"/>
      <c r="AR11" s="405"/>
      <c r="AS11" s="405"/>
      <c r="AT11" s="405"/>
      <c r="AU11" s="405"/>
      <c r="AV11" s="405"/>
      <c r="AW11" s="440"/>
      <c r="AX11" s="432"/>
      <c r="AY11" s="430"/>
      <c r="AZ11" s="430"/>
      <c r="BA11" s="430"/>
      <c r="BB11" s="430"/>
      <c r="BC11" s="430"/>
      <c r="BD11" s="430"/>
      <c r="BE11" s="430"/>
      <c r="BF11" s="430"/>
      <c r="BG11" s="431"/>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row>
    <row r="12" spans="1:119" ht="15" customHeight="1" x14ac:dyDescent="0.25">
      <c r="A12" s="40"/>
      <c r="B12" s="261"/>
      <c r="C12" s="261"/>
      <c r="D12" s="262"/>
      <c r="E12" s="422"/>
      <c r="F12" s="423"/>
      <c r="G12" s="423"/>
      <c r="H12" s="423"/>
      <c r="I12" s="423"/>
      <c r="J12" s="404" t="e">
        <f>IF(AND('Riesgos Corrup'!#REF!="Muy Alta",'Riesgos Corrup'!#REF!="Leve"),CONCATENATE("R",'Riesgos Corrup'!#REF!),"")</f>
        <v>#REF!</v>
      </c>
      <c r="K12" s="405"/>
      <c r="L12" s="405" t="e">
        <f>IF(AND('Riesgos Corrup'!#REF!="Muy Alta",'Riesgos Corrup'!#REF!="Leve"),CONCATENATE("R",'Riesgos Corrup'!#REF!),"")</f>
        <v>#REF!</v>
      </c>
      <c r="M12" s="405"/>
      <c r="N12" s="405" t="str">
        <f ca="1">IF(AND('Riesgos Corrup'!$K$24="Muy Alta",'Riesgos Corrup'!$O$24="Leve"),CONCATENATE("R",'Riesgos Corrup'!$A$24),"")</f>
        <v/>
      </c>
      <c r="O12" s="405"/>
      <c r="P12" s="405" t="e">
        <f>IF(AND('Riesgos Corrup'!#REF!="Muy Alta",'Riesgos Corrup'!#REF!="Leve"),CONCATENATE("R",'Riesgos Corrup'!#REF!),"")</f>
        <v>#REF!</v>
      </c>
      <c r="Q12" s="405"/>
      <c r="R12" s="405" t="e">
        <f>IF(AND('Riesgos Corrup'!#REF!="Muy Alta",'Riesgos Corrup'!#REF!="Leve"),CONCATENATE("R",'Riesgos Corrup'!#REF!),"")</f>
        <v>#REF!</v>
      </c>
      <c r="S12" s="440"/>
      <c r="T12" s="404" t="e">
        <f>IF(AND('Riesgos Corrup'!#REF!="Muy Alta",'Riesgos Corrup'!#REF!="Menor"),CONCATENATE("R",'Riesgos Corrup'!#REF!),"")</f>
        <v>#REF!</v>
      </c>
      <c r="U12" s="405"/>
      <c r="V12" s="405" t="e">
        <f>IF(AND('Riesgos Corrup'!#REF!="Muy Alta",'Riesgos Corrup'!#REF!="Menor"),CONCATENATE("R",'Riesgos Corrup'!#REF!),"")</f>
        <v>#REF!</v>
      </c>
      <c r="W12" s="405"/>
      <c r="X12" s="405" t="str">
        <f ca="1">IF(AND('Riesgos Corrup'!$K$24="Muy Alta",'Riesgos Corrup'!$O$24="Menor"),CONCATENATE("R",'Riesgos Corrup'!$A$24),"")</f>
        <v/>
      </c>
      <c r="Y12" s="405"/>
      <c r="Z12" s="405" t="e">
        <f>IF(AND('Riesgos Corrup'!#REF!="Muy Alta",'Riesgos Corrup'!#REF!="Menor"),CONCATENATE("R",'Riesgos Corrup'!#REF!),"")</f>
        <v>#REF!</v>
      </c>
      <c r="AA12" s="405"/>
      <c r="AB12" s="405" t="e">
        <f>IF(AND('Riesgos Corrup'!#REF!="Muy Alta",'Riesgos Corrup'!#REF!="Menor"),CONCATENATE("R",'Riesgos Corrup'!#REF!),"")</f>
        <v>#REF!</v>
      </c>
      <c r="AC12" s="440"/>
      <c r="AD12" s="404" t="e">
        <f>IF(AND('Riesgos Corrup'!#REF!="Muy Alta",'Riesgos Corrup'!#REF!="Moderado"),CONCATENATE("R",'Riesgos Corrup'!#REF!),"")</f>
        <v>#REF!</v>
      </c>
      <c r="AE12" s="405"/>
      <c r="AF12" s="405" t="e">
        <f>IF(AND('Riesgos Corrup'!#REF!="Muy Alta",'Riesgos Corrup'!#REF!="Moderado"),CONCATENATE("R",'Riesgos Corrup'!#REF!),"")</f>
        <v>#REF!</v>
      </c>
      <c r="AG12" s="405"/>
      <c r="AH12" s="405" t="str">
        <f ca="1">IF(AND('Riesgos Corrup'!$K$24="Muy Alta",'Riesgos Corrup'!$O$24="Moderado"),CONCATENATE("R",'Riesgos Corrup'!$A$24),"")</f>
        <v/>
      </c>
      <c r="AI12" s="405"/>
      <c r="AJ12" s="405" t="e">
        <f>IF(AND('Riesgos Corrup'!#REF!="Muy Alta",'Riesgos Corrup'!#REF!="Moderado"),CONCATENATE("R",'Riesgos Corrup'!#REF!),"")</f>
        <v>#REF!</v>
      </c>
      <c r="AK12" s="405"/>
      <c r="AL12" s="405" t="e">
        <f>IF(AND('Riesgos Corrup'!#REF!="Muy Alta",'Riesgos Corrup'!#REF!="Moderado"),CONCATENATE("R",'Riesgos Corrup'!#REF!),"")</f>
        <v>#REF!</v>
      </c>
      <c r="AM12" s="440"/>
      <c r="AN12" s="404" t="e">
        <f>IF(AND('Riesgos Corrup'!#REF!="Muy Alta",'Riesgos Corrup'!#REF!="Mayor"),CONCATENATE("R",'Riesgos Corrup'!#REF!),"")</f>
        <v>#REF!</v>
      </c>
      <c r="AO12" s="405"/>
      <c r="AP12" s="405" t="e">
        <f>IF(AND('Riesgos Corrup'!#REF!="Muy Alta",'Riesgos Corrup'!#REF!="Mayor"),CONCATENATE("R",'Riesgos Corrup'!#REF!),"")</f>
        <v>#REF!</v>
      </c>
      <c r="AQ12" s="405"/>
      <c r="AR12" s="405" t="str">
        <f ca="1">IF(AND('Riesgos Corrup'!$K$24="Muy Alta",'Riesgos Corrup'!$O$24="Mayor"),CONCATENATE("R",'Riesgos Corrup'!$A$24),"")</f>
        <v/>
      </c>
      <c r="AS12" s="405"/>
      <c r="AT12" s="405" t="e">
        <f>IF(AND('Riesgos Corrup'!#REF!="Muy Alta",'Riesgos Corrup'!#REF!="Mayor"),CONCATENATE("R",'Riesgos Corrup'!#REF!),"")</f>
        <v>#REF!</v>
      </c>
      <c r="AU12" s="405"/>
      <c r="AV12" s="405" t="e">
        <f>IF(AND('Riesgos Corrup'!#REF!="Muy Alta",'Riesgos Corrup'!#REF!="Mayor"),CONCATENATE("R",'Riesgos Corrup'!#REF!),"")</f>
        <v>#REF!</v>
      </c>
      <c r="AW12" s="440"/>
      <c r="AX12" s="432" t="e">
        <f>IF(AND('Riesgos Corrup'!#REF!="Muy Alta",'Riesgos Corrup'!#REF!="Catastrófico"),CONCATENATE("R",'Riesgos Corrup'!#REF!),"")</f>
        <v>#REF!</v>
      </c>
      <c r="AY12" s="430"/>
      <c r="AZ12" s="430" t="e">
        <f>IF(AND('Riesgos Corrup'!#REF!="Muy Alta",'Riesgos Corrup'!#REF!="Catastrófico"),CONCATENATE("R",'Riesgos Corrup'!#REF!),"")</f>
        <v>#REF!</v>
      </c>
      <c r="BA12" s="430"/>
      <c r="BB12" s="430" t="str">
        <f ca="1">IF(AND('Riesgos Corrup'!$K$24="Muy Alta",'Riesgos Corrup'!$O$24="Catastrófico"),CONCATENATE("R",'Riesgos Corrup'!$A$24),"")</f>
        <v/>
      </c>
      <c r="BC12" s="430"/>
      <c r="BD12" s="430" t="e">
        <f>IF(AND('Riesgos Corrup'!#REF!="Muy Alta",'Riesgos Corrup'!#REF!="Catastrófico"),CONCATENATE("R",'Riesgos Corrup'!#REF!),"")</f>
        <v>#REF!</v>
      </c>
      <c r="BE12" s="430"/>
      <c r="BF12" s="430" t="e">
        <f>IF(AND('Riesgos Corrup'!#REF!="Muy Alta",'Riesgos Corrup'!#REF!="Catastrófico"),CONCATENATE("R",'Riesgos Corrup'!#REF!),"")</f>
        <v>#REF!</v>
      </c>
      <c r="BG12" s="431"/>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row>
    <row r="13" spans="1:119" ht="15" customHeight="1" thickBot="1" x14ac:dyDescent="0.3">
      <c r="A13" s="40"/>
      <c r="B13" s="261"/>
      <c r="C13" s="261"/>
      <c r="D13" s="262"/>
      <c r="E13" s="422"/>
      <c r="F13" s="423"/>
      <c r="G13" s="423"/>
      <c r="H13" s="423"/>
      <c r="I13" s="423"/>
      <c r="J13" s="404"/>
      <c r="K13" s="405"/>
      <c r="L13" s="405"/>
      <c r="M13" s="405"/>
      <c r="N13" s="405"/>
      <c r="O13" s="405"/>
      <c r="P13" s="405"/>
      <c r="Q13" s="405"/>
      <c r="R13" s="405"/>
      <c r="S13" s="440"/>
      <c r="T13" s="404"/>
      <c r="U13" s="405"/>
      <c r="V13" s="405"/>
      <c r="W13" s="405"/>
      <c r="X13" s="405"/>
      <c r="Y13" s="405"/>
      <c r="Z13" s="405"/>
      <c r="AA13" s="405"/>
      <c r="AB13" s="405"/>
      <c r="AC13" s="440"/>
      <c r="AD13" s="404"/>
      <c r="AE13" s="405"/>
      <c r="AF13" s="405"/>
      <c r="AG13" s="405"/>
      <c r="AH13" s="405"/>
      <c r="AI13" s="405"/>
      <c r="AJ13" s="405"/>
      <c r="AK13" s="405"/>
      <c r="AL13" s="405"/>
      <c r="AM13" s="440"/>
      <c r="AN13" s="404"/>
      <c r="AO13" s="405"/>
      <c r="AP13" s="405"/>
      <c r="AQ13" s="405"/>
      <c r="AR13" s="405"/>
      <c r="AS13" s="405"/>
      <c r="AT13" s="405"/>
      <c r="AU13" s="405"/>
      <c r="AV13" s="405"/>
      <c r="AW13" s="440"/>
      <c r="AX13" s="432"/>
      <c r="AY13" s="430"/>
      <c r="AZ13" s="430"/>
      <c r="BA13" s="430"/>
      <c r="BB13" s="430"/>
      <c r="BC13" s="430"/>
      <c r="BD13" s="430"/>
      <c r="BE13" s="430"/>
      <c r="BF13" s="430"/>
      <c r="BG13" s="431"/>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row>
    <row r="14" spans="1:119" ht="15" customHeight="1" x14ac:dyDescent="0.25">
      <c r="A14" s="40"/>
      <c r="B14" s="261"/>
      <c r="C14" s="261"/>
      <c r="D14" s="262"/>
      <c r="E14" s="422"/>
      <c r="F14" s="423"/>
      <c r="G14" s="423"/>
      <c r="H14" s="423"/>
      <c r="I14" s="423"/>
      <c r="J14" s="404" t="str">
        <f ca="1">IF(AND('Riesgos Corrup'!$K$27="Muy Alta",'Riesgos Corrup'!$O$27="Leve"),CONCATENATE("R",'Riesgos Corrup'!$A$27),"")</f>
        <v/>
      </c>
      <c r="K14" s="405"/>
      <c r="L14" s="405" t="str">
        <f ca="1">IF(AND('Riesgos Corrup'!$K$30="Muy Alta",'Riesgos Corrup'!$O$30="Leve"),CONCATENATE("R",'Riesgos Corrup'!$A$30),"")</f>
        <v/>
      </c>
      <c r="M14" s="405"/>
      <c r="N14" s="405" t="e">
        <f>IF(AND('Riesgos Corrup'!#REF!="Muy Alta",'Riesgos Corrup'!#REF!="Leve"),CONCATENATE("R",'Riesgos Corrup'!#REF!),"")</f>
        <v>#REF!</v>
      </c>
      <c r="O14" s="405"/>
      <c r="P14" s="405" t="e">
        <f>IF(AND('Riesgos Corrup'!#REF!="Muy Alta",'Riesgos Corrup'!#REF!="Leve"),CONCATENATE("R",'Riesgos Corrup'!#REF!),"")</f>
        <v>#REF!</v>
      </c>
      <c r="Q14" s="405"/>
      <c r="R14" s="405" t="str">
        <f ca="1">IF(AND('Riesgos Corrup'!$K$33="Muy Alta",'Riesgos Corrup'!$O$33="Leve"),CONCATENATE("R",'Riesgos Corrup'!$A$33),"")</f>
        <v/>
      </c>
      <c r="S14" s="440"/>
      <c r="T14" s="404" t="str">
        <f ca="1">IF(AND('Riesgos Corrup'!$K$27="Muy Alta",'Riesgos Corrup'!$O$27="Menor"),CONCATENATE("R",'Riesgos Corrup'!$A$27),"")</f>
        <v/>
      </c>
      <c r="U14" s="405"/>
      <c r="V14" s="405" t="str">
        <f ca="1">IF(AND('Riesgos Corrup'!$K$30="Muy Alta",'Riesgos Corrup'!$O$30="Menor"),CONCATENATE("R",'Riesgos Corrup'!$A$30),"")</f>
        <v/>
      </c>
      <c r="W14" s="405"/>
      <c r="X14" s="405" t="e">
        <f>IF(AND('Riesgos Corrup'!#REF!="Muy Alta",'Riesgos Corrup'!#REF!="Menor"),CONCATENATE("R",'Riesgos Corrup'!#REF!),"")</f>
        <v>#REF!</v>
      </c>
      <c r="Y14" s="405"/>
      <c r="Z14" s="405" t="e">
        <f>IF(AND('Riesgos Corrup'!#REF!="Muy Alta",'Riesgos Corrup'!#REF!="Menor"),CONCATENATE("R",'Riesgos Corrup'!#REF!),"")</f>
        <v>#REF!</v>
      </c>
      <c r="AA14" s="405"/>
      <c r="AB14" s="405" t="str">
        <f ca="1">IF(AND('Riesgos Corrup'!$K$33="Muy Alta",'Riesgos Corrup'!$O$33="Menor"),CONCATENATE("R",'Riesgos Corrup'!$A$33),"")</f>
        <v/>
      </c>
      <c r="AC14" s="440"/>
      <c r="AD14" s="404" t="str">
        <f ca="1">IF(AND('Riesgos Corrup'!$K$27="Muy Alta",'Riesgos Corrup'!$O$27="Moderado"),CONCATENATE("R",'Riesgos Corrup'!$A$27),"")</f>
        <v/>
      </c>
      <c r="AE14" s="405"/>
      <c r="AF14" s="405" t="str">
        <f ca="1">IF(AND('Riesgos Corrup'!$K$30="Muy Alta",'Riesgos Corrup'!$O$30="Moderado"),CONCATENATE("R",'Riesgos Corrup'!$A$30),"")</f>
        <v/>
      </c>
      <c r="AG14" s="405"/>
      <c r="AH14" s="405" t="e">
        <f>IF(AND('Riesgos Corrup'!#REF!="Muy Alta",'Riesgos Corrup'!#REF!="Moderado"),CONCATENATE("R",'Riesgos Corrup'!#REF!),"")</f>
        <v>#REF!</v>
      </c>
      <c r="AI14" s="405"/>
      <c r="AJ14" s="405" t="e">
        <f>IF(AND('Riesgos Corrup'!#REF!="Muy Alta",'Riesgos Corrup'!#REF!="Moderado"),CONCATENATE("R",'Riesgos Corrup'!#REF!),"")</f>
        <v>#REF!</v>
      </c>
      <c r="AK14" s="405"/>
      <c r="AL14" s="405" t="str">
        <f ca="1">IF(AND('Riesgos Corrup'!$K$33="Muy Alta",'Riesgos Corrup'!$O$33="Moderado"),CONCATENATE("R",'Riesgos Corrup'!$A$33),"")</f>
        <v/>
      </c>
      <c r="AM14" s="440"/>
      <c r="AN14" s="404" t="str">
        <f ca="1">IF(AND('Riesgos Corrup'!$K$27="Muy Alta",'Riesgos Corrup'!$O$27="Mayor"),CONCATENATE("R",'Riesgos Corrup'!$A$27),"")</f>
        <v/>
      </c>
      <c r="AO14" s="405"/>
      <c r="AP14" s="405" t="str">
        <f ca="1">IF(AND('Riesgos Corrup'!$K$30="Muy Alta",'Riesgos Corrup'!$O$30="Mayor"),CONCATENATE("R",'Riesgos Corrup'!$A$30),"")</f>
        <v/>
      </c>
      <c r="AQ14" s="405"/>
      <c r="AR14" s="405" t="e">
        <f>IF(AND('Riesgos Corrup'!#REF!="Muy Alta",'Riesgos Corrup'!#REF!="Mayor"),CONCATENATE("R",'Riesgos Corrup'!#REF!),"")</f>
        <v>#REF!</v>
      </c>
      <c r="AS14" s="405"/>
      <c r="AT14" s="405" t="e">
        <f>IF(AND('Riesgos Corrup'!#REF!="Muy Alta",'Riesgos Corrup'!#REF!="Mayor"),CONCATENATE("R",'Riesgos Corrup'!#REF!),"")</f>
        <v>#REF!</v>
      </c>
      <c r="AU14" s="405"/>
      <c r="AV14" s="405" t="str">
        <f ca="1">IF(AND('Riesgos Corrup'!$K$33="Muy Alta",'Riesgos Corrup'!$O$33="Mayor"),CONCATENATE("R",'Riesgos Corrup'!$A$33),"")</f>
        <v/>
      </c>
      <c r="AW14" s="440"/>
      <c r="AX14" s="432" t="str">
        <f ca="1">IF(AND('Riesgos Corrup'!$K$27="Muy Alta",'Riesgos Corrup'!$O$27="Catastrófico"),CONCATENATE("R",'Riesgos Corrup'!$A$27),"")</f>
        <v/>
      </c>
      <c r="AY14" s="430"/>
      <c r="AZ14" s="430" t="str">
        <f ca="1">IF(AND('Riesgos Corrup'!$K$30="Muy Alta",'Riesgos Corrup'!$O$30="Catastrófico"),CONCATENATE("R",'Riesgos Corrup'!$A$30),"")</f>
        <v/>
      </c>
      <c r="BA14" s="430"/>
      <c r="BB14" s="430" t="e">
        <f>IF(AND('Riesgos Corrup'!#REF!="Muy Alta",'Riesgos Corrup'!#REF!="Catastrófico"),CONCATENATE("R",'Riesgos Corrup'!#REF!),"")</f>
        <v>#REF!</v>
      </c>
      <c r="BC14" s="430"/>
      <c r="BD14" s="430" t="e">
        <f>IF(AND('Riesgos Corrup'!#REF!="Muy Alta",'Riesgos Corrup'!#REF!="Catastrófico"),CONCATENATE("R",'Riesgos Corrup'!#REF!),"")</f>
        <v>#REF!</v>
      </c>
      <c r="BE14" s="430"/>
      <c r="BF14" s="430" t="str">
        <f ca="1">IF(AND('Riesgos Corrup'!$K$33="Muy Alta",'Riesgos Corrup'!$O$33="Catastrófico"),CONCATENATE("R",'Riesgos Corrup'!$A$33),"")</f>
        <v/>
      </c>
      <c r="BG14" s="431"/>
      <c r="BH14" s="40"/>
      <c r="BI14" s="450" t="s">
        <v>73</v>
      </c>
      <c r="BJ14" s="451"/>
      <c r="BK14" s="451"/>
      <c r="BL14" s="451"/>
      <c r="BM14" s="451"/>
      <c r="BN14" s="452"/>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row>
    <row r="15" spans="1:119" ht="15" customHeight="1" x14ac:dyDescent="0.25">
      <c r="A15" s="40"/>
      <c r="B15" s="261"/>
      <c r="C15" s="261"/>
      <c r="D15" s="262"/>
      <c r="E15" s="422"/>
      <c r="F15" s="423"/>
      <c r="G15" s="423"/>
      <c r="H15" s="423"/>
      <c r="I15" s="423"/>
      <c r="J15" s="404"/>
      <c r="K15" s="405"/>
      <c r="L15" s="405"/>
      <c r="M15" s="405"/>
      <c r="N15" s="405"/>
      <c r="O15" s="405"/>
      <c r="P15" s="405"/>
      <c r="Q15" s="405"/>
      <c r="R15" s="405"/>
      <c r="S15" s="440"/>
      <c r="T15" s="404"/>
      <c r="U15" s="405"/>
      <c r="V15" s="405"/>
      <c r="W15" s="405"/>
      <c r="X15" s="405"/>
      <c r="Y15" s="405"/>
      <c r="Z15" s="405"/>
      <c r="AA15" s="405"/>
      <c r="AB15" s="405"/>
      <c r="AC15" s="440"/>
      <c r="AD15" s="404"/>
      <c r="AE15" s="405"/>
      <c r="AF15" s="405"/>
      <c r="AG15" s="405"/>
      <c r="AH15" s="405"/>
      <c r="AI15" s="405"/>
      <c r="AJ15" s="405"/>
      <c r="AK15" s="405"/>
      <c r="AL15" s="405"/>
      <c r="AM15" s="440"/>
      <c r="AN15" s="404"/>
      <c r="AO15" s="405"/>
      <c r="AP15" s="405"/>
      <c r="AQ15" s="405"/>
      <c r="AR15" s="405"/>
      <c r="AS15" s="405"/>
      <c r="AT15" s="405"/>
      <c r="AU15" s="405"/>
      <c r="AV15" s="405"/>
      <c r="AW15" s="440"/>
      <c r="AX15" s="432"/>
      <c r="AY15" s="430"/>
      <c r="AZ15" s="430"/>
      <c r="BA15" s="430"/>
      <c r="BB15" s="430"/>
      <c r="BC15" s="430"/>
      <c r="BD15" s="430"/>
      <c r="BE15" s="430"/>
      <c r="BF15" s="430"/>
      <c r="BG15" s="431"/>
      <c r="BH15" s="40"/>
      <c r="BI15" s="453"/>
      <c r="BJ15" s="454"/>
      <c r="BK15" s="454"/>
      <c r="BL15" s="454"/>
      <c r="BM15" s="454"/>
      <c r="BN15" s="455"/>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row>
    <row r="16" spans="1:119" ht="15" customHeight="1" x14ac:dyDescent="0.25">
      <c r="A16" s="40"/>
      <c r="B16" s="261"/>
      <c r="C16" s="261"/>
      <c r="D16" s="262"/>
      <c r="E16" s="422"/>
      <c r="F16" s="423"/>
      <c r="G16" s="423"/>
      <c r="H16" s="423"/>
      <c r="I16" s="423"/>
      <c r="J16" s="404" t="e">
        <f>IF(AND('Riesgos Corrup'!#REF!="Muy Alta",'Riesgos Corrup'!#REF!="Leve"),CONCATENATE("R",'Riesgos Corrup'!#REF!),"")</f>
        <v>#REF!</v>
      </c>
      <c r="K16" s="405"/>
      <c r="L16" s="405" t="str">
        <f ca="1">IF(AND('Riesgos Corrup'!$K$36="Muy Alta",'Riesgos Corrup'!$O$36="Leve"),CONCATENATE("R",'Riesgos Corrup'!$A$36),"")</f>
        <v/>
      </c>
      <c r="M16" s="405"/>
      <c r="N16" s="405" t="e">
        <f>IF(AND('Riesgos Corrup'!#REF!="Muy Alta",'Riesgos Corrup'!#REF!="Leve"),CONCATENATE("R",'Riesgos Corrup'!#REF!),"")</f>
        <v>#REF!</v>
      </c>
      <c r="O16" s="405"/>
      <c r="P16" s="405" t="e">
        <f>IF(AND('Riesgos Corrup'!#REF!="Muy Alta",'Riesgos Corrup'!#REF!="Leve"),CONCATENATE("R",'Riesgos Corrup'!#REF!),"")</f>
        <v>#REF!</v>
      </c>
      <c r="Q16" s="405"/>
      <c r="R16" s="405" t="e">
        <f>IF(AND('Riesgos Corrup'!#REF!="Muy Alta",'Riesgos Corrup'!#REF!="Leve"),CONCATENATE("R",'Riesgos Corrup'!#REF!),"")</f>
        <v>#REF!</v>
      </c>
      <c r="S16" s="440"/>
      <c r="T16" s="404" t="e">
        <f>IF(AND('Riesgos Corrup'!#REF!="Muy Alta",'Riesgos Corrup'!#REF!="Menor"),CONCATENATE("R",'Riesgos Corrup'!#REF!),"")</f>
        <v>#REF!</v>
      </c>
      <c r="U16" s="405"/>
      <c r="V16" s="405" t="str">
        <f ca="1">IF(AND('Riesgos Corrup'!$K$36="Muy Alta",'Riesgos Corrup'!$O$36="Menor"),CONCATENATE("R",'Riesgos Corrup'!$A$36),"")</f>
        <v/>
      </c>
      <c r="W16" s="405"/>
      <c r="X16" s="405" t="e">
        <f>IF(AND('Riesgos Corrup'!#REF!="Muy Alta",'Riesgos Corrup'!#REF!="Menor"),CONCATENATE("R",'Riesgos Corrup'!#REF!),"")</f>
        <v>#REF!</v>
      </c>
      <c r="Y16" s="405"/>
      <c r="Z16" s="405" t="e">
        <f>IF(AND('Riesgos Corrup'!#REF!="Muy Alta",'Riesgos Corrup'!#REF!="Menor"),CONCATENATE("R",'Riesgos Corrup'!#REF!),"")</f>
        <v>#REF!</v>
      </c>
      <c r="AA16" s="405"/>
      <c r="AB16" s="405" t="e">
        <f>IF(AND('Riesgos Corrup'!#REF!="Muy Alta",'Riesgos Corrup'!#REF!="Menor"),CONCATENATE("R",'Riesgos Corrup'!#REF!),"")</f>
        <v>#REF!</v>
      </c>
      <c r="AC16" s="440"/>
      <c r="AD16" s="404" t="e">
        <f>IF(AND('Riesgos Corrup'!#REF!="Muy Alta",'Riesgos Corrup'!#REF!="Moderado"),CONCATENATE("R",'Riesgos Corrup'!#REF!),"")</f>
        <v>#REF!</v>
      </c>
      <c r="AE16" s="405"/>
      <c r="AF16" s="405" t="str">
        <f ca="1">IF(AND('Riesgos Corrup'!$K$36="Muy Alta",'Riesgos Corrup'!$O$36="Moderado"),CONCATENATE("R",'Riesgos Corrup'!$A$36),"")</f>
        <v/>
      </c>
      <c r="AG16" s="405"/>
      <c r="AH16" s="405" t="e">
        <f>IF(AND('Riesgos Corrup'!#REF!="Muy Alta",'Riesgos Corrup'!#REF!="Moderado"),CONCATENATE("R",'Riesgos Corrup'!#REF!),"")</f>
        <v>#REF!</v>
      </c>
      <c r="AI16" s="405"/>
      <c r="AJ16" s="405" t="e">
        <f>IF(AND('Riesgos Corrup'!#REF!="Muy Alta",'Riesgos Corrup'!#REF!="Moderado"),CONCATENATE("R",'Riesgos Corrup'!#REF!),"")</f>
        <v>#REF!</v>
      </c>
      <c r="AK16" s="405"/>
      <c r="AL16" s="405" t="e">
        <f>IF(AND('Riesgos Corrup'!#REF!="Muy Alta",'Riesgos Corrup'!#REF!="Moderado"),CONCATENATE("R",'Riesgos Corrup'!#REF!),"")</f>
        <v>#REF!</v>
      </c>
      <c r="AM16" s="440"/>
      <c r="AN16" s="404" t="e">
        <f>IF(AND('Riesgos Corrup'!#REF!="Muy Alta",'Riesgos Corrup'!#REF!="Mayor"),CONCATENATE("R",'Riesgos Corrup'!#REF!),"")</f>
        <v>#REF!</v>
      </c>
      <c r="AO16" s="405"/>
      <c r="AP16" s="405" t="str">
        <f ca="1">IF(AND('Riesgos Corrup'!$K$36="Muy Alta",'Riesgos Corrup'!$O$36="Mayor"),CONCATENATE("R",'Riesgos Corrup'!$A$36),"")</f>
        <v/>
      </c>
      <c r="AQ16" s="405"/>
      <c r="AR16" s="405" t="e">
        <f>IF(AND('Riesgos Corrup'!#REF!="Muy Alta",'Riesgos Corrup'!#REF!="Mayor"),CONCATENATE("R",'Riesgos Corrup'!#REF!),"")</f>
        <v>#REF!</v>
      </c>
      <c r="AS16" s="405"/>
      <c r="AT16" s="405" t="e">
        <f>IF(AND('Riesgos Corrup'!#REF!="Muy Alta",'Riesgos Corrup'!#REF!="Mayor"),CONCATENATE("R",'Riesgos Corrup'!#REF!),"")</f>
        <v>#REF!</v>
      </c>
      <c r="AU16" s="405"/>
      <c r="AV16" s="405" t="e">
        <f>IF(AND('Riesgos Corrup'!#REF!="Muy Alta",'Riesgos Corrup'!#REF!="Mayor"),CONCATENATE("R",'Riesgos Corrup'!#REF!),"")</f>
        <v>#REF!</v>
      </c>
      <c r="AW16" s="440"/>
      <c r="AX16" s="432" t="e">
        <f>IF(AND('Riesgos Corrup'!#REF!="Muy Alta",'Riesgos Corrup'!#REF!="Catastrófico"),CONCATENATE("R",'Riesgos Corrup'!#REF!),"")</f>
        <v>#REF!</v>
      </c>
      <c r="AY16" s="430"/>
      <c r="AZ16" s="430" t="str">
        <f ca="1">IF(AND('Riesgos Corrup'!$K$36="Muy Alta",'Riesgos Corrup'!$O$36="Catastrófico"),CONCATENATE("R",'Riesgos Corrup'!$A$36),"")</f>
        <v/>
      </c>
      <c r="BA16" s="430"/>
      <c r="BB16" s="430" t="e">
        <f>IF(AND('Riesgos Corrup'!#REF!="Muy Alta",'Riesgos Corrup'!#REF!="Catastrófico"),CONCATENATE("R",'Riesgos Corrup'!#REF!),"")</f>
        <v>#REF!</v>
      </c>
      <c r="BC16" s="430"/>
      <c r="BD16" s="430" t="e">
        <f>IF(AND('Riesgos Corrup'!#REF!="Muy Alta",'Riesgos Corrup'!#REF!="Catastrófico"),CONCATENATE("R",'Riesgos Corrup'!#REF!),"")</f>
        <v>#REF!</v>
      </c>
      <c r="BE16" s="430"/>
      <c r="BF16" s="430" t="e">
        <f>IF(AND('Riesgos Corrup'!#REF!="Muy Alta",'Riesgos Corrup'!#REF!="Catastrófico"),CONCATENATE("R",'Riesgos Corrup'!#REF!),"")</f>
        <v>#REF!</v>
      </c>
      <c r="BG16" s="431"/>
      <c r="BH16" s="40"/>
      <c r="BI16" s="453"/>
      <c r="BJ16" s="454"/>
      <c r="BK16" s="454"/>
      <c r="BL16" s="454"/>
      <c r="BM16" s="454"/>
      <c r="BN16" s="455"/>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row>
    <row r="17" spans="1:100" ht="15" customHeight="1" x14ac:dyDescent="0.25">
      <c r="A17" s="40"/>
      <c r="B17" s="261"/>
      <c r="C17" s="261"/>
      <c r="D17" s="262"/>
      <c r="E17" s="422"/>
      <c r="F17" s="423"/>
      <c r="G17" s="423"/>
      <c r="H17" s="423"/>
      <c r="I17" s="423"/>
      <c r="J17" s="404"/>
      <c r="K17" s="405"/>
      <c r="L17" s="405"/>
      <c r="M17" s="405"/>
      <c r="N17" s="405"/>
      <c r="O17" s="405"/>
      <c r="P17" s="405"/>
      <c r="Q17" s="405"/>
      <c r="R17" s="405"/>
      <c r="S17" s="440"/>
      <c r="T17" s="404"/>
      <c r="U17" s="405"/>
      <c r="V17" s="405"/>
      <c r="W17" s="405"/>
      <c r="X17" s="405"/>
      <c r="Y17" s="405"/>
      <c r="Z17" s="405"/>
      <c r="AA17" s="405"/>
      <c r="AB17" s="405"/>
      <c r="AC17" s="440"/>
      <c r="AD17" s="404"/>
      <c r="AE17" s="405"/>
      <c r="AF17" s="405"/>
      <c r="AG17" s="405"/>
      <c r="AH17" s="405"/>
      <c r="AI17" s="405"/>
      <c r="AJ17" s="405"/>
      <c r="AK17" s="405"/>
      <c r="AL17" s="405"/>
      <c r="AM17" s="440"/>
      <c r="AN17" s="404"/>
      <c r="AO17" s="405"/>
      <c r="AP17" s="405"/>
      <c r="AQ17" s="405"/>
      <c r="AR17" s="405"/>
      <c r="AS17" s="405"/>
      <c r="AT17" s="405"/>
      <c r="AU17" s="405"/>
      <c r="AV17" s="405"/>
      <c r="AW17" s="440"/>
      <c r="AX17" s="432"/>
      <c r="AY17" s="430"/>
      <c r="AZ17" s="430"/>
      <c r="BA17" s="430"/>
      <c r="BB17" s="430"/>
      <c r="BC17" s="430"/>
      <c r="BD17" s="430"/>
      <c r="BE17" s="430"/>
      <c r="BF17" s="430"/>
      <c r="BG17" s="431"/>
      <c r="BH17" s="40"/>
      <c r="BI17" s="453"/>
      <c r="BJ17" s="454"/>
      <c r="BK17" s="454"/>
      <c r="BL17" s="454"/>
      <c r="BM17" s="454"/>
      <c r="BN17" s="455"/>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row>
    <row r="18" spans="1:100" ht="15" customHeight="1" x14ac:dyDescent="0.25">
      <c r="A18" s="40"/>
      <c r="B18" s="261"/>
      <c r="C18" s="261"/>
      <c r="D18" s="262"/>
      <c r="E18" s="422"/>
      <c r="F18" s="423"/>
      <c r="G18" s="423"/>
      <c r="H18" s="423"/>
      <c r="I18" s="423"/>
      <c r="J18" s="404" t="e">
        <f>IF(AND('Riesgos Corrup'!#REF!="Muy Alta",'Riesgos Corrup'!#REF!="Leve"),CONCATENATE("R",'Riesgos Corrup'!#REF!),"")</f>
        <v>#REF!</v>
      </c>
      <c r="K18" s="405"/>
      <c r="L18" s="405" t="e">
        <f>IF(AND('Riesgos Corrup'!#REF!="Muy Alta",'Riesgos Corrup'!#REF!="Leve"),CONCATENATE("R",'Riesgos Corrup'!#REF!),"")</f>
        <v>#REF!</v>
      </c>
      <c r="M18" s="405"/>
      <c r="N18" s="405" t="e">
        <f>IF(AND('Riesgos Corrup'!#REF!="Muy Alta",'Riesgos Corrup'!#REF!="Leve"),CONCATENATE("R",'Riesgos Corrup'!#REF!),"")</f>
        <v>#REF!</v>
      </c>
      <c r="O18" s="405"/>
      <c r="P18" s="405" t="e">
        <f>IF(AND('Riesgos Corrup'!#REF!="Muy Alta",'Riesgos Corrup'!#REF!="Leve"),CONCATENATE("R",'Riesgos Corrup'!#REF!),"")</f>
        <v>#REF!</v>
      </c>
      <c r="Q18" s="405"/>
      <c r="R18" s="405" t="e">
        <f>IF(AND('Riesgos Corrup'!#REF!="Muy Alta",'Riesgos Corrup'!#REF!="Leve"),CONCATENATE("R",'Riesgos Corrup'!#REF!),"")</f>
        <v>#REF!</v>
      </c>
      <c r="S18" s="440"/>
      <c r="T18" s="404" t="e">
        <f>IF(AND('Riesgos Corrup'!#REF!="Muy Alta",'Riesgos Corrup'!#REF!="Menor"),CONCATENATE("R",'Riesgos Corrup'!#REF!),"")</f>
        <v>#REF!</v>
      </c>
      <c r="U18" s="405"/>
      <c r="V18" s="405" t="e">
        <f>IF(AND('Riesgos Corrup'!#REF!="Muy Alta",'Riesgos Corrup'!#REF!="Menor"),CONCATENATE("R",'Riesgos Corrup'!#REF!),"")</f>
        <v>#REF!</v>
      </c>
      <c r="W18" s="405"/>
      <c r="X18" s="405" t="e">
        <f>IF(AND('Riesgos Corrup'!#REF!="Muy Alta",'Riesgos Corrup'!#REF!="Menor"),CONCATENATE("R",'Riesgos Corrup'!#REF!),"")</f>
        <v>#REF!</v>
      </c>
      <c r="Y18" s="405"/>
      <c r="Z18" s="405" t="e">
        <f>IF(AND('Riesgos Corrup'!#REF!="Muy Alta",'Riesgos Corrup'!#REF!="Menor"),CONCATENATE("R",'Riesgos Corrup'!#REF!),"")</f>
        <v>#REF!</v>
      </c>
      <c r="AA18" s="405"/>
      <c r="AB18" s="405" t="e">
        <f>IF(AND('Riesgos Corrup'!#REF!="Muy Alta",'Riesgos Corrup'!#REF!="Menor"),CONCATENATE("R",'Riesgos Corrup'!#REF!),"")</f>
        <v>#REF!</v>
      </c>
      <c r="AC18" s="440"/>
      <c r="AD18" s="404" t="e">
        <f>IF(AND('Riesgos Corrup'!#REF!="Muy Alta",'Riesgos Corrup'!#REF!="Moderado"),CONCATENATE("R",'Riesgos Corrup'!#REF!),"")</f>
        <v>#REF!</v>
      </c>
      <c r="AE18" s="405"/>
      <c r="AF18" s="405" t="e">
        <f>IF(AND('Riesgos Corrup'!#REF!="Muy Alta",'Riesgos Corrup'!#REF!="Moderado"),CONCATENATE("R",'Riesgos Corrup'!#REF!),"")</f>
        <v>#REF!</v>
      </c>
      <c r="AG18" s="405"/>
      <c r="AH18" s="405" t="e">
        <f>IF(AND('Riesgos Corrup'!#REF!="Muy Alta",'Riesgos Corrup'!#REF!="Moderado"),CONCATENATE("R",'Riesgos Corrup'!#REF!),"")</f>
        <v>#REF!</v>
      </c>
      <c r="AI18" s="405"/>
      <c r="AJ18" s="405" t="e">
        <f>IF(AND('Riesgos Corrup'!#REF!="Muy Alta",'Riesgos Corrup'!#REF!="Moderado"),CONCATENATE("R",'Riesgos Corrup'!#REF!),"")</f>
        <v>#REF!</v>
      </c>
      <c r="AK18" s="405"/>
      <c r="AL18" s="405" t="e">
        <f>IF(AND('Riesgos Corrup'!#REF!="Muy Alta",'Riesgos Corrup'!#REF!="Moderado"),CONCATENATE("R",'Riesgos Corrup'!#REF!),"")</f>
        <v>#REF!</v>
      </c>
      <c r="AM18" s="440"/>
      <c r="AN18" s="404" t="e">
        <f>IF(AND('Riesgos Corrup'!#REF!="Muy Alta",'Riesgos Corrup'!#REF!="Mayor"),CONCATENATE("R",'Riesgos Corrup'!#REF!),"")</f>
        <v>#REF!</v>
      </c>
      <c r="AO18" s="405"/>
      <c r="AP18" s="405" t="e">
        <f>IF(AND('Riesgos Corrup'!#REF!="Muy Alta",'Riesgos Corrup'!#REF!="Mayor"),CONCATENATE("R",'Riesgos Corrup'!#REF!),"")</f>
        <v>#REF!</v>
      </c>
      <c r="AQ18" s="405"/>
      <c r="AR18" s="405" t="e">
        <f>IF(AND('Riesgos Corrup'!#REF!="Muy Alta",'Riesgos Corrup'!#REF!="Mayor"),CONCATENATE("R",'Riesgos Corrup'!#REF!),"")</f>
        <v>#REF!</v>
      </c>
      <c r="AS18" s="405"/>
      <c r="AT18" s="405" t="e">
        <f>IF(AND('Riesgos Corrup'!#REF!="Muy Alta",'Riesgos Corrup'!#REF!="Mayor"),CONCATENATE("R",'Riesgos Corrup'!#REF!),"")</f>
        <v>#REF!</v>
      </c>
      <c r="AU18" s="405"/>
      <c r="AV18" s="405" t="e">
        <f>IF(AND('Riesgos Corrup'!#REF!="Muy Alta",'Riesgos Corrup'!#REF!="Mayor"),CONCATENATE("R",'Riesgos Corrup'!#REF!),"")</f>
        <v>#REF!</v>
      </c>
      <c r="AW18" s="440"/>
      <c r="AX18" s="432" t="e">
        <f>IF(AND('Riesgos Corrup'!#REF!="Muy Alta",'Riesgos Corrup'!#REF!="Catastrófico"),CONCATENATE("R",'Riesgos Corrup'!#REF!),"")</f>
        <v>#REF!</v>
      </c>
      <c r="AY18" s="430"/>
      <c r="AZ18" s="430" t="e">
        <f>IF(AND('Riesgos Corrup'!#REF!="Muy Alta",'Riesgos Corrup'!#REF!="Catastrófico"),CONCATENATE("R",'Riesgos Corrup'!#REF!),"")</f>
        <v>#REF!</v>
      </c>
      <c r="BA18" s="430"/>
      <c r="BB18" s="430" t="e">
        <f>IF(AND('Riesgos Corrup'!#REF!="Muy Alta",'Riesgos Corrup'!#REF!="Catastrófico"),CONCATENATE("R",'Riesgos Corrup'!#REF!),"")</f>
        <v>#REF!</v>
      </c>
      <c r="BC18" s="430"/>
      <c r="BD18" s="430" t="e">
        <f>IF(AND('Riesgos Corrup'!#REF!="Muy Alta",'Riesgos Corrup'!#REF!="Catastrófico"),CONCATENATE("R",'Riesgos Corrup'!#REF!),"")</f>
        <v>#REF!</v>
      </c>
      <c r="BE18" s="430"/>
      <c r="BF18" s="430" t="e">
        <f>IF(AND('Riesgos Corrup'!#REF!="Muy Alta",'Riesgos Corrup'!#REF!="Catastrófico"),CONCATENATE("R",'Riesgos Corrup'!#REF!),"")</f>
        <v>#REF!</v>
      </c>
      <c r="BG18" s="431"/>
      <c r="BH18" s="40"/>
      <c r="BI18" s="453"/>
      <c r="BJ18" s="454"/>
      <c r="BK18" s="454"/>
      <c r="BL18" s="454"/>
      <c r="BM18" s="454"/>
      <c r="BN18" s="455"/>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row>
    <row r="19" spans="1:100" ht="15" customHeight="1" x14ac:dyDescent="0.25">
      <c r="A19" s="40"/>
      <c r="B19" s="261"/>
      <c r="C19" s="261"/>
      <c r="D19" s="262"/>
      <c r="E19" s="422"/>
      <c r="F19" s="423"/>
      <c r="G19" s="423"/>
      <c r="H19" s="423"/>
      <c r="I19" s="423"/>
      <c r="J19" s="404"/>
      <c r="K19" s="405"/>
      <c r="L19" s="405"/>
      <c r="M19" s="405"/>
      <c r="N19" s="405"/>
      <c r="O19" s="405"/>
      <c r="P19" s="405"/>
      <c r="Q19" s="405"/>
      <c r="R19" s="405"/>
      <c r="S19" s="440"/>
      <c r="T19" s="404"/>
      <c r="U19" s="405"/>
      <c r="V19" s="405"/>
      <c r="W19" s="405"/>
      <c r="X19" s="405"/>
      <c r="Y19" s="405"/>
      <c r="Z19" s="405"/>
      <c r="AA19" s="405"/>
      <c r="AB19" s="405"/>
      <c r="AC19" s="440"/>
      <c r="AD19" s="404"/>
      <c r="AE19" s="405"/>
      <c r="AF19" s="405"/>
      <c r="AG19" s="405"/>
      <c r="AH19" s="405"/>
      <c r="AI19" s="405"/>
      <c r="AJ19" s="405"/>
      <c r="AK19" s="405"/>
      <c r="AL19" s="405"/>
      <c r="AM19" s="440"/>
      <c r="AN19" s="404"/>
      <c r="AO19" s="405"/>
      <c r="AP19" s="405"/>
      <c r="AQ19" s="405"/>
      <c r="AR19" s="405"/>
      <c r="AS19" s="405"/>
      <c r="AT19" s="405"/>
      <c r="AU19" s="405"/>
      <c r="AV19" s="405"/>
      <c r="AW19" s="440"/>
      <c r="AX19" s="432"/>
      <c r="AY19" s="430"/>
      <c r="AZ19" s="430"/>
      <c r="BA19" s="430"/>
      <c r="BB19" s="430"/>
      <c r="BC19" s="430"/>
      <c r="BD19" s="430"/>
      <c r="BE19" s="430"/>
      <c r="BF19" s="430"/>
      <c r="BG19" s="431"/>
      <c r="BH19" s="40"/>
      <c r="BI19" s="453"/>
      <c r="BJ19" s="454"/>
      <c r="BK19" s="454"/>
      <c r="BL19" s="454"/>
      <c r="BM19" s="454"/>
      <c r="BN19" s="455"/>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row>
    <row r="20" spans="1:100" ht="15" customHeight="1" x14ac:dyDescent="0.25">
      <c r="A20" s="40"/>
      <c r="B20" s="261"/>
      <c r="C20" s="261"/>
      <c r="D20" s="262"/>
      <c r="E20" s="422"/>
      <c r="F20" s="423"/>
      <c r="G20" s="423"/>
      <c r="H20" s="423"/>
      <c r="I20" s="423"/>
      <c r="J20" s="404" t="e">
        <f>IF(AND('Riesgos Corrup'!#REF!="Muy Alta",'Riesgos Corrup'!#REF!="Leve"),CONCATENATE("R",'Riesgos Corrup'!#REF!),"")</f>
        <v>#REF!</v>
      </c>
      <c r="K20" s="405"/>
      <c r="L20" s="405" t="str">
        <f ca="1">IF(AND('Riesgos Corrup'!$K$39="Muy Alta",'Riesgos Corrup'!$O$39="Leve"),CONCATENATE("R",'Riesgos Corrup'!$A$39),"")</f>
        <v/>
      </c>
      <c r="M20" s="405"/>
      <c r="N20" s="405" t="e">
        <f>IF(AND('Riesgos Corrup'!#REF!="Muy Alta",'Riesgos Corrup'!#REF!="Leve"),CONCATENATE("R",'Riesgos Corrup'!#REF!),"")</f>
        <v>#REF!</v>
      </c>
      <c r="O20" s="405"/>
      <c r="P20" s="405" t="e">
        <f>IF(AND('Riesgos Corrup'!#REF!="Muy Alta",'Riesgos Corrup'!#REF!="Leve"),CONCATENATE("R",'Riesgos Corrup'!#REF!),"")</f>
        <v>#REF!</v>
      </c>
      <c r="Q20" s="405"/>
      <c r="R20" s="405" t="e">
        <f>IF(AND('Riesgos Corrup'!#REF!="Muy Alta",'Riesgos Corrup'!#REF!="Leve"),CONCATENATE("R",'Riesgos Corrup'!#REF!),"")</f>
        <v>#REF!</v>
      </c>
      <c r="S20" s="440"/>
      <c r="T20" s="404" t="e">
        <f>IF(AND('Riesgos Corrup'!#REF!="Muy Alta",'Riesgos Corrup'!#REF!="Menor"),CONCATENATE("R",'Riesgos Corrup'!#REF!),"")</f>
        <v>#REF!</v>
      </c>
      <c r="U20" s="405"/>
      <c r="V20" s="405" t="str">
        <f ca="1">IF(AND('Riesgos Corrup'!$K$39="Muy Alta",'Riesgos Corrup'!$O$39="Menor"),CONCATENATE("R",'Riesgos Corrup'!$A$39),"")</f>
        <v/>
      </c>
      <c r="W20" s="405"/>
      <c r="X20" s="405" t="e">
        <f>IF(AND('Riesgos Corrup'!#REF!="Muy Alta",'Riesgos Corrup'!#REF!="Menor"),CONCATENATE("R",'Riesgos Corrup'!#REF!),"")</f>
        <v>#REF!</v>
      </c>
      <c r="Y20" s="405"/>
      <c r="Z20" s="405" t="e">
        <f>IF(AND('Riesgos Corrup'!#REF!="Muy Alta",'Riesgos Corrup'!#REF!="Menor"),CONCATENATE("R",'Riesgos Corrup'!#REF!),"")</f>
        <v>#REF!</v>
      </c>
      <c r="AA20" s="405"/>
      <c r="AB20" s="405" t="e">
        <f>IF(AND('Riesgos Corrup'!#REF!="Muy Alta",'Riesgos Corrup'!#REF!="Menor"),CONCATENATE("R",'Riesgos Corrup'!#REF!),"")</f>
        <v>#REF!</v>
      </c>
      <c r="AC20" s="440"/>
      <c r="AD20" s="404" t="e">
        <f>IF(AND('Riesgos Corrup'!#REF!="Muy Alta",'Riesgos Corrup'!#REF!="Moderado"),CONCATENATE("R",'Riesgos Corrup'!#REF!),"")</f>
        <v>#REF!</v>
      </c>
      <c r="AE20" s="405"/>
      <c r="AF20" s="405" t="str">
        <f ca="1">IF(AND('Riesgos Corrup'!$K$39="Muy Alta",'Riesgos Corrup'!$O$39="Moderado"),CONCATENATE("R",'Riesgos Corrup'!$A$39),"")</f>
        <v/>
      </c>
      <c r="AG20" s="405"/>
      <c r="AH20" s="405" t="e">
        <f>IF(AND('Riesgos Corrup'!#REF!="Muy Alta",'Riesgos Corrup'!#REF!="Moderado"),CONCATENATE("R",'Riesgos Corrup'!#REF!),"")</f>
        <v>#REF!</v>
      </c>
      <c r="AI20" s="405"/>
      <c r="AJ20" s="405" t="e">
        <f>IF(AND('Riesgos Corrup'!#REF!="Muy Alta",'Riesgos Corrup'!#REF!="Moderado"),CONCATENATE("R",'Riesgos Corrup'!#REF!),"")</f>
        <v>#REF!</v>
      </c>
      <c r="AK20" s="405"/>
      <c r="AL20" s="405" t="e">
        <f>IF(AND('Riesgos Corrup'!#REF!="Muy Alta",'Riesgos Corrup'!#REF!="Moderado"),CONCATENATE("R",'Riesgos Corrup'!#REF!),"")</f>
        <v>#REF!</v>
      </c>
      <c r="AM20" s="440"/>
      <c r="AN20" s="404" t="e">
        <f>IF(AND('Riesgos Corrup'!#REF!="Muy Alta",'Riesgos Corrup'!#REF!="Mayor"),CONCATENATE("R",'Riesgos Corrup'!#REF!),"")</f>
        <v>#REF!</v>
      </c>
      <c r="AO20" s="405"/>
      <c r="AP20" s="405" t="str">
        <f ca="1">IF(AND('Riesgos Corrup'!$K$39="Muy Alta",'Riesgos Corrup'!$O$39="Mayor"),CONCATENATE("R",'Riesgos Corrup'!$A$39),"")</f>
        <v/>
      </c>
      <c r="AQ20" s="405"/>
      <c r="AR20" s="405" t="e">
        <f>IF(AND('Riesgos Corrup'!#REF!="Muy Alta",'Riesgos Corrup'!#REF!="Mayor"),CONCATENATE("R",'Riesgos Corrup'!#REF!),"")</f>
        <v>#REF!</v>
      </c>
      <c r="AS20" s="405"/>
      <c r="AT20" s="405" t="e">
        <f>IF(AND('Riesgos Corrup'!#REF!="Muy Alta",'Riesgos Corrup'!#REF!="Mayor"),CONCATENATE("R",'Riesgos Corrup'!#REF!),"")</f>
        <v>#REF!</v>
      </c>
      <c r="AU20" s="405"/>
      <c r="AV20" s="405" t="e">
        <f>IF(AND('Riesgos Corrup'!#REF!="Muy Alta",'Riesgos Corrup'!#REF!="Mayor"),CONCATENATE("R",'Riesgos Corrup'!#REF!),"")</f>
        <v>#REF!</v>
      </c>
      <c r="AW20" s="440"/>
      <c r="AX20" s="432" t="e">
        <f>IF(AND('Riesgos Corrup'!#REF!="Muy Alta",'Riesgos Corrup'!#REF!="Catastrófico"),CONCATENATE("R",'Riesgos Corrup'!#REF!),"")</f>
        <v>#REF!</v>
      </c>
      <c r="AY20" s="430"/>
      <c r="AZ20" s="430" t="str">
        <f ca="1">IF(AND('Riesgos Corrup'!$K$39="Muy Alta",'Riesgos Corrup'!$O$39="Catastrófico"),CONCATENATE("R",'Riesgos Corrup'!$A$39),"")</f>
        <v/>
      </c>
      <c r="BA20" s="430"/>
      <c r="BB20" s="430" t="e">
        <f>IF(AND('Riesgos Corrup'!#REF!="Muy Alta",'Riesgos Corrup'!#REF!="Catastrófico"),CONCATENATE("R",'Riesgos Corrup'!#REF!),"")</f>
        <v>#REF!</v>
      </c>
      <c r="BC20" s="430"/>
      <c r="BD20" s="430" t="e">
        <f>IF(AND('Riesgos Corrup'!#REF!="Muy Alta",'Riesgos Corrup'!#REF!="Catastrófico"),CONCATENATE("R",'Riesgos Corrup'!#REF!),"")</f>
        <v>#REF!</v>
      </c>
      <c r="BE20" s="430"/>
      <c r="BF20" s="430" t="e">
        <f>IF(AND('Riesgos Corrup'!#REF!="Muy Alta",'Riesgos Corrup'!#REF!="Catastrófico"),CONCATENATE("R",'Riesgos Corrup'!#REF!),"")</f>
        <v>#REF!</v>
      </c>
      <c r="BG20" s="431"/>
      <c r="BH20" s="40"/>
      <c r="BI20" s="453"/>
      <c r="BJ20" s="454"/>
      <c r="BK20" s="454"/>
      <c r="BL20" s="454"/>
      <c r="BM20" s="454"/>
      <c r="BN20" s="455"/>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row>
    <row r="21" spans="1:100" ht="15" customHeight="1" x14ac:dyDescent="0.25">
      <c r="A21" s="40"/>
      <c r="B21" s="261"/>
      <c r="C21" s="261"/>
      <c r="D21" s="262"/>
      <c r="E21" s="422"/>
      <c r="F21" s="423"/>
      <c r="G21" s="423"/>
      <c r="H21" s="423"/>
      <c r="I21" s="423"/>
      <c r="J21" s="404"/>
      <c r="K21" s="405"/>
      <c r="L21" s="405"/>
      <c r="M21" s="405"/>
      <c r="N21" s="405"/>
      <c r="O21" s="405"/>
      <c r="P21" s="405"/>
      <c r="Q21" s="405"/>
      <c r="R21" s="405"/>
      <c r="S21" s="440"/>
      <c r="T21" s="404"/>
      <c r="U21" s="405"/>
      <c r="V21" s="405"/>
      <c r="W21" s="405"/>
      <c r="X21" s="405"/>
      <c r="Y21" s="405"/>
      <c r="Z21" s="405"/>
      <c r="AA21" s="405"/>
      <c r="AB21" s="405"/>
      <c r="AC21" s="440"/>
      <c r="AD21" s="404"/>
      <c r="AE21" s="405"/>
      <c r="AF21" s="405"/>
      <c r="AG21" s="405"/>
      <c r="AH21" s="405"/>
      <c r="AI21" s="405"/>
      <c r="AJ21" s="405"/>
      <c r="AK21" s="405"/>
      <c r="AL21" s="405"/>
      <c r="AM21" s="440"/>
      <c r="AN21" s="404"/>
      <c r="AO21" s="405"/>
      <c r="AP21" s="405"/>
      <c r="AQ21" s="405"/>
      <c r="AR21" s="405"/>
      <c r="AS21" s="405"/>
      <c r="AT21" s="405"/>
      <c r="AU21" s="405"/>
      <c r="AV21" s="405"/>
      <c r="AW21" s="440"/>
      <c r="AX21" s="432"/>
      <c r="AY21" s="430"/>
      <c r="AZ21" s="430"/>
      <c r="BA21" s="430"/>
      <c r="BB21" s="430"/>
      <c r="BC21" s="430"/>
      <c r="BD21" s="430"/>
      <c r="BE21" s="430"/>
      <c r="BF21" s="430"/>
      <c r="BG21" s="431"/>
      <c r="BH21" s="40"/>
      <c r="BI21" s="453"/>
      <c r="BJ21" s="454"/>
      <c r="BK21" s="454"/>
      <c r="BL21" s="454"/>
      <c r="BM21" s="454"/>
      <c r="BN21" s="455"/>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row>
    <row r="22" spans="1:100" ht="15" customHeight="1" x14ac:dyDescent="0.25">
      <c r="A22" s="40"/>
      <c r="B22" s="261"/>
      <c r="C22" s="261"/>
      <c r="D22" s="262"/>
      <c r="E22" s="422"/>
      <c r="F22" s="423"/>
      <c r="G22" s="423"/>
      <c r="H22" s="423"/>
      <c r="I22" s="423"/>
      <c r="J22" s="404" t="str">
        <f ca="1">IF(AND('Riesgos Corrup'!$K$42="Muy Alta",'Riesgos Corrup'!$O$42="Leve"),CONCATENATE("R",'Riesgos Corrup'!$A$42),"")</f>
        <v/>
      </c>
      <c r="K22" s="405"/>
      <c r="L22" s="405" t="e">
        <f>IF(AND('Riesgos Corrup'!#REF!="Muy Alta",'Riesgos Corrup'!#REF!="Leve"),CONCATENATE("R",'Riesgos Corrup'!#REF!),"")</f>
        <v>#REF!</v>
      </c>
      <c r="M22" s="405"/>
      <c r="N22" s="405" t="str">
        <f ca="1">IF(AND('Riesgos Corrup'!$K$45="Muy Alta",'Riesgos Corrup'!$O$45="Leve"),CONCATENATE("R",'Riesgos Corrup'!$A$45),"")</f>
        <v/>
      </c>
      <c r="O22" s="405"/>
      <c r="P22" s="405" t="str">
        <f ca="1">IF(AND('Riesgos Corrup'!$K$48="Muy Alta",'Riesgos Corrup'!$O$48="Leve"),CONCATENATE("R",'Riesgos Corrup'!$A$48),"")</f>
        <v/>
      </c>
      <c r="Q22" s="405"/>
      <c r="R22" s="405" t="e">
        <f>IF(AND('Riesgos Corrup'!#REF!="Muy Alta",'Riesgos Corrup'!#REF!="Leve"),CONCATENATE("R",'Riesgos Corrup'!#REF!),"")</f>
        <v>#REF!</v>
      </c>
      <c r="S22" s="440"/>
      <c r="T22" s="404" t="str">
        <f ca="1">IF(AND('Riesgos Corrup'!$K$42="Muy Alta",'Riesgos Corrup'!$O$42="Menor"),CONCATENATE("R",'Riesgos Corrup'!$A$42),"")</f>
        <v/>
      </c>
      <c r="U22" s="405"/>
      <c r="V22" s="405" t="e">
        <f>IF(AND('Riesgos Corrup'!#REF!="Muy Alta",'Riesgos Corrup'!#REF!="Menor"),CONCATENATE("R",'Riesgos Corrup'!#REF!),"")</f>
        <v>#REF!</v>
      </c>
      <c r="W22" s="405"/>
      <c r="X22" s="405" t="str">
        <f ca="1">IF(AND('Riesgos Corrup'!$K$45="Muy Alta",'Riesgos Corrup'!$O$45="Menor"),CONCATENATE("R",'Riesgos Corrup'!$A$45),"")</f>
        <v/>
      </c>
      <c r="Y22" s="405"/>
      <c r="Z22" s="405" t="str">
        <f ca="1">IF(AND('Riesgos Corrup'!$K$48="Muy Alta",'Riesgos Corrup'!$O$48="Menor"),CONCATENATE("R",'Riesgos Corrup'!$A$48),"")</f>
        <v/>
      </c>
      <c r="AA22" s="405"/>
      <c r="AB22" s="405" t="e">
        <f>IF(AND('Riesgos Corrup'!#REF!="Muy Alta",'Riesgos Corrup'!#REF!="Menor"),CONCATENATE("R",'Riesgos Corrup'!#REF!),"")</f>
        <v>#REF!</v>
      </c>
      <c r="AC22" s="440"/>
      <c r="AD22" s="404" t="str">
        <f ca="1">IF(AND('Riesgos Corrup'!$K$42="Muy Alta",'Riesgos Corrup'!$O$42="Moderado"),CONCATENATE("R",'Riesgos Corrup'!$A$42),"")</f>
        <v/>
      </c>
      <c r="AE22" s="405"/>
      <c r="AF22" s="405" t="e">
        <f>IF(AND('Riesgos Corrup'!#REF!="Muy Alta",'Riesgos Corrup'!#REF!="Moderado"),CONCATENATE("R",'Riesgos Corrup'!#REF!),"")</f>
        <v>#REF!</v>
      </c>
      <c r="AG22" s="405"/>
      <c r="AH22" s="405" t="str">
        <f ca="1">IF(AND('Riesgos Corrup'!$K$45="Muy Alta",'Riesgos Corrup'!$O$45="Moderado"),CONCATENATE("R",'Riesgos Corrup'!$A$45),"")</f>
        <v/>
      </c>
      <c r="AI22" s="405"/>
      <c r="AJ22" s="405" t="str">
        <f ca="1">IF(AND('Riesgos Corrup'!$K$48="Muy Alta",'Riesgos Corrup'!$O$48="Moderado"),CONCATENATE("R",'Riesgos Corrup'!$A$48),"")</f>
        <v/>
      </c>
      <c r="AK22" s="405"/>
      <c r="AL22" s="405" t="e">
        <f>IF(AND('Riesgos Corrup'!#REF!="Muy Alta",'Riesgos Corrup'!#REF!="Moderado"),CONCATENATE("R",'Riesgos Corrup'!#REF!),"")</f>
        <v>#REF!</v>
      </c>
      <c r="AM22" s="440"/>
      <c r="AN22" s="404" t="str">
        <f ca="1">IF(AND('Riesgos Corrup'!$K$42="Muy Alta",'Riesgos Corrup'!$O$42="Mayor"),CONCATENATE("R",'Riesgos Corrup'!$A$42),"")</f>
        <v/>
      </c>
      <c r="AO22" s="405"/>
      <c r="AP22" s="405" t="e">
        <f>IF(AND('Riesgos Corrup'!#REF!="Muy Alta",'Riesgos Corrup'!#REF!="Mayor"),CONCATENATE("R",'Riesgos Corrup'!#REF!),"")</f>
        <v>#REF!</v>
      </c>
      <c r="AQ22" s="405"/>
      <c r="AR22" s="405" t="str">
        <f ca="1">IF(AND('Riesgos Corrup'!$K$45="Muy Alta",'Riesgos Corrup'!$O$45="Mayor"),CONCATENATE("R",'Riesgos Corrup'!$A$45),"")</f>
        <v/>
      </c>
      <c r="AS22" s="405"/>
      <c r="AT22" s="405" t="str">
        <f ca="1">IF(AND('Riesgos Corrup'!$K$48="Muy Alta",'Riesgos Corrup'!$O$48="Mayor"),CONCATENATE("R",'Riesgos Corrup'!$A$48),"")</f>
        <v/>
      </c>
      <c r="AU22" s="405"/>
      <c r="AV22" s="405" t="e">
        <f>IF(AND('Riesgos Corrup'!#REF!="Muy Alta",'Riesgos Corrup'!#REF!="Mayor"),CONCATENATE("R",'Riesgos Corrup'!#REF!),"")</f>
        <v>#REF!</v>
      </c>
      <c r="AW22" s="440"/>
      <c r="AX22" s="432" t="str">
        <f ca="1">IF(AND('Riesgos Corrup'!$K$42="Muy Alta",'Riesgos Corrup'!$O$42="Catastrófico"),CONCATENATE("R",'Riesgos Corrup'!$A$42),"")</f>
        <v/>
      </c>
      <c r="AY22" s="430"/>
      <c r="AZ22" s="430" t="e">
        <f>IF(AND('Riesgos Corrup'!#REF!="Muy Alta",'Riesgos Corrup'!#REF!="Catastrófico"),CONCATENATE("R",'Riesgos Corrup'!#REF!),"")</f>
        <v>#REF!</v>
      </c>
      <c r="BA22" s="430"/>
      <c r="BB22" s="430" t="str">
        <f ca="1">IF(AND('Riesgos Corrup'!$K$45="Muy Alta",'Riesgos Corrup'!$O$45="Catastrófico"),CONCATENATE("R",'Riesgos Corrup'!$A$45),"")</f>
        <v/>
      </c>
      <c r="BC22" s="430"/>
      <c r="BD22" s="430" t="str">
        <f ca="1">IF(AND('Riesgos Corrup'!$K$48="Muy Alta",'Riesgos Corrup'!$O$48="Catastrófico"),CONCATENATE("R",'Riesgos Corrup'!$A$48),"")</f>
        <v/>
      </c>
      <c r="BE22" s="430"/>
      <c r="BF22" s="430" t="e">
        <f>IF(AND('Riesgos Corrup'!#REF!="Muy Alta",'Riesgos Corrup'!#REF!="Catastrófico"),CONCATENATE("R",'Riesgos Corrup'!#REF!),"")</f>
        <v>#REF!</v>
      </c>
      <c r="BG22" s="431"/>
      <c r="BH22" s="40"/>
      <c r="BI22" s="453"/>
      <c r="BJ22" s="454"/>
      <c r="BK22" s="454"/>
      <c r="BL22" s="454"/>
      <c r="BM22" s="454"/>
      <c r="BN22" s="455"/>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row>
    <row r="23" spans="1:100" ht="15" customHeight="1" x14ac:dyDescent="0.25">
      <c r="A23" s="40"/>
      <c r="B23" s="261"/>
      <c r="C23" s="261"/>
      <c r="D23" s="262"/>
      <c r="E23" s="422"/>
      <c r="F23" s="423"/>
      <c r="G23" s="423"/>
      <c r="H23" s="423"/>
      <c r="I23" s="423"/>
      <c r="J23" s="404"/>
      <c r="K23" s="405"/>
      <c r="L23" s="405"/>
      <c r="M23" s="405"/>
      <c r="N23" s="405"/>
      <c r="O23" s="405"/>
      <c r="P23" s="405"/>
      <c r="Q23" s="405"/>
      <c r="R23" s="405"/>
      <c r="S23" s="440"/>
      <c r="T23" s="404"/>
      <c r="U23" s="405"/>
      <c r="V23" s="405"/>
      <c r="W23" s="405"/>
      <c r="X23" s="405"/>
      <c r="Y23" s="405"/>
      <c r="Z23" s="405"/>
      <c r="AA23" s="405"/>
      <c r="AB23" s="405"/>
      <c r="AC23" s="440"/>
      <c r="AD23" s="404"/>
      <c r="AE23" s="405"/>
      <c r="AF23" s="405"/>
      <c r="AG23" s="405"/>
      <c r="AH23" s="405"/>
      <c r="AI23" s="405"/>
      <c r="AJ23" s="405"/>
      <c r="AK23" s="405"/>
      <c r="AL23" s="405"/>
      <c r="AM23" s="440"/>
      <c r="AN23" s="404"/>
      <c r="AO23" s="405"/>
      <c r="AP23" s="405"/>
      <c r="AQ23" s="405"/>
      <c r="AR23" s="405"/>
      <c r="AS23" s="405"/>
      <c r="AT23" s="405"/>
      <c r="AU23" s="405"/>
      <c r="AV23" s="405"/>
      <c r="AW23" s="440"/>
      <c r="AX23" s="432"/>
      <c r="AY23" s="430"/>
      <c r="AZ23" s="430"/>
      <c r="BA23" s="430"/>
      <c r="BB23" s="430"/>
      <c r="BC23" s="430"/>
      <c r="BD23" s="430"/>
      <c r="BE23" s="430"/>
      <c r="BF23" s="430"/>
      <c r="BG23" s="431"/>
      <c r="BH23" s="40"/>
      <c r="BI23" s="453"/>
      <c r="BJ23" s="454"/>
      <c r="BK23" s="454"/>
      <c r="BL23" s="454"/>
      <c r="BM23" s="454"/>
      <c r="BN23" s="455"/>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row>
    <row r="24" spans="1:100" ht="15" customHeight="1" x14ac:dyDescent="0.25">
      <c r="A24" s="40"/>
      <c r="B24" s="261"/>
      <c r="C24" s="261"/>
      <c r="D24" s="262"/>
      <c r="E24" s="422"/>
      <c r="F24" s="423"/>
      <c r="G24" s="423"/>
      <c r="H24" s="423"/>
      <c r="I24" s="423"/>
      <c r="J24" s="404" t="e">
        <f>IF(AND('Riesgos Corrup'!#REF!="Muy Alta",'Riesgos Corrup'!#REF!="Leve"),CONCATENATE("R",'Riesgos Corrup'!#REF!),"")</f>
        <v>#REF!</v>
      </c>
      <c r="K24" s="405"/>
      <c r="L24" s="405" t="e">
        <f>IF(AND('Riesgos Corrup'!#REF!="Muy Alta",'Riesgos Corrup'!#REF!="Leve"),CONCATENATE("R",'Riesgos Corrup'!#REF!),"")</f>
        <v>#REF!</v>
      </c>
      <c r="M24" s="405"/>
      <c r="N24" s="405" t="str">
        <f ca="1">IF(AND('Riesgos Corrup'!$K$51="Muy Alta",'Riesgos Corrup'!$O$51="Leve"),CONCATENATE("R",'Riesgos Corrup'!$A$51),"")</f>
        <v/>
      </c>
      <c r="O24" s="405"/>
      <c r="P24" s="405" t="e">
        <f>IF(AND('Riesgos Corrup'!#REF!="Muy Alta",'Riesgos Corrup'!#REF!="Leve"),CONCATENATE("R",'Riesgos Corrup'!#REF!),"")</f>
        <v>#REF!</v>
      </c>
      <c r="Q24" s="405"/>
      <c r="R24" s="405" t="str">
        <f>IF(AND('Riesgos Corrup'!$K$56="Muy Alta",'Riesgos Corrup'!$O$56="Leve"),CONCATENATE("R",'Riesgos Corrup'!$A$56),"")</f>
        <v/>
      </c>
      <c r="S24" s="440"/>
      <c r="T24" s="404" t="e">
        <f>IF(AND('Riesgos Corrup'!#REF!="Muy Alta",'Riesgos Corrup'!#REF!="Menor"),CONCATENATE("R",'Riesgos Corrup'!#REF!),"")</f>
        <v>#REF!</v>
      </c>
      <c r="U24" s="405"/>
      <c r="V24" s="405" t="e">
        <f>IF(AND('Riesgos Corrup'!#REF!="Muy Alta",'Riesgos Corrup'!#REF!="Menor"),CONCATENATE("R",'Riesgos Corrup'!#REF!),"")</f>
        <v>#REF!</v>
      </c>
      <c r="W24" s="405"/>
      <c r="X24" s="405" t="str">
        <f ca="1">IF(AND('Riesgos Corrup'!$K$51="Muy Alta",'Riesgos Corrup'!$O$51="Menor"),CONCATENATE("R",'Riesgos Corrup'!$A$51),"")</f>
        <v/>
      </c>
      <c r="Y24" s="405"/>
      <c r="Z24" s="405" t="e">
        <f>IF(AND('Riesgos Corrup'!#REF!="Muy Alta",'Riesgos Corrup'!#REF!="Menor"),CONCATENATE("R",'Riesgos Corrup'!#REF!),"")</f>
        <v>#REF!</v>
      </c>
      <c r="AA24" s="405"/>
      <c r="AB24" s="405" t="str">
        <f>IF(AND('Riesgos Corrup'!$K$56="Muy Alta",'Riesgos Corrup'!$O$56="Menor"),CONCATENATE("R",'Riesgos Corrup'!$A$56),"")</f>
        <v/>
      </c>
      <c r="AC24" s="440"/>
      <c r="AD24" s="404" t="e">
        <f>IF(AND('Riesgos Corrup'!#REF!="Muy Alta",'Riesgos Corrup'!#REF!="Moderado"),CONCATENATE("R",'Riesgos Corrup'!#REF!),"")</f>
        <v>#REF!</v>
      </c>
      <c r="AE24" s="405"/>
      <c r="AF24" s="405" t="e">
        <f>IF(AND('Riesgos Corrup'!#REF!="Muy Alta",'Riesgos Corrup'!#REF!="Moderado"),CONCATENATE("R",'Riesgos Corrup'!#REF!),"")</f>
        <v>#REF!</v>
      </c>
      <c r="AG24" s="405"/>
      <c r="AH24" s="405" t="str">
        <f ca="1">IF(AND('Riesgos Corrup'!$K$51="Muy Alta",'Riesgos Corrup'!$O$51="Moderado"),CONCATENATE("R",'Riesgos Corrup'!$A$51),"")</f>
        <v/>
      </c>
      <c r="AI24" s="405"/>
      <c r="AJ24" s="405" t="e">
        <f>IF(AND('Riesgos Corrup'!#REF!="Muy Alta",'Riesgos Corrup'!#REF!="Moderado"),CONCATENATE("R",'Riesgos Corrup'!#REF!),"")</f>
        <v>#REF!</v>
      </c>
      <c r="AK24" s="405"/>
      <c r="AL24" s="405" t="str">
        <f>IF(AND('Riesgos Corrup'!$K$56="Muy Alta",'Riesgos Corrup'!$O$56="Moderado"),CONCATENATE("R",'Riesgos Corrup'!$A$56),"")</f>
        <v/>
      </c>
      <c r="AM24" s="440"/>
      <c r="AN24" s="404" t="e">
        <f>IF(AND('Riesgos Corrup'!#REF!="Muy Alta",'Riesgos Corrup'!#REF!="Mayor"),CONCATENATE("R",'Riesgos Corrup'!#REF!),"")</f>
        <v>#REF!</v>
      </c>
      <c r="AO24" s="405"/>
      <c r="AP24" s="405" t="e">
        <f>IF(AND('Riesgos Corrup'!#REF!="Muy Alta",'Riesgos Corrup'!#REF!="Mayor"),CONCATENATE("R",'Riesgos Corrup'!#REF!),"")</f>
        <v>#REF!</v>
      </c>
      <c r="AQ24" s="405"/>
      <c r="AR24" s="405" t="str">
        <f ca="1">IF(AND('Riesgos Corrup'!$K$51="Muy Alta",'Riesgos Corrup'!$O$51="Mayor"),CONCATENATE("R",'Riesgos Corrup'!$A$51),"")</f>
        <v/>
      </c>
      <c r="AS24" s="405"/>
      <c r="AT24" s="405" t="e">
        <f>IF(AND('Riesgos Corrup'!#REF!="Muy Alta",'Riesgos Corrup'!#REF!="Mayor"),CONCATENATE("R",'Riesgos Corrup'!#REF!),"")</f>
        <v>#REF!</v>
      </c>
      <c r="AU24" s="405"/>
      <c r="AV24" s="405" t="str">
        <f>IF(AND('Riesgos Corrup'!$K$56="Muy Alta",'Riesgos Corrup'!$O$56="Mayor"),CONCATENATE("R",'Riesgos Corrup'!$A$56),"")</f>
        <v/>
      </c>
      <c r="AW24" s="440"/>
      <c r="AX24" s="432" t="e">
        <f>IF(AND('Riesgos Corrup'!#REF!="Muy Alta",'Riesgos Corrup'!#REF!="Catastrófico"),CONCATENATE("R",'Riesgos Corrup'!#REF!),"")</f>
        <v>#REF!</v>
      </c>
      <c r="AY24" s="430"/>
      <c r="AZ24" s="430" t="e">
        <f>IF(AND('Riesgos Corrup'!#REF!="Muy Alta",'Riesgos Corrup'!#REF!="Catastrófico"),CONCATENATE("R",'Riesgos Corrup'!#REF!),"")</f>
        <v>#REF!</v>
      </c>
      <c r="BA24" s="430"/>
      <c r="BB24" s="430" t="str">
        <f ca="1">IF(AND('Riesgos Corrup'!$K$51="Muy Alta",'Riesgos Corrup'!$O$51="Catastrófico"),CONCATENATE("R",'Riesgos Corrup'!$A$51),"")</f>
        <v/>
      </c>
      <c r="BC24" s="430"/>
      <c r="BD24" s="430" t="e">
        <f>IF(AND('Riesgos Corrup'!#REF!="Muy Alta",'Riesgos Corrup'!#REF!="Catastrófico"),CONCATENATE("R",'Riesgos Corrup'!#REF!),"")</f>
        <v>#REF!</v>
      </c>
      <c r="BE24" s="430"/>
      <c r="BF24" s="430" t="str">
        <f>IF(AND('Riesgos Corrup'!$K$56="Muy Alta",'Riesgos Corrup'!$O$56="Catastrófico"),CONCATENATE("R",'Riesgos Corrup'!$A$56),"")</f>
        <v/>
      </c>
      <c r="BG24" s="431"/>
      <c r="BH24" s="40"/>
      <c r="BI24" s="453"/>
      <c r="BJ24" s="454"/>
      <c r="BK24" s="454"/>
      <c r="BL24" s="454"/>
      <c r="BM24" s="454"/>
      <c r="BN24" s="455"/>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row>
    <row r="25" spans="1:100" ht="15.75" customHeight="1" thickBot="1" x14ac:dyDescent="0.3">
      <c r="A25" s="40"/>
      <c r="B25" s="261"/>
      <c r="C25" s="261"/>
      <c r="D25" s="262"/>
      <c r="E25" s="424"/>
      <c r="F25" s="425"/>
      <c r="G25" s="425"/>
      <c r="H25" s="425"/>
      <c r="I25" s="425"/>
      <c r="J25" s="441"/>
      <c r="K25" s="439"/>
      <c r="L25" s="439"/>
      <c r="M25" s="439"/>
      <c r="N25" s="439"/>
      <c r="O25" s="439"/>
      <c r="P25" s="439"/>
      <c r="Q25" s="439"/>
      <c r="R25" s="439"/>
      <c r="S25" s="442"/>
      <c r="T25" s="441"/>
      <c r="U25" s="439"/>
      <c r="V25" s="439"/>
      <c r="W25" s="439"/>
      <c r="X25" s="439"/>
      <c r="Y25" s="439"/>
      <c r="Z25" s="439"/>
      <c r="AA25" s="439"/>
      <c r="AB25" s="439"/>
      <c r="AC25" s="442"/>
      <c r="AD25" s="441"/>
      <c r="AE25" s="439"/>
      <c r="AF25" s="439"/>
      <c r="AG25" s="439"/>
      <c r="AH25" s="439"/>
      <c r="AI25" s="439"/>
      <c r="AJ25" s="439"/>
      <c r="AK25" s="439"/>
      <c r="AL25" s="439"/>
      <c r="AM25" s="442"/>
      <c r="AN25" s="441"/>
      <c r="AO25" s="439"/>
      <c r="AP25" s="439"/>
      <c r="AQ25" s="439"/>
      <c r="AR25" s="439"/>
      <c r="AS25" s="439"/>
      <c r="AT25" s="439"/>
      <c r="AU25" s="439"/>
      <c r="AV25" s="439"/>
      <c r="AW25" s="442"/>
      <c r="AX25" s="433"/>
      <c r="AY25" s="434"/>
      <c r="AZ25" s="434"/>
      <c r="BA25" s="434"/>
      <c r="BB25" s="434"/>
      <c r="BC25" s="434"/>
      <c r="BD25" s="434"/>
      <c r="BE25" s="434"/>
      <c r="BF25" s="434"/>
      <c r="BG25" s="435"/>
      <c r="BH25" s="40"/>
      <c r="BI25" s="453"/>
      <c r="BJ25" s="454"/>
      <c r="BK25" s="454"/>
      <c r="BL25" s="454"/>
      <c r="BM25" s="454"/>
      <c r="BN25" s="455"/>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row>
    <row r="26" spans="1:100" ht="15" customHeight="1" x14ac:dyDescent="0.25">
      <c r="A26" s="40"/>
      <c r="B26" s="261"/>
      <c r="C26" s="261"/>
      <c r="D26" s="262"/>
      <c r="E26" s="420" t="s">
        <v>106</v>
      </c>
      <c r="F26" s="421"/>
      <c r="G26" s="421"/>
      <c r="H26" s="421"/>
      <c r="I26" s="421"/>
      <c r="J26" s="428" t="str">
        <f ca="1">IF(AND('Riesgos Corrup'!$K$7="Alta",'Riesgos Corrup'!$O$7="Mayor"),CONCATENATE("R",'Riesgos Corrup'!$A$7),"")</f>
        <v/>
      </c>
      <c r="K26" s="418"/>
      <c r="L26" s="418" t="e">
        <f>IF(AND('Riesgos Corrup'!#REF!="Alta",'Riesgos Corrup'!#REF!="Mayor"),CONCATENATE("R",'Riesgos Corrup'!#REF!),"")</f>
        <v>#REF!</v>
      </c>
      <c r="M26" s="418"/>
      <c r="N26" s="418" t="e">
        <f>IF(AND('Riesgos Corrup'!#REF!="Alta",'Riesgos Corrup'!#REF!="Mayor"),CONCATENATE("R",'Riesgos Corrup'!#REF!),"")</f>
        <v>#REF!</v>
      </c>
      <c r="O26" s="418"/>
      <c r="P26" s="418" t="str">
        <f ca="1">IF(AND('Riesgos Corrup'!$K$10="Alta",'Riesgos Corrup'!$O$10="Mayor"),CONCATENATE("R",'Riesgos Corrup'!$A$10),"")</f>
        <v/>
      </c>
      <c r="Q26" s="418"/>
      <c r="R26" s="418" t="e">
        <f>IF(AND('Riesgos Corrup'!#REF!="Alta",'Riesgos Corrup'!#REF!="Mayor"),CONCATENATE("R",'Riesgos Corrup'!#REF!),"")</f>
        <v>#REF!</v>
      </c>
      <c r="S26" s="429"/>
      <c r="T26" s="428" t="str">
        <f ca="1">IF(AND('Riesgos Corrup'!$K$7="Alta",'Riesgos Corrup'!$O$7="Mayor"),CONCATENATE("R",'Riesgos Corrup'!$A$7),"")</f>
        <v/>
      </c>
      <c r="U26" s="418"/>
      <c r="V26" s="418" t="e">
        <f>IF(AND('Riesgos Corrup'!#REF!="Alta",'Riesgos Corrup'!#REF!="Mayor"),CONCATENATE("R",'Riesgos Corrup'!#REF!),"")</f>
        <v>#REF!</v>
      </c>
      <c r="W26" s="418"/>
      <c r="X26" s="418" t="e">
        <f>IF(AND('Riesgos Corrup'!#REF!="Alta",'Riesgos Corrup'!#REF!="Mayor"),CONCATENATE("R",'Riesgos Corrup'!#REF!),"")</f>
        <v>#REF!</v>
      </c>
      <c r="Y26" s="418"/>
      <c r="Z26" s="418" t="str">
        <f ca="1">IF(AND('Riesgos Corrup'!$K$10="Alta",'Riesgos Corrup'!$O$10="Mayor"),CONCATENATE("R",'Riesgos Corrup'!$A$10),"")</f>
        <v/>
      </c>
      <c r="AA26" s="418"/>
      <c r="AB26" s="418" t="e">
        <f>IF(AND('Riesgos Corrup'!#REF!="Alta",'Riesgos Corrup'!#REF!="Mayor"),CONCATENATE("R",'Riesgos Corrup'!#REF!),"")</f>
        <v>#REF!</v>
      </c>
      <c r="AC26" s="429"/>
      <c r="AD26" s="426" t="str">
        <f ca="1">IF(AND('Riesgos Corrup'!$K$7="Alta",'Riesgos Corrup'!$O$7="Mayor"),CONCATENATE("R",'Riesgos Corrup'!$A$7),"")</f>
        <v/>
      </c>
      <c r="AE26" s="427"/>
      <c r="AF26" s="427" t="e">
        <f>IF(AND('Riesgos Corrup'!#REF!="Alta",'Riesgos Corrup'!#REF!="Mayor"),CONCATENATE("R",'Riesgos Corrup'!#REF!),"")</f>
        <v>#REF!</v>
      </c>
      <c r="AG26" s="427"/>
      <c r="AH26" s="427" t="e">
        <f>IF(AND('Riesgos Corrup'!#REF!="Alta",'Riesgos Corrup'!#REF!="Mayor"),CONCATENATE("R",'Riesgos Corrup'!#REF!),"")</f>
        <v>#REF!</v>
      </c>
      <c r="AI26" s="427"/>
      <c r="AJ26" s="427" t="str">
        <f ca="1">IF(AND('Riesgos Corrup'!$K$10="Alta",'Riesgos Corrup'!$O$10="Mayor"),CONCATENATE("R",'Riesgos Corrup'!$A$10),"")</f>
        <v/>
      </c>
      <c r="AK26" s="427"/>
      <c r="AL26" s="427" t="e">
        <f>IF(AND('Riesgos Corrup'!#REF!="Alta",'Riesgos Corrup'!#REF!="Mayor"),CONCATENATE("R",'Riesgos Corrup'!#REF!),"")</f>
        <v>#REF!</v>
      </c>
      <c r="AM26" s="443"/>
      <c r="AN26" s="426" t="str">
        <f ca="1">IF(AND('Riesgos Corrup'!$K$7="Alta",'Riesgos Corrup'!$O$7="Mayor"),CONCATENATE("R",'Riesgos Corrup'!$A$7),"")</f>
        <v/>
      </c>
      <c r="AO26" s="427"/>
      <c r="AP26" s="427" t="e">
        <f>IF(AND('Riesgos Corrup'!#REF!="Alta",'Riesgos Corrup'!#REF!="Mayor"),CONCATENATE("R",'Riesgos Corrup'!#REF!),"")</f>
        <v>#REF!</v>
      </c>
      <c r="AQ26" s="427"/>
      <c r="AR26" s="427" t="e">
        <f>IF(AND('Riesgos Corrup'!#REF!="Alta",'Riesgos Corrup'!#REF!="Mayor"),CONCATENATE("R",'Riesgos Corrup'!#REF!),"")</f>
        <v>#REF!</v>
      </c>
      <c r="AS26" s="427"/>
      <c r="AT26" s="427" t="str">
        <f ca="1">IF(AND('Riesgos Corrup'!$K$10="Alta",'Riesgos Corrup'!$O$10="Mayor"),CONCATENATE("R",'Riesgos Corrup'!$A$10),"")</f>
        <v/>
      </c>
      <c r="AU26" s="427"/>
      <c r="AV26" s="427" t="e">
        <f>IF(AND('Riesgos Corrup'!#REF!="Alta",'Riesgos Corrup'!#REF!="Mayor"),CONCATENATE("R",'Riesgos Corrup'!#REF!),"")</f>
        <v>#REF!</v>
      </c>
      <c r="AW26" s="443"/>
      <c r="AX26" s="436" t="str">
        <f ca="1">IF(AND('Riesgos Corrup'!$K$7="Alta",'Riesgos Corrup'!$O$7="Catastrófico"),CONCATENATE("R",'Riesgos Corrup'!$A$7),"")</f>
        <v/>
      </c>
      <c r="AY26" s="437"/>
      <c r="AZ26" s="437" t="e">
        <f>IF(AND('Riesgos Corrup'!#REF!="Alta",'Riesgos Corrup'!#REF!="Catastrófico"),CONCATENATE("R",'Riesgos Corrup'!#REF!),"")</f>
        <v>#REF!</v>
      </c>
      <c r="BA26" s="437"/>
      <c r="BB26" s="437" t="e">
        <f>IF(AND('Riesgos Corrup'!#REF!="Alta",'Riesgos Corrup'!#REF!="Catastrófico"),CONCATENATE("R",'Riesgos Corrup'!#REF!),"")</f>
        <v>#REF!</v>
      </c>
      <c r="BC26" s="437"/>
      <c r="BD26" s="437" t="str">
        <f ca="1">IF(AND('Riesgos Corrup'!$K$10="Alta",'Riesgos Corrup'!$O$10="Catastrófico"),CONCATENATE("R",'Riesgos Corrup'!$A$10),"")</f>
        <v/>
      </c>
      <c r="BE26" s="437"/>
      <c r="BF26" s="437" t="e">
        <f>IF(AND('Riesgos Corrup'!#REF!="Alta",'Riesgos Corrup'!#REF!="Catastrófico"),CONCATENATE("R",'Riesgos Corrup'!#REF!),"")</f>
        <v>#REF!</v>
      </c>
      <c r="BG26" s="438"/>
      <c r="BH26" s="40"/>
      <c r="BI26" s="453"/>
      <c r="BJ26" s="454"/>
      <c r="BK26" s="454"/>
      <c r="BL26" s="454"/>
      <c r="BM26" s="454"/>
      <c r="BN26" s="455"/>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row>
    <row r="27" spans="1:100" ht="15" customHeight="1" x14ac:dyDescent="0.25">
      <c r="A27" s="40"/>
      <c r="B27" s="261"/>
      <c r="C27" s="261"/>
      <c r="D27" s="262"/>
      <c r="E27" s="422"/>
      <c r="F27" s="423"/>
      <c r="G27" s="423"/>
      <c r="H27" s="423"/>
      <c r="I27" s="423"/>
      <c r="J27" s="412"/>
      <c r="K27" s="413"/>
      <c r="L27" s="413"/>
      <c r="M27" s="413"/>
      <c r="N27" s="413"/>
      <c r="O27" s="413"/>
      <c r="P27" s="413"/>
      <c r="Q27" s="413"/>
      <c r="R27" s="413"/>
      <c r="S27" s="416"/>
      <c r="T27" s="412"/>
      <c r="U27" s="413"/>
      <c r="V27" s="413"/>
      <c r="W27" s="413"/>
      <c r="X27" s="413"/>
      <c r="Y27" s="413"/>
      <c r="Z27" s="413"/>
      <c r="AA27" s="413"/>
      <c r="AB27" s="413"/>
      <c r="AC27" s="416"/>
      <c r="AD27" s="404"/>
      <c r="AE27" s="405"/>
      <c r="AF27" s="405"/>
      <c r="AG27" s="405"/>
      <c r="AH27" s="405"/>
      <c r="AI27" s="405"/>
      <c r="AJ27" s="405"/>
      <c r="AK27" s="405"/>
      <c r="AL27" s="405"/>
      <c r="AM27" s="440"/>
      <c r="AN27" s="404"/>
      <c r="AO27" s="405"/>
      <c r="AP27" s="405"/>
      <c r="AQ27" s="405"/>
      <c r="AR27" s="405"/>
      <c r="AS27" s="405"/>
      <c r="AT27" s="405"/>
      <c r="AU27" s="405"/>
      <c r="AV27" s="405"/>
      <c r="AW27" s="440"/>
      <c r="AX27" s="432"/>
      <c r="AY27" s="430"/>
      <c r="AZ27" s="430"/>
      <c r="BA27" s="430"/>
      <c r="BB27" s="430"/>
      <c r="BC27" s="430"/>
      <c r="BD27" s="430"/>
      <c r="BE27" s="430"/>
      <c r="BF27" s="430"/>
      <c r="BG27" s="431"/>
      <c r="BH27" s="40"/>
      <c r="BI27" s="453"/>
      <c r="BJ27" s="454"/>
      <c r="BK27" s="454"/>
      <c r="BL27" s="454"/>
      <c r="BM27" s="454"/>
      <c r="BN27" s="455"/>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row>
    <row r="28" spans="1:100" ht="15" customHeight="1" x14ac:dyDescent="0.25">
      <c r="A28" s="40"/>
      <c r="B28" s="261"/>
      <c r="C28" s="261"/>
      <c r="D28" s="262"/>
      <c r="E28" s="422"/>
      <c r="F28" s="423"/>
      <c r="G28" s="423"/>
      <c r="H28" s="423"/>
      <c r="I28" s="423"/>
      <c r="J28" s="412" t="str">
        <f ca="1">IF(AND('Riesgos Corrup'!$K$13="Alta",'Riesgos Corrup'!$O$13="Mayor"),CONCATENATE("R",'Riesgos Corrup'!$A$13),"")</f>
        <v/>
      </c>
      <c r="K28" s="413"/>
      <c r="L28" s="413" t="e">
        <f>IF(AND('Riesgos Corrup'!#REF!="Alta",'Riesgos Corrup'!#REF!="Mayor"),CONCATENATE("R",'Riesgos Corrup'!#REF!),"")</f>
        <v>#REF!</v>
      </c>
      <c r="M28" s="413"/>
      <c r="N28" s="413" t="e">
        <f>IF(AND('Riesgos Corrup'!#REF!="Alta",'Riesgos Corrup'!#REF!="Mayor"),CONCATENATE("R",'Riesgos Corrup'!#REF!),"")</f>
        <v>#REF!</v>
      </c>
      <c r="O28" s="413"/>
      <c r="P28" s="413" t="e">
        <f>IF(AND('Riesgos Corrup'!#REF!="Alta",'Riesgos Corrup'!#REF!="Mayor"),CONCATENATE("R",'Riesgos Corrup'!#REF!),"")</f>
        <v>#REF!</v>
      </c>
      <c r="Q28" s="413"/>
      <c r="R28" s="413" t="str">
        <f ca="1">IF(AND('Riesgos Corrup'!$K$18="Alta",'Riesgos Corrup'!$O$18="Mayor"),CONCATENATE("R",'Riesgos Corrup'!$A$18),"")</f>
        <v/>
      </c>
      <c r="S28" s="416"/>
      <c r="T28" s="412" t="str">
        <f ca="1">IF(AND('Riesgos Corrup'!$K$13="Alta",'Riesgos Corrup'!$O$13="Mayor"),CONCATENATE("R",'Riesgos Corrup'!$A$13),"")</f>
        <v/>
      </c>
      <c r="U28" s="413"/>
      <c r="V28" s="413" t="e">
        <f>IF(AND('Riesgos Corrup'!#REF!="Alta",'Riesgos Corrup'!#REF!="Mayor"),CONCATENATE("R",'Riesgos Corrup'!#REF!),"")</f>
        <v>#REF!</v>
      </c>
      <c r="W28" s="413"/>
      <c r="X28" s="413" t="e">
        <f>IF(AND('Riesgos Corrup'!#REF!="Alta",'Riesgos Corrup'!#REF!="Mayor"),CONCATENATE("R",'Riesgos Corrup'!#REF!),"")</f>
        <v>#REF!</v>
      </c>
      <c r="Y28" s="413"/>
      <c r="Z28" s="413" t="e">
        <f>IF(AND('Riesgos Corrup'!#REF!="Alta",'Riesgos Corrup'!#REF!="Mayor"),CONCATENATE("R",'Riesgos Corrup'!#REF!),"")</f>
        <v>#REF!</v>
      </c>
      <c r="AA28" s="413"/>
      <c r="AB28" s="413" t="str">
        <f ca="1">IF(AND('Riesgos Corrup'!$K$18="Alta",'Riesgos Corrup'!$O$18="Mayor"),CONCATENATE("R",'Riesgos Corrup'!$A$18),"")</f>
        <v/>
      </c>
      <c r="AC28" s="416"/>
      <c r="AD28" s="404" t="str">
        <f ca="1">IF(AND('Riesgos Corrup'!$K$13="Alta",'Riesgos Corrup'!$O$13="Mayor"),CONCATENATE("R",'Riesgos Corrup'!$A$13),"")</f>
        <v/>
      </c>
      <c r="AE28" s="405"/>
      <c r="AF28" s="405" t="e">
        <f>IF(AND('Riesgos Corrup'!#REF!="Alta",'Riesgos Corrup'!#REF!="Mayor"),CONCATENATE("R",'Riesgos Corrup'!#REF!),"")</f>
        <v>#REF!</v>
      </c>
      <c r="AG28" s="405"/>
      <c r="AH28" s="405" t="e">
        <f>IF(AND('Riesgos Corrup'!#REF!="Alta",'Riesgos Corrup'!#REF!="Mayor"),CONCATENATE("R",'Riesgos Corrup'!#REF!),"")</f>
        <v>#REF!</v>
      </c>
      <c r="AI28" s="405"/>
      <c r="AJ28" s="405" t="e">
        <f>IF(AND('Riesgos Corrup'!#REF!="Alta",'Riesgos Corrup'!#REF!="Mayor"),CONCATENATE("R",'Riesgos Corrup'!#REF!),"")</f>
        <v>#REF!</v>
      </c>
      <c r="AK28" s="405"/>
      <c r="AL28" s="405" t="str">
        <f ca="1">IF(AND('Riesgos Corrup'!$K$18="Alta",'Riesgos Corrup'!$O$18="Mayor"),CONCATENATE("R",'Riesgos Corrup'!$A$18),"")</f>
        <v/>
      </c>
      <c r="AM28" s="440"/>
      <c r="AN28" s="404" t="str">
        <f ca="1">IF(AND('Riesgos Corrup'!$K$13="Alta",'Riesgos Corrup'!$O$13="Mayor"),CONCATENATE("R",'Riesgos Corrup'!$A$13),"")</f>
        <v/>
      </c>
      <c r="AO28" s="405"/>
      <c r="AP28" s="405" t="e">
        <f>IF(AND('Riesgos Corrup'!#REF!="Alta",'Riesgos Corrup'!#REF!="Mayor"),CONCATENATE("R",'Riesgos Corrup'!#REF!),"")</f>
        <v>#REF!</v>
      </c>
      <c r="AQ28" s="405"/>
      <c r="AR28" s="405" t="e">
        <f>IF(AND('Riesgos Corrup'!#REF!="Alta",'Riesgos Corrup'!#REF!="Mayor"),CONCATENATE("R",'Riesgos Corrup'!#REF!),"")</f>
        <v>#REF!</v>
      </c>
      <c r="AS28" s="405"/>
      <c r="AT28" s="405" t="e">
        <f>IF(AND('Riesgos Corrup'!#REF!="Alta",'Riesgos Corrup'!#REF!="Mayor"),CONCATENATE("R",'Riesgos Corrup'!#REF!),"")</f>
        <v>#REF!</v>
      </c>
      <c r="AU28" s="405"/>
      <c r="AV28" s="405" t="str">
        <f ca="1">IF(AND('Riesgos Corrup'!$K$18="Alta",'Riesgos Corrup'!$O$18="Mayor"),CONCATENATE("R",'Riesgos Corrup'!$A$18),"")</f>
        <v/>
      </c>
      <c r="AW28" s="440"/>
      <c r="AX28" s="432" t="str">
        <f ca="1">IF(AND('Riesgos Corrup'!$K$13="Alta",'Riesgos Corrup'!$O$13="Catastrófico"),CONCATENATE("R",'Riesgos Corrup'!$A$13),"")</f>
        <v/>
      </c>
      <c r="AY28" s="430"/>
      <c r="AZ28" s="430" t="e">
        <f>IF(AND('Riesgos Corrup'!#REF!="Alta",'Riesgos Corrup'!#REF!="Catastrófico"),CONCATENATE("R",'Riesgos Corrup'!#REF!),"")</f>
        <v>#REF!</v>
      </c>
      <c r="BA28" s="430"/>
      <c r="BB28" s="430" t="e">
        <f>IF(AND('Riesgos Corrup'!#REF!="Alta",'Riesgos Corrup'!#REF!="Catastrófico"),CONCATENATE("R",'Riesgos Corrup'!#REF!),"")</f>
        <v>#REF!</v>
      </c>
      <c r="BC28" s="430"/>
      <c r="BD28" s="430" t="e">
        <f>IF(AND('Riesgos Corrup'!#REF!="Alta",'Riesgos Corrup'!#REF!="Catastrófico"),CONCATENATE("R",'Riesgos Corrup'!#REF!),"")</f>
        <v>#REF!</v>
      </c>
      <c r="BE28" s="430"/>
      <c r="BF28" s="430" t="str">
        <f ca="1">IF(AND('Riesgos Corrup'!$K$18="Alta",'Riesgos Corrup'!$O$18="Catastrófico"),CONCATENATE("R",'Riesgos Corrup'!$A$18),"")</f>
        <v/>
      </c>
      <c r="BG28" s="431"/>
      <c r="BH28" s="40"/>
      <c r="BI28" s="453"/>
      <c r="BJ28" s="454"/>
      <c r="BK28" s="454"/>
      <c r="BL28" s="454"/>
      <c r="BM28" s="454"/>
      <c r="BN28" s="455"/>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row>
    <row r="29" spans="1:100" ht="15" customHeight="1" x14ac:dyDescent="0.25">
      <c r="A29" s="40"/>
      <c r="B29" s="261"/>
      <c r="C29" s="261"/>
      <c r="D29" s="262"/>
      <c r="E29" s="422"/>
      <c r="F29" s="423"/>
      <c r="G29" s="423"/>
      <c r="H29" s="423"/>
      <c r="I29" s="423"/>
      <c r="J29" s="412"/>
      <c r="K29" s="413"/>
      <c r="L29" s="413"/>
      <c r="M29" s="413"/>
      <c r="N29" s="413"/>
      <c r="O29" s="413"/>
      <c r="P29" s="413"/>
      <c r="Q29" s="413"/>
      <c r="R29" s="413"/>
      <c r="S29" s="416"/>
      <c r="T29" s="412"/>
      <c r="U29" s="413"/>
      <c r="V29" s="413"/>
      <c r="W29" s="413"/>
      <c r="X29" s="413"/>
      <c r="Y29" s="413"/>
      <c r="Z29" s="413"/>
      <c r="AA29" s="413"/>
      <c r="AB29" s="413"/>
      <c r="AC29" s="416"/>
      <c r="AD29" s="404"/>
      <c r="AE29" s="405"/>
      <c r="AF29" s="405"/>
      <c r="AG29" s="405"/>
      <c r="AH29" s="405"/>
      <c r="AI29" s="405"/>
      <c r="AJ29" s="405"/>
      <c r="AK29" s="405"/>
      <c r="AL29" s="405"/>
      <c r="AM29" s="440"/>
      <c r="AN29" s="404"/>
      <c r="AO29" s="405"/>
      <c r="AP29" s="405"/>
      <c r="AQ29" s="405"/>
      <c r="AR29" s="405"/>
      <c r="AS29" s="405"/>
      <c r="AT29" s="405"/>
      <c r="AU29" s="405"/>
      <c r="AV29" s="405"/>
      <c r="AW29" s="440"/>
      <c r="AX29" s="432"/>
      <c r="AY29" s="430"/>
      <c r="AZ29" s="430"/>
      <c r="BA29" s="430"/>
      <c r="BB29" s="430"/>
      <c r="BC29" s="430"/>
      <c r="BD29" s="430"/>
      <c r="BE29" s="430"/>
      <c r="BF29" s="430"/>
      <c r="BG29" s="431"/>
      <c r="BH29" s="40"/>
      <c r="BI29" s="453"/>
      <c r="BJ29" s="454"/>
      <c r="BK29" s="454"/>
      <c r="BL29" s="454"/>
      <c r="BM29" s="454"/>
      <c r="BN29" s="455"/>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row>
    <row r="30" spans="1:100" ht="15" customHeight="1" x14ac:dyDescent="0.25">
      <c r="A30" s="40"/>
      <c r="B30" s="261"/>
      <c r="C30" s="261"/>
      <c r="D30" s="262"/>
      <c r="E30" s="422"/>
      <c r="F30" s="423"/>
      <c r="G30" s="423"/>
      <c r="H30" s="423"/>
      <c r="I30" s="423"/>
      <c r="J30" s="412" t="e">
        <f>IF(AND('Riesgos Corrup'!#REF!="Alta",'Riesgos Corrup'!#REF!="Mayor"),CONCATENATE("R",'Riesgos Corrup'!#REF!),"")</f>
        <v>#REF!</v>
      </c>
      <c r="K30" s="413"/>
      <c r="L30" s="413" t="e">
        <f>IF(AND('Riesgos Corrup'!#REF!="Alta",'Riesgos Corrup'!#REF!="Mayor"),CONCATENATE("R",'Riesgos Corrup'!#REF!),"")</f>
        <v>#REF!</v>
      </c>
      <c r="M30" s="413"/>
      <c r="N30" s="413" t="e">
        <f>IF(AND('Riesgos Corrup'!#REF!="Alta",'Riesgos Corrup'!#REF!="Mayor"),CONCATENATE("R",'Riesgos Corrup'!#REF!),"")</f>
        <v>#REF!</v>
      </c>
      <c r="O30" s="413"/>
      <c r="P30" s="413" t="str">
        <f ca="1">IF(AND('Riesgos Corrup'!$K$21="Alta",'Riesgos Corrup'!$O$21="Mayor"),CONCATENATE("R",'Riesgos Corrup'!$A$21),"")</f>
        <v/>
      </c>
      <c r="Q30" s="413"/>
      <c r="R30" s="413" t="e">
        <f>IF(AND('Riesgos Corrup'!#REF!="Alta",'Riesgos Corrup'!#REF!="Mayor"),CONCATENATE("R",'Riesgos Corrup'!#REF!),"")</f>
        <v>#REF!</v>
      </c>
      <c r="S30" s="416"/>
      <c r="T30" s="412" t="e">
        <f>IF(AND('Riesgos Corrup'!#REF!="Alta",'Riesgos Corrup'!#REF!="Mayor"),CONCATENATE("R",'Riesgos Corrup'!#REF!),"")</f>
        <v>#REF!</v>
      </c>
      <c r="U30" s="413"/>
      <c r="V30" s="413" t="e">
        <f>IF(AND('Riesgos Corrup'!#REF!="Alta",'Riesgos Corrup'!#REF!="Mayor"),CONCATENATE("R",'Riesgos Corrup'!#REF!),"")</f>
        <v>#REF!</v>
      </c>
      <c r="W30" s="413"/>
      <c r="X30" s="413" t="e">
        <f>IF(AND('Riesgos Corrup'!#REF!="Alta",'Riesgos Corrup'!#REF!="Mayor"),CONCATENATE("R",'Riesgos Corrup'!#REF!),"")</f>
        <v>#REF!</v>
      </c>
      <c r="Y30" s="413"/>
      <c r="Z30" s="413" t="str">
        <f ca="1">IF(AND('Riesgos Corrup'!$K$21="Alta",'Riesgos Corrup'!$O$21="Mayor"),CONCATENATE("R",'Riesgos Corrup'!$A$21),"")</f>
        <v/>
      </c>
      <c r="AA30" s="413"/>
      <c r="AB30" s="413" t="e">
        <f>IF(AND('Riesgos Corrup'!#REF!="Alta",'Riesgos Corrup'!#REF!="Mayor"),CONCATENATE("R",'Riesgos Corrup'!#REF!),"")</f>
        <v>#REF!</v>
      </c>
      <c r="AC30" s="416"/>
      <c r="AD30" s="404" t="e">
        <f>IF(AND('Riesgos Corrup'!#REF!="Alta",'Riesgos Corrup'!#REF!="Mayor"),CONCATENATE("R",'Riesgos Corrup'!#REF!),"")</f>
        <v>#REF!</v>
      </c>
      <c r="AE30" s="405"/>
      <c r="AF30" s="405" t="e">
        <f>IF(AND('Riesgos Corrup'!#REF!="Alta",'Riesgos Corrup'!#REF!="Mayor"),CONCATENATE("R",'Riesgos Corrup'!#REF!),"")</f>
        <v>#REF!</v>
      </c>
      <c r="AG30" s="405"/>
      <c r="AH30" s="405" t="e">
        <f>IF(AND('Riesgos Corrup'!#REF!="Alta",'Riesgos Corrup'!#REF!="Mayor"),CONCATENATE("R",'Riesgos Corrup'!#REF!),"")</f>
        <v>#REF!</v>
      </c>
      <c r="AI30" s="405"/>
      <c r="AJ30" s="405" t="str">
        <f ca="1">IF(AND('Riesgos Corrup'!$K$21="Alta",'Riesgos Corrup'!$O$21="Mayor"),CONCATENATE("R",'Riesgos Corrup'!$A$21),"")</f>
        <v/>
      </c>
      <c r="AK30" s="405"/>
      <c r="AL30" s="405" t="e">
        <f>IF(AND('Riesgos Corrup'!#REF!="Alta",'Riesgos Corrup'!#REF!="Mayor"),CONCATENATE("R",'Riesgos Corrup'!#REF!),"")</f>
        <v>#REF!</v>
      </c>
      <c r="AM30" s="440"/>
      <c r="AN30" s="404" t="e">
        <f>IF(AND('Riesgos Corrup'!#REF!="Alta",'Riesgos Corrup'!#REF!="Mayor"),CONCATENATE("R",'Riesgos Corrup'!#REF!),"")</f>
        <v>#REF!</v>
      </c>
      <c r="AO30" s="405"/>
      <c r="AP30" s="405" t="e">
        <f>IF(AND('Riesgos Corrup'!#REF!="Alta",'Riesgos Corrup'!#REF!="Mayor"),CONCATENATE("R",'Riesgos Corrup'!#REF!),"")</f>
        <v>#REF!</v>
      </c>
      <c r="AQ30" s="405"/>
      <c r="AR30" s="405" t="e">
        <f>IF(AND('Riesgos Corrup'!#REF!="Alta",'Riesgos Corrup'!#REF!="Mayor"),CONCATENATE("R",'Riesgos Corrup'!#REF!),"")</f>
        <v>#REF!</v>
      </c>
      <c r="AS30" s="405"/>
      <c r="AT30" s="405" t="str">
        <f ca="1">IF(AND('Riesgos Corrup'!$K$21="Alta",'Riesgos Corrup'!$O$21="Mayor"),CONCATENATE("R",'Riesgos Corrup'!$A$21),"")</f>
        <v/>
      </c>
      <c r="AU30" s="405"/>
      <c r="AV30" s="405" t="e">
        <f>IF(AND('Riesgos Corrup'!#REF!="Alta",'Riesgos Corrup'!#REF!="Mayor"),CONCATENATE("R",'Riesgos Corrup'!#REF!),"")</f>
        <v>#REF!</v>
      </c>
      <c r="AW30" s="440"/>
      <c r="AX30" s="432" t="e">
        <f>IF(AND('Riesgos Corrup'!#REF!="Alta",'Riesgos Corrup'!#REF!="Catastrófico"),CONCATENATE("R",'Riesgos Corrup'!#REF!),"")</f>
        <v>#REF!</v>
      </c>
      <c r="AY30" s="430"/>
      <c r="AZ30" s="430" t="e">
        <f>IF(AND('Riesgos Corrup'!#REF!="Alta",'Riesgos Corrup'!#REF!="Catastrófico"),CONCATENATE("R",'Riesgos Corrup'!#REF!),"")</f>
        <v>#REF!</v>
      </c>
      <c r="BA30" s="430"/>
      <c r="BB30" s="430" t="e">
        <f>IF(AND('Riesgos Corrup'!#REF!="Alta",'Riesgos Corrup'!#REF!="Catastrófico"),CONCATENATE("R",'Riesgos Corrup'!#REF!),"")</f>
        <v>#REF!</v>
      </c>
      <c r="BC30" s="430"/>
      <c r="BD30" s="430" t="str">
        <f ca="1">IF(AND('Riesgos Corrup'!$K$21="Alta",'Riesgos Corrup'!$O$21="Catastrófico"),CONCATENATE("R",'Riesgos Corrup'!$A$21),"")</f>
        <v/>
      </c>
      <c r="BE30" s="430"/>
      <c r="BF30" s="430" t="e">
        <f>IF(AND('Riesgos Corrup'!#REF!="Alta",'Riesgos Corrup'!#REF!="Catastrófico"),CONCATENATE("R",'Riesgos Corrup'!#REF!),"")</f>
        <v>#REF!</v>
      </c>
      <c r="BG30" s="431"/>
      <c r="BH30" s="40"/>
      <c r="BI30" s="453"/>
      <c r="BJ30" s="454"/>
      <c r="BK30" s="454"/>
      <c r="BL30" s="454"/>
      <c r="BM30" s="454"/>
      <c r="BN30" s="455"/>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row>
    <row r="31" spans="1:100" ht="15" customHeight="1" x14ac:dyDescent="0.25">
      <c r="A31" s="40"/>
      <c r="B31" s="261"/>
      <c r="C31" s="261"/>
      <c r="D31" s="262"/>
      <c r="E31" s="422"/>
      <c r="F31" s="423"/>
      <c r="G31" s="423"/>
      <c r="H31" s="423"/>
      <c r="I31" s="423"/>
      <c r="J31" s="412"/>
      <c r="K31" s="413"/>
      <c r="L31" s="413"/>
      <c r="M31" s="413"/>
      <c r="N31" s="413"/>
      <c r="O31" s="413"/>
      <c r="P31" s="413"/>
      <c r="Q31" s="413"/>
      <c r="R31" s="413"/>
      <c r="S31" s="416"/>
      <c r="T31" s="412"/>
      <c r="U31" s="413"/>
      <c r="V31" s="413"/>
      <c r="W31" s="413"/>
      <c r="X31" s="413"/>
      <c r="Y31" s="413"/>
      <c r="Z31" s="413"/>
      <c r="AA31" s="413"/>
      <c r="AB31" s="413"/>
      <c r="AC31" s="416"/>
      <c r="AD31" s="404"/>
      <c r="AE31" s="405"/>
      <c r="AF31" s="405"/>
      <c r="AG31" s="405"/>
      <c r="AH31" s="405"/>
      <c r="AI31" s="405"/>
      <c r="AJ31" s="405"/>
      <c r="AK31" s="405"/>
      <c r="AL31" s="405"/>
      <c r="AM31" s="440"/>
      <c r="AN31" s="404"/>
      <c r="AO31" s="405"/>
      <c r="AP31" s="405"/>
      <c r="AQ31" s="405"/>
      <c r="AR31" s="405"/>
      <c r="AS31" s="405"/>
      <c r="AT31" s="405"/>
      <c r="AU31" s="405"/>
      <c r="AV31" s="405"/>
      <c r="AW31" s="440"/>
      <c r="AX31" s="432"/>
      <c r="AY31" s="430"/>
      <c r="AZ31" s="430"/>
      <c r="BA31" s="430"/>
      <c r="BB31" s="430"/>
      <c r="BC31" s="430"/>
      <c r="BD31" s="430"/>
      <c r="BE31" s="430"/>
      <c r="BF31" s="430"/>
      <c r="BG31" s="431"/>
      <c r="BH31" s="40"/>
      <c r="BI31" s="453"/>
      <c r="BJ31" s="454"/>
      <c r="BK31" s="454"/>
      <c r="BL31" s="454"/>
      <c r="BM31" s="454"/>
      <c r="BN31" s="455"/>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row>
    <row r="32" spans="1:100" ht="15" customHeight="1" x14ac:dyDescent="0.25">
      <c r="A32" s="40"/>
      <c r="B32" s="261"/>
      <c r="C32" s="261"/>
      <c r="D32" s="262"/>
      <c r="E32" s="422"/>
      <c r="F32" s="423"/>
      <c r="G32" s="423"/>
      <c r="H32" s="423"/>
      <c r="I32" s="423"/>
      <c r="J32" s="412" t="e">
        <f>IF(AND('Riesgos Corrup'!#REF!="Alta",'Riesgos Corrup'!#REF!="Mayor"),CONCATENATE("R",'Riesgos Corrup'!#REF!),"")</f>
        <v>#REF!</v>
      </c>
      <c r="K32" s="413"/>
      <c r="L32" s="413" t="e">
        <f>IF(AND('Riesgos Corrup'!#REF!="Alta",'Riesgos Corrup'!#REF!="Mayor"),CONCATENATE("R",'Riesgos Corrup'!#REF!),"")</f>
        <v>#REF!</v>
      </c>
      <c r="M32" s="413"/>
      <c r="N32" s="413" t="str">
        <f ca="1">IF(AND('Riesgos Corrup'!$K$24="Alta",'Riesgos Corrup'!$O$24="Mayor"),CONCATENATE("R",'Riesgos Corrup'!$A$24),"")</f>
        <v/>
      </c>
      <c r="O32" s="413"/>
      <c r="P32" s="413" t="e">
        <f>IF(AND('Riesgos Corrup'!#REF!="Alta",'Riesgos Corrup'!#REF!="Mayor"),CONCATENATE("R",'Riesgos Corrup'!#REF!),"")</f>
        <v>#REF!</v>
      </c>
      <c r="Q32" s="413"/>
      <c r="R32" s="413" t="e">
        <f>IF(AND('Riesgos Corrup'!#REF!="Alta",'Riesgos Corrup'!#REF!="Mayor"),CONCATENATE("R",'Riesgos Corrup'!#REF!),"")</f>
        <v>#REF!</v>
      </c>
      <c r="S32" s="416"/>
      <c r="T32" s="412" t="e">
        <f>IF(AND('Riesgos Corrup'!#REF!="Alta",'Riesgos Corrup'!#REF!="Mayor"),CONCATENATE("R",'Riesgos Corrup'!#REF!),"")</f>
        <v>#REF!</v>
      </c>
      <c r="U32" s="413"/>
      <c r="V32" s="413" t="e">
        <f>IF(AND('Riesgos Corrup'!#REF!="Alta",'Riesgos Corrup'!#REF!="Mayor"),CONCATENATE("R",'Riesgos Corrup'!#REF!),"")</f>
        <v>#REF!</v>
      </c>
      <c r="W32" s="413"/>
      <c r="X32" s="413" t="str">
        <f ca="1">IF(AND('Riesgos Corrup'!$K$24="Alta",'Riesgos Corrup'!$O$24="Mayor"),CONCATENATE("R",'Riesgos Corrup'!$A$24),"")</f>
        <v/>
      </c>
      <c r="Y32" s="413"/>
      <c r="Z32" s="413" t="e">
        <f>IF(AND('Riesgos Corrup'!#REF!="Alta",'Riesgos Corrup'!#REF!="Mayor"),CONCATENATE("R",'Riesgos Corrup'!#REF!),"")</f>
        <v>#REF!</v>
      </c>
      <c r="AA32" s="413"/>
      <c r="AB32" s="413" t="e">
        <f>IF(AND('Riesgos Corrup'!#REF!="Alta",'Riesgos Corrup'!#REF!="Mayor"),CONCATENATE("R",'Riesgos Corrup'!#REF!),"")</f>
        <v>#REF!</v>
      </c>
      <c r="AC32" s="416"/>
      <c r="AD32" s="404" t="e">
        <f>IF(AND('Riesgos Corrup'!#REF!="Alta",'Riesgos Corrup'!#REF!="Mayor"),CONCATENATE("R",'Riesgos Corrup'!#REF!),"")</f>
        <v>#REF!</v>
      </c>
      <c r="AE32" s="405"/>
      <c r="AF32" s="405" t="e">
        <f>IF(AND('Riesgos Corrup'!#REF!="Alta",'Riesgos Corrup'!#REF!="Mayor"),CONCATENATE("R",'Riesgos Corrup'!#REF!),"")</f>
        <v>#REF!</v>
      </c>
      <c r="AG32" s="405"/>
      <c r="AH32" s="405" t="str">
        <f ca="1">IF(AND('Riesgos Corrup'!$K$24="Alta",'Riesgos Corrup'!$O$24="Mayor"),CONCATENATE("R",'Riesgos Corrup'!$A$24),"")</f>
        <v/>
      </c>
      <c r="AI32" s="405"/>
      <c r="AJ32" s="405" t="e">
        <f>IF(AND('Riesgos Corrup'!#REF!="Alta",'Riesgos Corrup'!#REF!="Mayor"),CONCATENATE("R",'Riesgos Corrup'!#REF!),"")</f>
        <v>#REF!</v>
      </c>
      <c r="AK32" s="405"/>
      <c r="AL32" s="405" t="e">
        <f>IF(AND('Riesgos Corrup'!#REF!="Alta",'Riesgos Corrup'!#REF!="Mayor"),CONCATENATE("R",'Riesgos Corrup'!#REF!),"")</f>
        <v>#REF!</v>
      </c>
      <c r="AM32" s="440"/>
      <c r="AN32" s="404" t="e">
        <f>IF(AND('Riesgos Corrup'!#REF!="Alta",'Riesgos Corrup'!#REF!="Mayor"),CONCATENATE("R",'Riesgos Corrup'!#REF!),"")</f>
        <v>#REF!</v>
      </c>
      <c r="AO32" s="405"/>
      <c r="AP32" s="405" t="e">
        <f>IF(AND('Riesgos Corrup'!#REF!="Alta",'Riesgos Corrup'!#REF!="Mayor"),CONCATENATE("R",'Riesgos Corrup'!#REF!),"")</f>
        <v>#REF!</v>
      </c>
      <c r="AQ32" s="405"/>
      <c r="AR32" s="405" t="str">
        <f ca="1">IF(AND('Riesgos Corrup'!$K$24="Alta",'Riesgos Corrup'!$O$24="Mayor"),CONCATENATE("R",'Riesgos Corrup'!$A$24),"")</f>
        <v/>
      </c>
      <c r="AS32" s="405"/>
      <c r="AT32" s="405" t="e">
        <f>IF(AND('Riesgos Corrup'!#REF!="Alta",'Riesgos Corrup'!#REF!="Mayor"),CONCATENATE("R",'Riesgos Corrup'!#REF!),"")</f>
        <v>#REF!</v>
      </c>
      <c r="AU32" s="405"/>
      <c r="AV32" s="405" t="e">
        <f>IF(AND('Riesgos Corrup'!#REF!="Alta",'Riesgos Corrup'!#REF!="Mayor"),CONCATENATE("R",'Riesgos Corrup'!#REF!),"")</f>
        <v>#REF!</v>
      </c>
      <c r="AW32" s="440"/>
      <c r="AX32" s="432" t="e">
        <f>IF(AND('Riesgos Corrup'!#REF!="Alta",'Riesgos Corrup'!#REF!="Catastrófico"),CONCATENATE("R",'Riesgos Corrup'!#REF!),"")</f>
        <v>#REF!</v>
      </c>
      <c r="AY32" s="430"/>
      <c r="AZ32" s="430" t="e">
        <f>IF(AND('Riesgos Corrup'!#REF!="Alta",'Riesgos Corrup'!#REF!="Catastrófico"),CONCATENATE("R",'Riesgos Corrup'!#REF!),"")</f>
        <v>#REF!</v>
      </c>
      <c r="BA32" s="430"/>
      <c r="BB32" s="430" t="str">
        <f ca="1">IF(AND('Riesgos Corrup'!$K$24="Alta",'Riesgos Corrup'!$O$24="Catastrófico"),CONCATENATE("R",'Riesgos Corrup'!$A$24),"")</f>
        <v/>
      </c>
      <c r="BC32" s="430"/>
      <c r="BD32" s="430" t="e">
        <f>IF(AND('Riesgos Corrup'!#REF!="Alta",'Riesgos Corrup'!#REF!="Catastrófico"),CONCATENATE("R",'Riesgos Corrup'!#REF!),"")</f>
        <v>#REF!</v>
      </c>
      <c r="BE32" s="430"/>
      <c r="BF32" s="430" t="e">
        <f>IF(AND('Riesgos Corrup'!#REF!="Alta",'Riesgos Corrup'!#REF!="Catastrófico"),CONCATENATE("R",'Riesgos Corrup'!#REF!),"")</f>
        <v>#REF!</v>
      </c>
      <c r="BG32" s="431"/>
      <c r="BH32" s="40"/>
      <c r="BI32" s="453"/>
      <c r="BJ32" s="454"/>
      <c r="BK32" s="454"/>
      <c r="BL32" s="454"/>
      <c r="BM32" s="454"/>
      <c r="BN32" s="455"/>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row>
    <row r="33" spans="1:100" ht="15" customHeight="1" thickBot="1" x14ac:dyDescent="0.3">
      <c r="A33" s="40"/>
      <c r="B33" s="261"/>
      <c r="C33" s="261"/>
      <c r="D33" s="262"/>
      <c r="E33" s="422"/>
      <c r="F33" s="423"/>
      <c r="G33" s="423"/>
      <c r="H33" s="423"/>
      <c r="I33" s="423"/>
      <c r="J33" s="412"/>
      <c r="K33" s="413"/>
      <c r="L33" s="413"/>
      <c r="M33" s="413"/>
      <c r="N33" s="413"/>
      <c r="O33" s="413"/>
      <c r="P33" s="413"/>
      <c r="Q33" s="413"/>
      <c r="R33" s="413"/>
      <c r="S33" s="416"/>
      <c r="T33" s="412"/>
      <c r="U33" s="413"/>
      <c r="V33" s="413"/>
      <c r="W33" s="413"/>
      <c r="X33" s="413"/>
      <c r="Y33" s="413"/>
      <c r="Z33" s="413"/>
      <c r="AA33" s="413"/>
      <c r="AB33" s="413"/>
      <c r="AC33" s="416"/>
      <c r="AD33" s="404"/>
      <c r="AE33" s="405"/>
      <c r="AF33" s="405"/>
      <c r="AG33" s="405"/>
      <c r="AH33" s="405"/>
      <c r="AI33" s="405"/>
      <c r="AJ33" s="405"/>
      <c r="AK33" s="405"/>
      <c r="AL33" s="405"/>
      <c r="AM33" s="440"/>
      <c r="AN33" s="404"/>
      <c r="AO33" s="405"/>
      <c r="AP33" s="405"/>
      <c r="AQ33" s="405"/>
      <c r="AR33" s="405"/>
      <c r="AS33" s="405"/>
      <c r="AT33" s="405"/>
      <c r="AU33" s="405"/>
      <c r="AV33" s="405"/>
      <c r="AW33" s="440"/>
      <c r="AX33" s="432"/>
      <c r="AY33" s="430"/>
      <c r="AZ33" s="430"/>
      <c r="BA33" s="430"/>
      <c r="BB33" s="430"/>
      <c r="BC33" s="430"/>
      <c r="BD33" s="430"/>
      <c r="BE33" s="430"/>
      <c r="BF33" s="430"/>
      <c r="BG33" s="431"/>
      <c r="BH33" s="40"/>
      <c r="BI33" s="456"/>
      <c r="BJ33" s="457"/>
      <c r="BK33" s="457"/>
      <c r="BL33" s="457"/>
      <c r="BM33" s="457"/>
      <c r="BN33" s="458"/>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row>
    <row r="34" spans="1:100" ht="15" customHeight="1" x14ac:dyDescent="0.25">
      <c r="A34" s="40"/>
      <c r="B34" s="261"/>
      <c r="C34" s="261"/>
      <c r="D34" s="262"/>
      <c r="E34" s="422"/>
      <c r="F34" s="423"/>
      <c r="G34" s="423"/>
      <c r="H34" s="423"/>
      <c r="I34" s="423"/>
      <c r="J34" s="412" t="str">
        <f ca="1">IF(AND('Riesgos Corrup'!$K$27="Alta",'Riesgos Corrup'!$O$27="Mayor"),CONCATENATE("R",'Riesgos Corrup'!$A$27),"")</f>
        <v/>
      </c>
      <c r="K34" s="413"/>
      <c r="L34" s="413" t="str">
        <f ca="1">IF(AND('Riesgos Corrup'!$K$30="Alta",'Riesgos Corrup'!$O$30="Mayor"),CONCATENATE("R",'Riesgos Corrup'!$A$30),"")</f>
        <v/>
      </c>
      <c r="M34" s="413"/>
      <c r="N34" s="413" t="e">
        <f>IF(AND('Riesgos Corrup'!#REF!="Alta",'Riesgos Corrup'!#REF!="Mayor"),CONCATENATE("R",'Riesgos Corrup'!#REF!),"")</f>
        <v>#REF!</v>
      </c>
      <c r="O34" s="413"/>
      <c r="P34" s="413" t="e">
        <f>IF(AND('Riesgos Corrup'!#REF!="Alta",'Riesgos Corrup'!#REF!="Mayor"),CONCATENATE("R",'Riesgos Corrup'!#REF!),"")</f>
        <v>#REF!</v>
      </c>
      <c r="Q34" s="413"/>
      <c r="R34" s="413" t="str">
        <f ca="1">IF(AND('Riesgos Corrup'!$K$33="Alta",'Riesgos Corrup'!$O$33="Mayor"),CONCATENATE("R",'Riesgos Corrup'!$A$33),"")</f>
        <v/>
      </c>
      <c r="S34" s="416"/>
      <c r="T34" s="412" t="str">
        <f ca="1">IF(AND('Riesgos Corrup'!$K$27="Alta",'Riesgos Corrup'!$O$27="Mayor"),CONCATENATE("R",'Riesgos Corrup'!$A$27),"")</f>
        <v/>
      </c>
      <c r="U34" s="413"/>
      <c r="V34" s="413" t="str">
        <f ca="1">IF(AND('Riesgos Corrup'!$K$30="Alta",'Riesgos Corrup'!$O$30="Mayor"),CONCATENATE("R",'Riesgos Corrup'!$A$30),"")</f>
        <v/>
      </c>
      <c r="W34" s="413"/>
      <c r="X34" s="413" t="e">
        <f>IF(AND('Riesgos Corrup'!#REF!="Alta",'Riesgos Corrup'!#REF!="Mayor"),CONCATENATE("R",'Riesgos Corrup'!#REF!),"")</f>
        <v>#REF!</v>
      </c>
      <c r="Y34" s="413"/>
      <c r="Z34" s="413" t="e">
        <f>IF(AND('Riesgos Corrup'!#REF!="Alta",'Riesgos Corrup'!#REF!="Mayor"),CONCATENATE("R",'Riesgos Corrup'!#REF!),"")</f>
        <v>#REF!</v>
      </c>
      <c r="AA34" s="413"/>
      <c r="AB34" s="413" t="str">
        <f ca="1">IF(AND('Riesgos Corrup'!$K$33="Alta",'Riesgos Corrup'!$O$33="Mayor"),CONCATENATE("R",'Riesgos Corrup'!$A$33),"")</f>
        <v/>
      </c>
      <c r="AC34" s="416"/>
      <c r="AD34" s="404" t="str">
        <f ca="1">IF(AND('Riesgos Corrup'!$K$27="Alta",'Riesgos Corrup'!$O$27="Mayor"),CONCATENATE("R",'Riesgos Corrup'!$A$27),"")</f>
        <v/>
      </c>
      <c r="AE34" s="405"/>
      <c r="AF34" s="405" t="str">
        <f ca="1">IF(AND('Riesgos Corrup'!$K$30="Alta",'Riesgos Corrup'!$O$30="Mayor"),CONCATENATE("R",'Riesgos Corrup'!$A$30),"")</f>
        <v/>
      </c>
      <c r="AG34" s="405"/>
      <c r="AH34" s="405" t="e">
        <f>IF(AND('Riesgos Corrup'!#REF!="Alta",'Riesgos Corrup'!#REF!="Mayor"),CONCATENATE("R",'Riesgos Corrup'!#REF!),"")</f>
        <v>#REF!</v>
      </c>
      <c r="AI34" s="405"/>
      <c r="AJ34" s="405" t="e">
        <f>IF(AND('Riesgos Corrup'!#REF!="Alta",'Riesgos Corrup'!#REF!="Mayor"),CONCATENATE("R",'Riesgos Corrup'!#REF!),"")</f>
        <v>#REF!</v>
      </c>
      <c r="AK34" s="405"/>
      <c r="AL34" s="405" t="str">
        <f ca="1">IF(AND('Riesgos Corrup'!$K$33="Alta",'Riesgos Corrup'!$O$33="Mayor"),CONCATENATE("R",'Riesgos Corrup'!$A$33),"")</f>
        <v/>
      </c>
      <c r="AM34" s="440"/>
      <c r="AN34" s="404" t="str">
        <f ca="1">IF(AND('Riesgos Corrup'!$K$27="Alta",'Riesgos Corrup'!$O$27="Mayor"),CONCATENATE("R",'Riesgos Corrup'!$A$27),"")</f>
        <v/>
      </c>
      <c r="AO34" s="405"/>
      <c r="AP34" s="405" t="str">
        <f ca="1">IF(AND('Riesgos Corrup'!$K$30="Alta",'Riesgos Corrup'!$O$30="Mayor"),CONCATENATE("R",'Riesgos Corrup'!$A$30),"")</f>
        <v/>
      </c>
      <c r="AQ34" s="405"/>
      <c r="AR34" s="405" t="e">
        <f>IF(AND('Riesgos Corrup'!#REF!="Alta",'Riesgos Corrup'!#REF!="Mayor"),CONCATENATE("R",'Riesgos Corrup'!#REF!),"")</f>
        <v>#REF!</v>
      </c>
      <c r="AS34" s="405"/>
      <c r="AT34" s="405" t="e">
        <f>IF(AND('Riesgos Corrup'!#REF!="Alta",'Riesgos Corrup'!#REF!="Mayor"),CONCATENATE("R",'Riesgos Corrup'!#REF!),"")</f>
        <v>#REF!</v>
      </c>
      <c r="AU34" s="405"/>
      <c r="AV34" s="405" t="str">
        <f ca="1">IF(AND('Riesgos Corrup'!$K$33="Alta",'Riesgos Corrup'!$O$33="Mayor"),CONCATENATE("R",'Riesgos Corrup'!$A$33),"")</f>
        <v/>
      </c>
      <c r="AW34" s="440"/>
      <c r="AX34" s="432" t="str">
        <f ca="1">IF(AND('Riesgos Corrup'!$K$27="Alta",'Riesgos Corrup'!$O$27="Catastrófico"),CONCATENATE("R",'Riesgos Corrup'!$A$27),"")</f>
        <v/>
      </c>
      <c r="AY34" s="430"/>
      <c r="AZ34" s="430" t="str">
        <f ca="1">IF(AND('Riesgos Corrup'!$K$30="Alta",'Riesgos Corrup'!$O$30="Catastrófico"),CONCATENATE("R",'Riesgos Corrup'!$A$30),"")</f>
        <v/>
      </c>
      <c r="BA34" s="430"/>
      <c r="BB34" s="430" t="e">
        <f>IF(AND('Riesgos Corrup'!#REF!="Alta",'Riesgos Corrup'!#REF!="Catastrófico"),CONCATENATE("R",'Riesgos Corrup'!#REF!),"")</f>
        <v>#REF!</v>
      </c>
      <c r="BC34" s="430"/>
      <c r="BD34" s="430" t="e">
        <f>IF(AND('Riesgos Corrup'!#REF!="Alta",'Riesgos Corrup'!#REF!="Catastrófico"),CONCATENATE("R",'Riesgos Corrup'!#REF!),"")</f>
        <v>#REF!</v>
      </c>
      <c r="BE34" s="430"/>
      <c r="BF34" s="430" t="str">
        <f ca="1">IF(AND('Riesgos Corrup'!$K$33="Alta",'Riesgos Corrup'!$O$33="Catastrófico"),CONCATENATE("R",'Riesgos Corrup'!$A$33),"")</f>
        <v/>
      </c>
      <c r="BG34" s="431"/>
      <c r="BH34" s="40"/>
      <c r="BI34" s="459" t="s">
        <v>74</v>
      </c>
      <c r="BJ34" s="460"/>
      <c r="BK34" s="460"/>
      <c r="BL34" s="460"/>
      <c r="BM34" s="460"/>
      <c r="BN34" s="461"/>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row>
    <row r="35" spans="1:100" ht="15" customHeight="1" x14ac:dyDescent="0.25">
      <c r="A35" s="40"/>
      <c r="B35" s="261"/>
      <c r="C35" s="261"/>
      <c r="D35" s="262"/>
      <c r="E35" s="422"/>
      <c r="F35" s="423"/>
      <c r="G35" s="423"/>
      <c r="H35" s="423"/>
      <c r="I35" s="423"/>
      <c r="J35" s="412"/>
      <c r="K35" s="413"/>
      <c r="L35" s="413"/>
      <c r="M35" s="413"/>
      <c r="N35" s="413"/>
      <c r="O35" s="413"/>
      <c r="P35" s="413"/>
      <c r="Q35" s="413"/>
      <c r="R35" s="413"/>
      <c r="S35" s="416"/>
      <c r="T35" s="412"/>
      <c r="U35" s="413"/>
      <c r="V35" s="413"/>
      <c r="W35" s="413"/>
      <c r="X35" s="413"/>
      <c r="Y35" s="413"/>
      <c r="Z35" s="413"/>
      <c r="AA35" s="413"/>
      <c r="AB35" s="413"/>
      <c r="AC35" s="416"/>
      <c r="AD35" s="404"/>
      <c r="AE35" s="405"/>
      <c r="AF35" s="405"/>
      <c r="AG35" s="405"/>
      <c r="AH35" s="405"/>
      <c r="AI35" s="405"/>
      <c r="AJ35" s="405"/>
      <c r="AK35" s="405"/>
      <c r="AL35" s="405"/>
      <c r="AM35" s="440"/>
      <c r="AN35" s="404"/>
      <c r="AO35" s="405"/>
      <c r="AP35" s="405"/>
      <c r="AQ35" s="405"/>
      <c r="AR35" s="405"/>
      <c r="AS35" s="405"/>
      <c r="AT35" s="405"/>
      <c r="AU35" s="405"/>
      <c r="AV35" s="405"/>
      <c r="AW35" s="440"/>
      <c r="AX35" s="432"/>
      <c r="AY35" s="430"/>
      <c r="AZ35" s="430"/>
      <c r="BA35" s="430"/>
      <c r="BB35" s="430"/>
      <c r="BC35" s="430"/>
      <c r="BD35" s="430"/>
      <c r="BE35" s="430"/>
      <c r="BF35" s="430"/>
      <c r="BG35" s="431"/>
      <c r="BH35" s="40"/>
      <c r="BI35" s="462"/>
      <c r="BJ35" s="463"/>
      <c r="BK35" s="463"/>
      <c r="BL35" s="463"/>
      <c r="BM35" s="463"/>
      <c r="BN35" s="464"/>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row>
    <row r="36" spans="1:100" ht="15" customHeight="1" x14ac:dyDescent="0.25">
      <c r="A36" s="40"/>
      <c r="B36" s="261"/>
      <c r="C36" s="261"/>
      <c r="D36" s="262"/>
      <c r="E36" s="422"/>
      <c r="F36" s="423"/>
      <c r="G36" s="423"/>
      <c r="H36" s="423"/>
      <c r="I36" s="423"/>
      <c r="J36" s="412" t="e">
        <f>IF(AND('Riesgos Corrup'!#REF!="Alta",'Riesgos Corrup'!#REF!="Mayor"),CONCATENATE("R",'Riesgos Corrup'!#REF!),"")</f>
        <v>#REF!</v>
      </c>
      <c r="K36" s="413"/>
      <c r="L36" s="413" t="str">
        <f ca="1">IF(AND('Riesgos Corrup'!$K$36="Alta",'Riesgos Corrup'!$O$36="Mayor"),CONCATENATE("R",'Riesgos Corrup'!$A$36),"")</f>
        <v/>
      </c>
      <c r="M36" s="413"/>
      <c r="N36" s="413" t="e">
        <f>IF(AND('Riesgos Corrup'!#REF!="Alta",'Riesgos Corrup'!#REF!="Mayor"),CONCATENATE("R",'Riesgos Corrup'!#REF!),"")</f>
        <v>#REF!</v>
      </c>
      <c r="O36" s="413"/>
      <c r="P36" s="413" t="e">
        <f>IF(AND('Riesgos Corrup'!#REF!="Alta",'Riesgos Corrup'!#REF!="Mayor"),CONCATENATE("R",'Riesgos Corrup'!#REF!),"")</f>
        <v>#REF!</v>
      </c>
      <c r="Q36" s="413"/>
      <c r="R36" s="413" t="e">
        <f>IF(AND('Riesgos Corrup'!#REF!="Alta",'Riesgos Corrup'!#REF!="Mayor"),CONCATENATE("R",'Riesgos Corrup'!#REF!),"")</f>
        <v>#REF!</v>
      </c>
      <c r="S36" s="416"/>
      <c r="T36" s="412" t="e">
        <f>IF(AND('Riesgos Corrup'!#REF!="Alta",'Riesgos Corrup'!#REF!="Mayor"),CONCATENATE("R",'Riesgos Corrup'!#REF!),"")</f>
        <v>#REF!</v>
      </c>
      <c r="U36" s="413"/>
      <c r="V36" s="413" t="str">
        <f ca="1">IF(AND('Riesgos Corrup'!$K$36="Alta",'Riesgos Corrup'!$O$36="Mayor"),CONCATENATE("R",'Riesgos Corrup'!$A$36),"")</f>
        <v/>
      </c>
      <c r="W36" s="413"/>
      <c r="X36" s="413" t="e">
        <f>IF(AND('Riesgos Corrup'!#REF!="Alta",'Riesgos Corrup'!#REF!="Mayor"),CONCATENATE("R",'Riesgos Corrup'!#REF!),"")</f>
        <v>#REF!</v>
      </c>
      <c r="Y36" s="413"/>
      <c r="Z36" s="413" t="e">
        <f>IF(AND('Riesgos Corrup'!#REF!="Alta",'Riesgos Corrup'!#REF!="Mayor"),CONCATENATE("R",'Riesgos Corrup'!#REF!),"")</f>
        <v>#REF!</v>
      </c>
      <c r="AA36" s="413"/>
      <c r="AB36" s="413" t="e">
        <f>IF(AND('Riesgos Corrup'!#REF!="Alta",'Riesgos Corrup'!#REF!="Mayor"),CONCATENATE("R",'Riesgos Corrup'!#REF!),"")</f>
        <v>#REF!</v>
      </c>
      <c r="AC36" s="416"/>
      <c r="AD36" s="404" t="e">
        <f>IF(AND('Riesgos Corrup'!#REF!="Alta",'Riesgos Corrup'!#REF!="Mayor"),CONCATENATE("R",'Riesgos Corrup'!#REF!),"")</f>
        <v>#REF!</v>
      </c>
      <c r="AE36" s="405"/>
      <c r="AF36" s="405" t="str">
        <f ca="1">IF(AND('Riesgos Corrup'!$K$36="Alta",'Riesgos Corrup'!$O$36="Mayor"),CONCATENATE("R",'Riesgos Corrup'!$A$36),"")</f>
        <v/>
      </c>
      <c r="AG36" s="405"/>
      <c r="AH36" s="405" t="e">
        <f>IF(AND('Riesgos Corrup'!#REF!="Alta",'Riesgos Corrup'!#REF!="Mayor"),CONCATENATE("R",'Riesgos Corrup'!#REF!),"")</f>
        <v>#REF!</v>
      </c>
      <c r="AI36" s="405"/>
      <c r="AJ36" s="405" t="e">
        <f>IF(AND('Riesgos Corrup'!#REF!="Alta",'Riesgos Corrup'!#REF!="Mayor"),CONCATENATE("R",'Riesgos Corrup'!#REF!),"")</f>
        <v>#REF!</v>
      </c>
      <c r="AK36" s="405"/>
      <c r="AL36" s="405" t="e">
        <f>IF(AND('Riesgos Corrup'!#REF!="Alta",'Riesgos Corrup'!#REF!="Mayor"),CONCATENATE("R",'Riesgos Corrup'!#REF!),"")</f>
        <v>#REF!</v>
      </c>
      <c r="AM36" s="440"/>
      <c r="AN36" s="404" t="e">
        <f>IF(AND('Riesgos Corrup'!#REF!="Alta",'Riesgos Corrup'!#REF!="Mayor"),CONCATENATE("R",'Riesgos Corrup'!#REF!),"")</f>
        <v>#REF!</v>
      </c>
      <c r="AO36" s="405"/>
      <c r="AP36" s="405" t="str">
        <f ca="1">IF(AND('Riesgos Corrup'!$K$36="Alta",'Riesgos Corrup'!$O$36="Mayor"),CONCATENATE("R",'Riesgos Corrup'!$A$36),"")</f>
        <v/>
      </c>
      <c r="AQ36" s="405"/>
      <c r="AR36" s="405" t="e">
        <f>IF(AND('Riesgos Corrup'!#REF!="Alta",'Riesgos Corrup'!#REF!="Mayor"),CONCATENATE("R",'Riesgos Corrup'!#REF!),"")</f>
        <v>#REF!</v>
      </c>
      <c r="AS36" s="405"/>
      <c r="AT36" s="405" t="e">
        <f>IF(AND('Riesgos Corrup'!#REF!="Alta",'Riesgos Corrup'!#REF!="Mayor"),CONCATENATE("R",'Riesgos Corrup'!#REF!),"")</f>
        <v>#REF!</v>
      </c>
      <c r="AU36" s="405"/>
      <c r="AV36" s="405" t="e">
        <f>IF(AND('Riesgos Corrup'!#REF!="Alta",'Riesgos Corrup'!#REF!="Mayor"),CONCATENATE("R",'Riesgos Corrup'!#REF!),"")</f>
        <v>#REF!</v>
      </c>
      <c r="AW36" s="440"/>
      <c r="AX36" s="432" t="e">
        <f>IF(AND('Riesgos Corrup'!#REF!="Alta",'Riesgos Corrup'!#REF!="Catastrófico"),CONCATENATE("R",'Riesgos Corrup'!#REF!),"")</f>
        <v>#REF!</v>
      </c>
      <c r="AY36" s="430"/>
      <c r="AZ36" s="430" t="str">
        <f ca="1">IF(AND('Riesgos Corrup'!$K$36="Alta",'Riesgos Corrup'!$O$36="Catastrófico"),CONCATENATE("R",'Riesgos Corrup'!$A$36),"")</f>
        <v/>
      </c>
      <c r="BA36" s="430"/>
      <c r="BB36" s="430" t="e">
        <f>IF(AND('Riesgos Corrup'!#REF!="Alta",'Riesgos Corrup'!#REF!="Catastrófico"),CONCATENATE("R",'Riesgos Corrup'!#REF!),"")</f>
        <v>#REF!</v>
      </c>
      <c r="BC36" s="430"/>
      <c r="BD36" s="430" t="e">
        <f>IF(AND('Riesgos Corrup'!#REF!="Alta",'Riesgos Corrup'!#REF!="Catastrófico"),CONCATENATE("R",'Riesgos Corrup'!#REF!),"")</f>
        <v>#REF!</v>
      </c>
      <c r="BE36" s="430"/>
      <c r="BF36" s="430" t="e">
        <f>IF(AND('Riesgos Corrup'!#REF!="Alta",'Riesgos Corrup'!#REF!="Catastrófico"),CONCATENATE("R",'Riesgos Corrup'!#REF!),"")</f>
        <v>#REF!</v>
      </c>
      <c r="BG36" s="431"/>
      <c r="BH36" s="40"/>
      <c r="BI36" s="462"/>
      <c r="BJ36" s="463"/>
      <c r="BK36" s="463"/>
      <c r="BL36" s="463"/>
      <c r="BM36" s="463"/>
      <c r="BN36" s="464"/>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row>
    <row r="37" spans="1:100" ht="15" customHeight="1" x14ac:dyDescent="0.25">
      <c r="A37" s="40"/>
      <c r="B37" s="261"/>
      <c r="C37" s="261"/>
      <c r="D37" s="262"/>
      <c r="E37" s="422"/>
      <c r="F37" s="423"/>
      <c r="G37" s="423"/>
      <c r="H37" s="423"/>
      <c r="I37" s="423"/>
      <c r="J37" s="412"/>
      <c r="K37" s="413"/>
      <c r="L37" s="413"/>
      <c r="M37" s="413"/>
      <c r="N37" s="413"/>
      <c r="O37" s="413"/>
      <c r="P37" s="413"/>
      <c r="Q37" s="413"/>
      <c r="R37" s="413"/>
      <c r="S37" s="416"/>
      <c r="T37" s="412"/>
      <c r="U37" s="413"/>
      <c r="V37" s="413"/>
      <c r="W37" s="413"/>
      <c r="X37" s="413"/>
      <c r="Y37" s="413"/>
      <c r="Z37" s="413"/>
      <c r="AA37" s="413"/>
      <c r="AB37" s="413"/>
      <c r="AC37" s="416"/>
      <c r="AD37" s="404"/>
      <c r="AE37" s="405"/>
      <c r="AF37" s="405"/>
      <c r="AG37" s="405"/>
      <c r="AH37" s="405"/>
      <c r="AI37" s="405"/>
      <c r="AJ37" s="405"/>
      <c r="AK37" s="405"/>
      <c r="AL37" s="405"/>
      <c r="AM37" s="440"/>
      <c r="AN37" s="404"/>
      <c r="AO37" s="405"/>
      <c r="AP37" s="405"/>
      <c r="AQ37" s="405"/>
      <c r="AR37" s="405"/>
      <c r="AS37" s="405"/>
      <c r="AT37" s="405"/>
      <c r="AU37" s="405"/>
      <c r="AV37" s="405"/>
      <c r="AW37" s="440"/>
      <c r="AX37" s="432"/>
      <c r="AY37" s="430"/>
      <c r="AZ37" s="430"/>
      <c r="BA37" s="430"/>
      <c r="BB37" s="430"/>
      <c r="BC37" s="430"/>
      <c r="BD37" s="430"/>
      <c r="BE37" s="430"/>
      <c r="BF37" s="430"/>
      <c r="BG37" s="431"/>
      <c r="BH37" s="40"/>
      <c r="BI37" s="462"/>
      <c r="BJ37" s="463"/>
      <c r="BK37" s="463"/>
      <c r="BL37" s="463"/>
      <c r="BM37" s="463"/>
      <c r="BN37" s="464"/>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row>
    <row r="38" spans="1:100" ht="15" customHeight="1" x14ac:dyDescent="0.25">
      <c r="A38" s="40"/>
      <c r="B38" s="261"/>
      <c r="C38" s="261"/>
      <c r="D38" s="262"/>
      <c r="E38" s="422"/>
      <c r="F38" s="423"/>
      <c r="G38" s="423"/>
      <c r="H38" s="423"/>
      <c r="I38" s="423"/>
      <c r="J38" s="412" t="e">
        <f>IF(AND('Riesgos Corrup'!#REF!="Alta",'Riesgos Corrup'!#REF!="Mayor"),CONCATENATE("R",'Riesgos Corrup'!#REF!),"")</f>
        <v>#REF!</v>
      </c>
      <c r="K38" s="413"/>
      <c r="L38" s="413" t="e">
        <f>IF(AND('Riesgos Corrup'!#REF!="Alta",'Riesgos Corrup'!#REF!="Mayor"),CONCATENATE("R",'Riesgos Corrup'!#REF!),"")</f>
        <v>#REF!</v>
      </c>
      <c r="M38" s="413"/>
      <c r="N38" s="413" t="e">
        <f>IF(AND('Riesgos Corrup'!#REF!="Alta",'Riesgos Corrup'!#REF!="Mayor"),CONCATENATE("R",'Riesgos Corrup'!#REF!),"")</f>
        <v>#REF!</v>
      </c>
      <c r="O38" s="413"/>
      <c r="P38" s="413" t="e">
        <f>IF(AND('Riesgos Corrup'!#REF!="Alta",'Riesgos Corrup'!#REF!="Mayor"),CONCATENATE("R",'Riesgos Corrup'!#REF!),"")</f>
        <v>#REF!</v>
      </c>
      <c r="Q38" s="413"/>
      <c r="R38" s="413" t="e">
        <f>IF(AND('Riesgos Corrup'!#REF!="Alta",'Riesgos Corrup'!#REF!="Mayor"),CONCATENATE("R",'Riesgos Corrup'!#REF!),"")</f>
        <v>#REF!</v>
      </c>
      <c r="S38" s="416"/>
      <c r="T38" s="412" t="e">
        <f>IF(AND('Riesgos Corrup'!#REF!="Alta",'Riesgos Corrup'!#REF!="Mayor"),CONCATENATE("R",'Riesgos Corrup'!#REF!),"")</f>
        <v>#REF!</v>
      </c>
      <c r="U38" s="413"/>
      <c r="V38" s="413" t="e">
        <f>IF(AND('Riesgos Corrup'!#REF!="Alta",'Riesgos Corrup'!#REF!="Mayor"),CONCATENATE("R",'Riesgos Corrup'!#REF!),"")</f>
        <v>#REF!</v>
      </c>
      <c r="W38" s="413"/>
      <c r="X38" s="413" t="e">
        <f>IF(AND('Riesgos Corrup'!#REF!="Alta",'Riesgos Corrup'!#REF!="Mayor"),CONCATENATE("R",'Riesgos Corrup'!#REF!),"")</f>
        <v>#REF!</v>
      </c>
      <c r="Y38" s="413"/>
      <c r="Z38" s="413" t="e">
        <f>IF(AND('Riesgos Corrup'!#REF!="Alta",'Riesgos Corrup'!#REF!="Mayor"),CONCATENATE("R",'Riesgos Corrup'!#REF!),"")</f>
        <v>#REF!</v>
      </c>
      <c r="AA38" s="413"/>
      <c r="AB38" s="413" t="e">
        <f>IF(AND('Riesgos Corrup'!#REF!="Alta",'Riesgos Corrup'!#REF!="Mayor"),CONCATENATE("R",'Riesgos Corrup'!#REF!),"")</f>
        <v>#REF!</v>
      </c>
      <c r="AC38" s="416"/>
      <c r="AD38" s="404" t="e">
        <f>IF(AND('Riesgos Corrup'!#REF!="Alta",'Riesgos Corrup'!#REF!="Mayor"),CONCATENATE("R",'Riesgos Corrup'!#REF!),"")</f>
        <v>#REF!</v>
      </c>
      <c r="AE38" s="405"/>
      <c r="AF38" s="405" t="e">
        <f>IF(AND('Riesgos Corrup'!#REF!="Alta",'Riesgos Corrup'!#REF!="Mayor"),CONCATENATE("R",'Riesgos Corrup'!#REF!),"")</f>
        <v>#REF!</v>
      </c>
      <c r="AG38" s="405"/>
      <c r="AH38" s="405" t="e">
        <f>IF(AND('Riesgos Corrup'!#REF!="Alta",'Riesgos Corrup'!#REF!="Mayor"),CONCATENATE("R",'Riesgos Corrup'!#REF!),"")</f>
        <v>#REF!</v>
      </c>
      <c r="AI38" s="405"/>
      <c r="AJ38" s="405" t="e">
        <f>IF(AND('Riesgos Corrup'!#REF!="Alta",'Riesgos Corrup'!#REF!="Mayor"),CONCATENATE("R",'Riesgos Corrup'!#REF!),"")</f>
        <v>#REF!</v>
      </c>
      <c r="AK38" s="405"/>
      <c r="AL38" s="405" t="e">
        <f>IF(AND('Riesgos Corrup'!#REF!="Alta",'Riesgos Corrup'!#REF!="Mayor"),CONCATENATE("R",'Riesgos Corrup'!#REF!),"")</f>
        <v>#REF!</v>
      </c>
      <c r="AM38" s="440"/>
      <c r="AN38" s="404" t="e">
        <f>IF(AND('Riesgos Corrup'!#REF!="Alta",'Riesgos Corrup'!#REF!="Mayor"),CONCATENATE("R",'Riesgos Corrup'!#REF!),"")</f>
        <v>#REF!</v>
      </c>
      <c r="AO38" s="405"/>
      <c r="AP38" s="405" t="e">
        <f>IF(AND('Riesgos Corrup'!#REF!="Alta",'Riesgos Corrup'!#REF!="Mayor"),CONCATENATE("R",'Riesgos Corrup'!#REF!),"")</f>
        <v>#REF!</v>
      </c>
      <c r="AQ38" s="405"/>
      <c r="AR38" s="405" t="e">
        <f>IF(AND('Riesgos Corrup'!#REF!="Alta",'Riesgos Corrup'!#REF!="Mayor"),CONCATENATE("R",'Riesgos Corrup'!#REF!),"")</f>
        <v>#REF!</v>
      </c>
      <c r="AS38" s="405"/>
      <c r="AT38" s="405" t="e">
        <f>IF(AND('Riesgos Corrup'!#REF!="Alta",'Riesgos Corrup'!#REF!="Mayor"),CONCATENATE("R",'Riesgos Corrup'!#REF!),"")</f>
        <v>#REF!</v>
      </c>
      <c r="AU38" s="405"/>
      <c r="AV38" s="405" t="e">
        <f>IF(AND('Riesgos Corrup'!#REF!="Alta",'Riesgos Corrup'!#REF!="Mayor"),CONCATENATE("R",'Riesgos Corrup'!#REF!),"")</f>
        <v>#REF!</v>
      </c>
      <c r="AW38" s="440"/>
      <c r="AX38" s="432" t="e">
        <f>IF(AND('Riesgos Corrup'!#REF!="Alta",'Riesgos Corrup'!#REF!="Catastrófico"),CONCATENATE("R",'Riesgos Corrup'!#REF!),"")</f>
        <v>#REF!</v>
      </c>
      <c r="AY38" s="430"/>
      <c r="AZ38" s="430" t="e">
        <f>IF(AND('Riesgos Corrup'!#REF!="Alta",'Riesgos Corrup'!#REF!="Catastrófico"),CONCATENATE("R",'Riesgos Corrup'!#REF!),"")</f>
        <v>#REF!</v>
      </c>
      <c r="BA38" s="430"/>
      <c r="BB38" s="430" t="e">
        <f>IF(AND('Riesgos Corrup'!#REF!="Alta",'Riesgos Corrup'!#REF!="Catastrófico"),CONCATENATE("R",'Riesgos Corrup'!#REF!),"")</f>
        <v>#REF!</v>
      </c>
      <c r="BC38" s="430"/>
      <c r="BD38" s="430" t="e">
        <f>IF(AND('Riesgos Corrup'!#REF!="Alta",'Riesgos Corrup'!#REF!="Catastrófico"),CONCATENATE("R",'Riesgos Corrup'!#REF!),"")</f>
        <v>#REF!</v>
      </c>
      <c r="BE38" s="430"/>
      <c r="BF38" s="430" t="e">
        <f>IF(AND('Riesgos Corrup'!#REF!="Alta",'Riesgos Corrup'!#REF!="Catastrófico"),CONCATENATE("R",'Riesgos Corrup'!#REF!),"")</f>
        <v>#REF!</v>
      </c>
      <c r="BG38" s="431"/>
      <c r="BH38" s="40"/>
      <c r="BI38" s="462"/>
      <c r="BJ38" s="463"/>
      <c r="BK38" s="463"/>
      <c r="BL38" s="463"/>
      <c r="BM38" s="463"/>
      <c r="BN38" s="464"/>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row>
    <row r="39" spans="1:100" ht="15" customHeight="1" x14ac:dyDescent="0.25">
      <c r="A39" s="40"/>
      <c r="B39" s="261"/>
      <c r="C39" s="261"/>
      <c r="D39" s="262"/>
      <c r="E39" s="422"/>
      <c r="F39" s="423"/>
      <c r="G39" s="423"/>
      <c r="H39" s="423"/>
      <c r="I39" s="423"/>
      <c r="J39" s="412"/>
      <c r="K39" s="413"/>
      <c r="L39" s="413"/>
      <c r="M39" s="413"/>
      <c r="N39" s="413"/>
      <c r="O39" s="413"/>
      <c r="P39" s="413"/>
      <c r="Q39" s="413"/>
      <c r="R39" s="413"/>
      <c r="S39" s="416"/>
      <c r="T39" s="412"/>
      <c r="U39" s="413"/>
      <c r="V39" s="413"/>
      <c r="W39" s="413"/>
      <c r="X39" s="413"/>
      <c r="Y39" s="413"/>
      <c r="Z39" s="413"/>
      <c r="AA39" s="413"/>
      <c r="AB39" s="413"/>
      <c r="AC39" s="416"/>
      <c r="AD39" s="404"/>
      <c r="AE39" s="405"/>
      <c r="AF39" s="405"/>
      <c r="AG39" s="405"/>
      <c r="AH39" s="405"/>
      <c r="AI39" s="405"/>
      <c r="AJ39" s="405"/>
      <c r="AK39" s="405"/>
      <c r="AL39" s="405"/>
      <c r="AM39" s="440"/>
      <c r="AN39" s="404"/>
      <c r="AO39" s="405"/>
      <c r="AP39" s="405"/>
      <c r="AQ39" s="405"/>
      <c r="AR39" s="405"/>
      <c r="AS39" s="405"/>
      <c r="AT39" s="405"/>
      <c r="AU39" s="405"/>
      <c r="AV39" s="405"/>
      <c r="AW39" s="440"/>
      <c r="AX39" s="432"/>
      <c r="AY39" s="430"/>
      <c r="AZ39" s="430"/>
      <c r="BA39" s="430"/>
      <c r="BB39" s="430"/>
      <c r="BC39" s="430"/>
      <c r="BD39" s="430"/>
      <c r="BE39" s="430"/>
      <c r="BF39" s="430"/>
      <c r="BG39" s="431"/>
      <c r="BH39" s="40"/>
      <c r="BI39" s="462"/>
      <c r="BJ39" s="463"/>
      <c r="BK39" s="463"/>
      <c r="BL39" s="463"/>
      <c r="BM39" s="463"/>
      <c r="BN39" s="464"/>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row>
    <row r="40" spans="1:100" ht="15" customHeight="1" x14ac:dyDescent="0.25">
      <c r="A40" s="40"/>
      <c r="B40" s="261"/>
      <c r="C40" s="261"/>
      <c r="D40" s="262"/>
      <c r="E40" s="422"/>
      <c r="F40" s="423"/>
      <c r="G40" s="423"/>
      <c r="H40" s="423"/>
      <c r="I40" s="423"/>
      <c r="J40" s="412" t="e">
        <f>IF(AND('Riesgos Corrup'!#REF!="Alta",'Riesgos Corrup'!#REF!="Mayor"),CONCATENATE("R",'Riesgos Corrup'!#REF!),"")</f>
        <v>#REF!</v>
      </c>
      <c r="K40" s="413"/>
      <c r="L40" s="413" t="str">
        <f ca="1">IF(AND('Riesgos Corrup'!$K$39="Alta",'Riesgos Corrup'!$O$39="Mayor"),CONCATENATE("R",'Riesgos Corrup'!$A$39),"")</f>
        <v/>
      </c>
      <c r="M40" s="413"/>
      <c r="N40" s="413" t="e">
        <f>IF(AND('Riesgos Corrup'!#REF!="Alta",'Riesgos Corrup'!#REF!="Mayor"),CONCATENATE("R",'Riesgos Corrup'!#REF!),"")</f>
        <v>#REF!</v>
      </c>
      <c r="O40" s="413"/>
      <c r="P40" s="413" t="e">
        <f>IF(AND('Riesgos Corrup'!#REF!="Alta",'Riesgos Corrup'!#REF!="Mayor"),CONCATENATE("R",'Riesgos Corrup'!#REF!),"")</f>
        <v>#REF!</v>
      </c>
      <c r="Q40" s="413"/>
      <c r="R40" s="413" t="e">
        <f>IF(AND('Riesgos Corrup'!#REF!="Alta",'Riesgos Corrup'!#REF!="Mayor"),CONCATENATE("R",'Riesgos Corrup'!#REF!),"")</f>
        <v>#REF!</v>
      </c>
      <c r="S40" s="416"/>
      <c r="T40" s="412" t="e">
        <f>IF(AND('Riesgos Corrup'!#REF!="Alta",'Riesgos Corrup'!#REF!="Mayor"),CONCATENATE("R",'Riesgos Corrup'!#REF!),"")</f>
        <v>#REF!</v>
      </c>
      <c r="U40" s="413"/>
      <c r="V40" s="413" t="str">
        <f ca="1">IF(AND('Riesgos Corrup'!$K$39="Alta",'Riesgos Corrup'!$O$39="Mayor"),CONCATENATE("R",'Riesgos Corrup'!$A$39),"")</f>
        <v/>
      </c>
      <c r="W40" s="413"/>
      <c r="X40" s="413" t="e">
        <f>IF(AND('Riesgos Corrup'!#REF!="Alta",'Riesgos Corrup'!#REF!="Mayor"),CONCATENATE("R",'Riesgos Corrup'!#REF!),"")</f>
        <v>#REF!</v>
      </c>
      <c r="Y40" s="413"/>
      <c r="Z40" s="413" t="e">
        <f>IF(AND('Riesgos Corrup'!#REF!="Alta",'Riesgos Corrup'!#REF!="Mayor"),CONCATENATE("R",'Riesgos Corrup'!#REF!),"")</f>
        <v>#REF!</v>
      </c>
      <c r="AA40" s="413"/>
      <c r="AB40" s="413" t="e">
        <f>IF(AND('Riesgos Corrup'!#REF!="Alta",'Riesgos Corrup'!#REF!="Mayor"),CONCATENATE("R",'Riesgos Corrup'!#REF!),"")</f>
        <v>#REF!</v>
      </c>
      <c r="AC40" s="416"/>
      <c r="AD40" s="404" t="e">
        <f>IF(AND('Riesgos Corrup'!#REF!="Alta",'Riesgos Corrup'!#REF!="Mayor"),CONCATENATE("R",'Riesgos Corrup'!#REF!),"")</f>
        <v>#REF!</v>
      </c>
      <c r="AE40" s="405"/>
      <c r="AF40" s="405" t="str">
        <f ca="1">IF(AND('Riesgos Corrup'!$K$39="Alta",'Riesgos Corrup'!$O$39="Mayor"),CONCATENATE("R",'Riesgos Corrup'!$A$39),"")</f>
        <v/>
      </c>
      <c r="AG40" s="405"/>
      <c r="AH40" s="405" t="e">
        <f>IF(AND('Riesgos Corrup'!#REF!="Alta",'Riesgos Corrup'!#REF!="Mayor"),CONCATENATE("R",'Riesgos Corrup'!#REF!),"")</f>
        <v>#REF!</v>
      </c>
      <c r="AI40" s="405"/>
      <c r="AJ40" s="405" t="e">
        <f>IF(AND('Riesgos Corrup'!#REF!="Alta",'Riesgos Corrup'!#REF!="Mayor"),CONCATENATE("R",'Riesgos Corrup'!#REF!),"")</f>
        <v>#REF!</v>
      </c>
      <c r="AK40" s="405"/>
      <c r="AL40" s="405" t="e">
        <f>IF(AND('Riesgos Corrup'!#REF!="Alta",'Riesgos Corrup'!#REF!="Mayor"),CONCATENATE("R",'Riesgos Corrup'!#REF!),"")</f>
        <v>#REF!</v>
      </c>
      <c r="AM40" s="440"/>
      <c r="AN40" s="404" t="e">
        <f>IF(AND('Riesgos Corrup'!#REF!="Alta",'Riesgos Corrup'!#REF!="Mayor"),CONCATENATE("R",'Riesgos Corrup'!#REF!),"")</f>
        <v>#REF!</v>
      </c>
      <c r="AO40" s="405"/>
      <c r="AP40" s="405" t="str">
        <f ca="1">IF(AND('Riesgos Corrup'!$K$39="Alta",'Riesgos Corrup'!$O$39="Mayor"),CONCATENATE("R",'Riesgos Corrup'!$A$39),"")</f>
        <v/>
      </c>
      <c r="AQ40" s="405"/>
      <c r="AR40" s="405" t="e">
        <f>IF(AND('Riesgos Corrup'!#REF!="Alta",'Riesgos Corrup'!#REF!="Mayor"),CONCATENATE("R",'Riesgos Corrup'!#REF!),"")</f>
        <v>#REF!</v>
      </c>
      <c r="AS40" s="405"/>
      <c r="AT40" s="405" t="e">
        <f>IF(AND('Riesgos Corrup'!#REF!="Alta",'Riesgos Corrup'!#REF!="Mayor"),CONCATENATE("R",'Riesgos Corrup'!#REF!),"")</f>
        <v>#REF!</v>
      </c>
      <c r="AU40" s="405"/>
      <c r="AV40" s="405" t="e">
        <f>IF(AND('Riesgos Corrup'!#REF!="Alta",'Riesgos Corrup'!#REF!="Mayor"),CONCATENATE("R",'Riesgos Corrup'!#REF!),"")</f>
        <v>#REF!</v>
      </c>
      <c r="AW40" s="440"/>
      <c r="AX40" s="432" t="e">
        <f>IF(AND('Riesgos Corrup'!#REF!="Alta",'Riesgos Corrup'!#REF!="Catastrófico"),CONCATENATE("R",'Riesgos Corrup'!#REF!),"")</f>
        <v>#REF!</v>
      </c>
      <c r="AY40" s="430"/>
      <c r="AZ40" s="430" t="str">
        <f ca="1">IF(AND('Riesgos Corrup'!$K$39="Alta",'Riesgos Corrup'!$O$39="Catastrófico"),CONCATENATE("R",'Riesgos Corrup'!$A$39),"")</f>
        <v/>
      </c>
      <c r="BA40" s="430"/>
      <c r="BB40" s="430" t="e">
        <f>IF(AND('Riesgos Corrup'!#REF!="Alta",'Riesgos Corrup'!#REF!="Catastrófico"),CONCATENATE("R",'Riesgos Corrup'!#REF!),"")</f>
        <v>#REF!</v>
      </c>
      <c r="BC40" s="430"/>
      <c r="BD40" s="430" t="e">
        <f>IF(AND('Riesgos Corrup'!#REF!="Alta",'Riesgos Corrup'!#REF!="Catastrófico"),CONCATENATE("R",'Riesgos Corrup'!#REF!),"")</f>
        <v>#REF!</v>
      </c>
      <c r="BE40" s="430"/>
      <c r="BF40" s="430" t="e">
        <f>IF(AND('Riesgos Corrup'!#REF!="Alta",'Riesgos Corrup'!#REF!="Catastrófico"),CONCATENATE("R",'Riesgos Corrup'!#REF!),"")</f>
        <v>#REF!</v>
      </c>
      <c r="BG40" s="431"/>
      <c r="BH40" s="40"/>
      <c r="BI40" s="462"/>
      <c r="BJ40" s="463"/>
      <c r="BK40" s="463"/>
      <c r="BL40" s="463"/>
      <c r="BM40" s="463"/>
      <c r="BN40" s="464"/>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row>
    <row r="41" spans="1:100" ht="15" customHeight="1" x14ac:dyDescent="0.25">
      <c r="A41" s="40"/>
      <c r="B41" s="261"/>
      <c r="C41" s="261"/>
      <c r="D41" s="262"/>
      <c r="E41" s="422"/>
      <c r="F41" s="423"/>
      <c r="G41" s="423"/>
      <c r="H41" s="423"/>
      <c r="I41" s="423"/>
      <c r="J41" s="412"/>
      <c r="K41" s="413"/>
      <c r="L41" s="413"/>
      <c r="M41" s="413"/>
      <c r="N41" s="413"/>
      <c r="O41" s="413"/>
      <c r="P41" s="413"/>
      <c r="Q41" s="413"/>
      <c r="R41" s="413"/>
      <c r="S41" s="416"/>
      <c r="T41" s="412"/>
      <c r="U41" s="413"/>
      <c r="V41" s="413"/>
      <c r="W41" s="413"/>
      <c r="X41" s="413"/>
      <c r="Y41" s="413"/>
      <c r="Z41" s="413"/>
      <c r="AA41" s="413"/>
      <c r="AB41" s="413"/>
      <c r="AC41" s="416"/>
      <c r="AD41" s="404"/>
      <c r="AE41" s="405"/>
      <c r="AF41" s="405"/>
      <c r="AG41" s="405"/>
      <c r="AH41" s="405"/>
      <c r="AI41" s="405"/>
      <c r="AJ41" s="405"/>
      <c r="AK41" s="405"/>
      <c r="AL41" s="405"/>
      <c r="AM41" s="440"/>
      <c r="AN41" s="404"/>
      <c r="AO41" s="405"/>
      <c r="AP41" s="405"/>
      <c r="AQ41" s="405"/>
      <c r="AR41" s="405"/>
      <c r="AS41" s="405"/>
      <c r="AT41" s="405"/>
      <c r="AU41" s="405"/>
      <c r="AV41" s="405"/>
      <c r="AW41" s="440"/>
      <c r="AX41" s="432"/>
      <c r="AY41" s="430"/>
      <c r="AZ41" s="430"/>
      <c r="BA41" s="430"/>
      <c r="BB41" s="430"/>
      <c r="BC41" s="430"/>
      <c r="BD41" s="430"/>
      <c r="BE41" s="430"/>
      <c r="BF41" s="430"/>
      <c r="BG41" s="431"/>
      <c r="BH41" s="40"/>
      <c r="BI41" s="462"/>
      <c r="BJ41" s="463"/>
      <c r="BK41" s="463"/>
      <c r="BL41" s="463"/>
      <c r="BM41" s="463"/>
      <c r="BN41" s="464"/>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row>
    <row r="42" spans="1:100" ht="15" customHeight="1" x14ac:dyDescent="0.25">
      <c r="A42" s="40"/>
      <c r="B42" s="261"/>
      <c r="C42" s="261"/>
      <c r="D42" s="262"/>
      <c r="E42" s="422"/>
      <c r="F42" s="423"/>
      <c r="G42" s="423"/>
      <c r="H42" s="423"/>
      <c r="I42" s="423"/>
      <c r="J42" s="412" t="str">
        <f ca="1">IF(AND('Riesgos Corrup'!$K$42="Alta",'Riesgos Corrup'!$O$42="Mayor"),CONCATENATE("R",'Riesgos Corrup'!$A$42),"")</f>
        <v/>
      </c>
      <c r="K42" s="413"/>
      <c r="L42" s="413" t="e">
        <f>IF(AND('Riesgos Corrup'!#REF!="Alta",'Riesgos Corrup'!#REF!="Mayor"),CONCATENATE("R",'Riesgos Corrup'!#REF!),"")</f>
        <v>#REF!</v>
      </c>
      <c r="M42" s="413"/>
      <c r="N42" s="413" t="str">
        <f ca="1">IF(AND('Riesgos Corrup'!$K$45="Alta",'Riesgos Corrup'!$O$45="Mayor"),CONCATENATE("R",'Riesgos Corrup'!$A$45),"")</f>
        <v/>
      </c>
      <c r="O42" s="413"/>
      <c r="P42" s="413" t="str">
        <f ca="1">IF(AND('Riesgos Corrup'!$K$48="Alta",'Riesgos Corrup'!$O$48="Mayor"),CONCATENATE("R",'Riesgos Corrup'!$A$48),"")</f>
        <v/>
      </c>
      <c r="Q42" s="413"/>
      <c r="R42" s="413" t="e">
        <f>IF(AND('Riesgos Corrup'!#REF!="Alta",'Riesgos Corrup'!#REF!="Mayor"),CONCATENATE("R",'Riesgos Corrup'!#REF!),"")</f>
        <v>#REF!</v>
      </c>
      <c r="S42" s="416"/>
      <c r="T42" s="412" t="str">
        <f ca="1">IF(AND('Riesgos Corrup'!$K$42="Alta",'Riesgos Corrup'!$O$42="Mayor"),CONCATENATE("R",'Riesgos Corrup'!$A$42),"")</f>
        <v/>
      </c>
      <c r="U42" s="413"/>
      <c r="V42" s="413" t="e">
        <f>IF(AND('Riesgos Corrup'!#REF!="Alta",'Riesgos Corrup'!#REF!="Mayor"),CONCATENATE("R",'Riesgos Corrup'!#REF!),"")</f>
        <v>#REF!</v>
      </c>
      <c r="W42" s="413"/>
      <c r="X42" s="413" t="str">
        <f ca="1">IF(AND('Riesgos Corrup'!$K$45="Alta",'Riesgos Corrup'!$O$45="Mayor"),CONCATENATE("R",'Riesgos Corrup'!$A$45),"")</f>
        <v/>
      </c>
      <c r="Y42" s="413"/>
      <c r="Z42" s="413" t="str">
        <f ca="1">IF(AND('Riesgos Corrup'!$K$48="Alta",'Riesgos Corrup'!$O$48="Mayor"),CONCATENATE("R",'Riesgos Corrup'!$A$48),"")</f>
        <v/>
      </c>
      <c r="AA42" s="413"/>
      <c r="AB42" s="413" t="e">
        <f>IF(AND('Riesgos Corrup'!#REF!="Alta",'Riesgos Corrup'!#REF!="Mayor"),CONCATENATE("R",'Riesgos Corrup'!#REF!),"")</f>
        <v>#REF!</v>
      </c>
      <c r="AC42" s="416"/>
      <c r="AD42" s="404" t="str">
        <f ca="1">IF(AND('Riesgos Corrup'!$K$42="Alta",'Riesgos Corrup'!$O$42="Mayor"),CONCATENATE("R",'Riesgos Corrup'!$A$42),"")</f>
        <v/>
      </c>
      <c r="AE42" s="405"/>
      <c r="AF42" s="405" t="e">
        <f>IF(AND('Riesgos Corrup'!#REF!="Alta",'Riesgos Corrup'!#REF!="Mayor"),CONCATENATE("R",'Riesgos Corrup'!#REF!),"")</f>
        <v>#REF!</v>
      </c>
      <c r="AG42" s="405"/>
      <c r="AH42" s="405" t="str">
        <f ca="1">IF(AND('Riesgos Corrup'!$K$45="Alta",'Riesgos Corrup'!$O$45="Mayor"),CONCATENATE("R",'Riesgos Corrup'!$A$45),"")</f>
        <v/>
      </c>
      <c r="AI42" s="405"/>
      <c r="AJ42" s="405" t="str">
        <f ca="1">IF(AND('Riesgos Corrup'!$K$48="Alta",'Riesgos Corrup'!$O$48="Mayor"),CONCATENATE("R",'Riesgos Corrup'!$A$48),"")</f>
        <v/>
      </c>
      <c r="AK42" s="405"/>
      <c r="AL42" s="405" t="e">
        <f>IF(AND('Riesgos Corrup'!#REF!="Alta",'Riesgos Corrup'!#REF!="Mayor"),CONCATENATE("R",'Riesgos Corrup'!#REF!),"")</f>
        <v>#REF!</v>
      </c>
      <c r="AM42" s="440"/>
      <c r="AN42" s="404" t="str">
        <f ca="1">IF(AND('Riesgos Corrup'!$K$42="Alta",'Riesgos Corrup'!$O$42="Mayor"),CONCATENATE("R",'Riesgos Corrup'!$A$42),"")</f>
        <v/>
      </c>
      <c r="AO42" s="405"/>
      <c r="AP42" s="405" t="e">
        <f>IF(AND('Riesgos Corrup'!#REF!="Alta",'Riesgos Corrup'!#REF!="Mayor"),CONCATENATE("R",'Riesgos Corrup'!#REF!),"")</f>
        <v>#REF!</v>
      </c>
      <c r="AQ42" s="405"/>
      <c r="AR42" s="405" t="str">
        <f ca="1">IF(AND('Riesgos Corrup'!$K$45="Alta",'Riesgos Corrup'!$O$45="Mayor"),CONCATENATE("R",'Riesgos Corrup'!$A$45),"")</f>
        <v/>
      </c>
      <c r="AS42" s="405"/>
      <c r="AT42" s="405" t="str">
        <f ca="1">IF(AND('Riesgos Corrup'!$K$48="Alta",'Riesgos Corrup'!$O$48="Mayor"),CONCATENATE("R",'Riesgos Corrup'!$A$48),"")</f>
        <v/>
      </c>
      <c r="AU42" s="405"/>
      <c r="AV42" s="405" t="e">
        <f>IF(AND('Riesgos Corrup'!#REF!="Alta",'Riesgos Corrup'!#REF!="Mayor"),CONCATENATE("R",'Riesgos Corrup'!#REF!),"")</f>
        <v>#REF!</v>
      </c>
      <c r="AW42" s="440"/>
      <c r="AX42" s="432" t="str">
        <f ca="1">IF(AND('Riesgos Corrup'!$K$42="Alta",'Riesgos Corrup'!$O$42="Catastrófico"),CONCATENATE("R",'Riesgos Corrup'!$A$42),"")</f>
        <v/>
      </c>
      <c r="AY42" s="430"/>
      <c r="AZ42" s="430" t="e">
        <f>IF(AND('Riesgos Corrup'!#REF!="Alta",'Riesgos Corrup'!#REF!="Catastrófico"),CONCATENATE("R",'Riesgos Corrup'!#REF!),"")</f>
        <v>#REF!</v>
      </c>
      <c r="BA42" s="430"/>
      <c r="BB42" s="430" t="str">
        <f ca="1">IF(AND('Riesgos Corrup'!$K$45="Alta",'Riesgos Corrup'!$O$45="Catastrófico"),CONCATENATE("R",'Riesgos Corrup'!$A$45),"")</f>
        <v/>
      </c>
      <c r="BC42" s="430"/>
      <c r="BD42" s="430" t="str">
        <f ca="1">IF(AND('Riesgos Corrup'!$K$48="Alta",'Riesgos Corrup'!$O$48="Catastrófico"),CONCATENATE("R",'Riesgos Corrup'!$A$48),"")</f>
        <v/>
      </c>
      <c r="BE42" s="430"/>
      <c r="BF42" s="430" t="e">
        <f>IF(AND('Riesgos Corrup'!#REF!="Alta",'Riesgos Corrup'!#REF!="Catastrófico"),CONCATENATE("R",'Riesgos Corrup'!#REF!),"")</f>
        <v>#REF!</v>
      </c>
      <c r="BG42" s="431"/>
      <c r="BH42" s="40"/>
      <c r="BI42" s="462"/>
      <c r="BJ42" s="463"/>
      <c r="BK42" s="463"/>
      <c r="BL42" s="463"/>
      <c r="BM42" s="463"/>
      <c r="BN42" s="464"/>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row>
    <row r="43" spans="1:100" ht="15" customHeight="1" x14ac:dyDescent="0.25">
      <c r="A43" s="40"/>
      <c r="B43" s="261"/>
      <c r="C43" s="261"/>
      <c r="D43" s="262"/>
      <c r="E43" s="422"/>
      <c r="F43" s="423"/>
      <c r="G43" s="423"/>
      <c r="H43" s="423"/>
      <c r="I43" s="423"/>
      <c r="J43" s="412"/>
      <c r="K43" s="413"/>
      <c r="L43" s="413"/>
      <c r="M43" s="413"/>
      <c r="N43" s="413"/>
      <c r="O43" s="413"/>
      <c r="P43" s="413"/>
      <c r="Q43" s="413"/>
      <c r="R43" s="413"/>
      <c r="S43" s="416"/>
      <c r="T43" s="412"/>
      <c r="U43" s="413"/>
      <c r="V43" s="413"/>
      <c r="W43" s="413"/>
      <c r="X43" s="413"/>
      <c r="Y43" s="413"/>
      <c r="Z43" s="413"/>
      <c r="AA43" s="413"/>
      <c r="AB43" s="413"/>
      <c r="AC43" s="416"/>
      <c r="AD43" s="404"/>
      <c r="AE43" s="405"/>
      <c r="AF43" s="405"/>
      <c r="AG43" s="405"/>
      <c r="AH43" s="405"/>
      <c r="AI43" s="405"/>
      <c r="AJ43" s="405"/>
      <c r="AK43" s="405"/>
      <c r="AL43" s="405"/>
      <c r="AM43" s="440"/>
      <c r="AN43" s="404"/>
      <c r="AO43" s="405"/>
      <c r="AP43" s="405"/>
      <c r="AQ43" s="405"/>
      <c r="AR43" s="405"/>
      <c r="AS43" s="405"/>
      <c r="AT43" s="405"/>
      <c r="AU43" s="405"/>
      <c r="AV43" s="405"/>
      <c r="AW43" s="440"/>
      <c r="AX43" s="432"/>
      <c r="AY43" s="430"/>
      <c r="AZ43" s="430"/>
      <c r="BA43" s="430"/>
      <c r="BB43" s="430"/>
      <c r="BC43" s="430"/>
      <c r="BD43" s="430"/>
      <c r="BE43" s="430"/>
      <c r="BF43" s="430"/>
      <c r="BG43" s="431"/>
      <c r="BH43" s="40"/>
      <c r="BI43" s="462"/>
      <c r="BJ43" s="463"/>
      <c r="BK43" s="463"/>
      <c r="BL43" s="463"/>
      <c r="BM43" s="463"/>
      <c r="BN43" s="464"/>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row>
    <row r="44" spans="1:100" ht="15" customHeight="1" x14ac:dyDescent="0.25">
      <c r="A44" s="40"/>
      <c r="B44" s="261"/>
      <c r="C44" s="261"/>
      <c r="D44" s="262"/>
      <c r="E44" s="422"/>
      <c r="F44" s="423"/>
      <c r="G44" s="423"/>
      <c r="H44" s="423"/>
      <c r="I44" s="423"/>
      <c r="J44" s="412" t="e">
        <f>IF(AND('Riesgos Corrup'!#REF!="Alta",'Riesgos Corrup'!#REF!="Mayor"),CONCATENATE("R",'Riesgos Corrup'!#REF!),"")</f>
        <v>#REF!</v>
      </c>
      <c r="K44" s="413"/>
      <c r="L44" s="413" t="e">
        <f>IF(AND('Riesgos Corrup'!#REF!="Alta",'Riesgos Corrup'!#REF!="Mayor"),CONCATENATE("R",'Riesgos Corrup'!#REF!),"")</f>
        <v>#REF!</v>
      </c>
      <c r="M44" s="413"/>
      <c r="N44" s="413" t="str">
        <f ca="1">IF(AND('Riesgos Corrup'!$K$51="Alta",'Riesgos Corrup'!$O$51="Mayor"),CONCATENATE("R",'Riesgos Corrup'!$A$51),"")</f>
        <v/>
      </c>
      <c r="O44" s="413"/>
      <c r="P44" s="413" t="e">
        <f>IF(AND('Riesgos Corrup'!#REF!="Alta",'Riesgos Corrup'!#REF!="Mayor"),CONCATENATE("R",'Riesgos Corrup'!#REF!),"")</f>
        <v>#REF!</v>
      </c>
      <c r="Q44" s="413"/>
      <c r="R44" s="413" t="str">
        <f>IF(AND('Riesgos Corrup'!$K$56="Alta",'Riesgos Corrup'!$O$56="Mayor"),CONCATENATE("R",'Riesgos Corrup'!$A$56),"")</f>
        <v/>
      </c>
      <c r="S44" s="416"/>
      <c r="T44" s="412" t="e">
        <f>IF(AND('Riesgos Corrup'!#REF!="Alta",'Riesgos Corrup'!#REF!="Mayor"),CONCATENATE("R",'Riesgos Corrup'!#REF!),"")</f>
        <v>#REF!</v>
      </c>
      <c r="U44" s="413"/>
      <c r="V44" s="413" t="e">
        <f>IF(AND('Riesgos Corrup'!#REF!="Alta",'Riesgos Corrup'!#REF!="Mayor"),CONCATENATE("R",'Riesgos Corrup'!#REF!),"")</f>
        <v>#REF!</v>
      </c>
      <c r="W44" s="413"/>
      <c r="X44" s="413" t="str">
        <f ca="1">IF(AND('Riesgos Corrup'!$K$51="Alta",'Riesgos Corrup'!$O$51="Mayor"),CONCATENATE("R",'Riesgos Corrup'!$A$51),"")</f>
        <v/>
      </c>
      <c r="Y44" s="413"/>
      <c r="Z44" s="413" t="e">
        <f>IF(AND('Riesgos Corrup'!#REF!="Alta",'Riesgos Corrup'!#REF!="Mayor"),CONCATENATE("R",'Riesgos Corrup'!#REF!),"")</f>
        <v>#REF!</v>
      </c>
      <c r="AA44" s="413"/>
      <c r="AB44" s="413" t="str">
        <f>IF(AND('Riesgos Corrup'!$K$56="Alta",'Riesgos Corrup'!$O$56="Mayor"),CONCATENATE("R",'Riesgos Corrup'!$A$56),"")</f>
        <v/>
      </c>
      <c r="AC44" s="416"/>
      <c r="AD44" s="404" t="e">
        <f>IF(AND('Riesgos Corrup'!#REF!="Alta",'Riesgos Corrup'!#REF!="Mayor"),CONCATENATE("R",'Riesgos Corrup'!#REF!),"")</f>
        <v>#REF!</v>
      </c>
      <c r="AE44" s="405"/>
      <c r="AF44" s="405" t="e">
        <f>IF(AND('Riesgos Corrup'!#REF!="Alta",'Riesgos Corrup'!#REF!="Mayor"),CONCATENATE("R",'Riesgos Corrup'!#REF!),"")</f>
        <v>#REF!</v>
      </c>
      <c r="AG44" s="405"/>
      <c r="AH44" s="405" t="str">
        <f ca="1">IF(AND('Riesgos Corrup'!$K$51="Alta",'Riesgos Corrup'!$O$51="Mayor"),CONCATENATE("R",'Riesgos Corrup'!$A$51),"")</f>
        <v/>
      </c>
      <c r="AI44" s="405"/>
      <c r="AJ44" s="405" t="e">
        <f>IF(AND('Riesgos Corrup'!#REF!="Alta",'Riesgos Corrup'!#REF!="Mayor"),CONCATENATE("R",'Riesgos Corrup'!#REF!),"")</f>
        <v>#REF!</v>
      </c>
      <c r="AK44" s="405"/>
      <c r="AL44" s="405" t="str">
        <f>IF(AND('Riesgos Corrup'!$K$56="Alta",'Riesgos Corrup'!$O$56="Mayor"),CONCATENATE("R",'Riesgos Corrup'!$A$56),"")</f>
        <v/>
      </c>
      <c r="AM44" s="440"/>
      <c r="AN44" s="404" t="e">
        <f>IF(AND('Riesgos Corrup'!#REF!="Alta",'Riesgos Corrup'!#REF!="Mayor"),CONCATENATE("R",'Riesgos Corrup'!#REF!),"")</f>
        <v>#REF!</v>
      </c>
      <c r="AO44" s="405"/>
      <c r="AP44" s="405" t="e">
        <f>IF(AND('Riesgos Corrup'!#REF!="Alta",'Riesgos Corrup'!#REF!="Mayor"),CONCATENATE("R",'Riesgos Corrup'!#REF!),"")</f>
        <v>#REF!</v>
      </c>
      <c r="AQ44" s="405"/>
      <c r="AR44" s="405" t="str">
        <f ca="1">IF(AND('Riesgos Corrup'!$K$51="Alta",'Riesgos Corrup'!$O$51="Mayor"),CONCATENATE("R",'Riesgos Corrup'!$A$51),"")</f>
        <v/>
      </c>
      <c r="AS44" s="405"/>
      <c r="AT44" s="405" t="e">
        <f>IF(AND('Riesgos Corrup'!#REF!="Alta",'Riesgos Corrup'!#REF!="Mayor"),CONCATENATE("R",'Riesgos Corrup'!#REF!),"")</f>
        <v>#REF!</v>
      </c>
      <c r="AU44" s="405"/>
      <c r="AV44" s="405" t="str">
        <f>IF(AND('Riesgos Corrup'!$K$56="Alta",'Riesgos Corrup'!$O$56="Mayor"),CONCATENATE("R",'Riesgos Corrup'!$A$56),"")</f>
        <v/>
      </c>
      <c r="AW44" s="440"/>
      <c r="AX44" s="432" t="e">
        <f>IF(AND('Riesgos Corrup'!#REF!="Alta",'Riesgos Corrup'!#REF!="Catastrófico"),CONCATENATE("R",'Riesgos Corrup'!#REF!),"")</f>
        <v>#REF!</v>
      </c>
      <c r="AY44" s="430"/>
      <c r="AZ44" s="430" t="e">
        <f>IF(AND('Riesgos Corrup'!#REF!="Alta",'Riesgos Corrup'!#REF!="Catastrófico"),CONCATENATE("R",'Riesgos Corrup'!#REF!),"")</f>
        <v>#REF!</v>
      </c>
      <c r="BA44" s="430"/>
      <c r="BB44" s="430" t="str">
        <f ca="1">IF(AND('Riesgos Corrup'!$K$51="Alta",'Riesgos Corrup'!$O$51="Catastrófico"),CONCATENATE("R",'Riesgos Corrup'!$A$51),"")</f>
        <v/>
      </c>
      <c r="BC44" s="430"/>
      <c r="BD44" s="430" t="e">
        <f>IF(AND('Riesgos Corrup'!#REF!="Alta",'Riesgos Corrup'!#REF!="Catastrófico"),CONCATENATE("R",'Riesgos Corrup'!#REF!),"")</f>
        <v>#REF!</v>
      </c>
      <c r="BE44" s="430"/>
      <c r="BF44" s="430" t="str">
        <f>IF(AND('Riesgos Corrup'!$K$56="Alta",'Riesgos Corrup'!$O$56="Catastrófico"),CONCATENATE("R",'Riesgos Corrup'!$A$56),"")</f>
        <v/>
      </c>
      <c r="BG44" s="431"/>
      <c r="BH44" s="40"/>
      <c r="BI44" s="462"/>
      <c r="BJ44" s="463"/>
      <c r="BK44" s="463"/>
      <c r="BL44" s="463"/>
      <c r="BM44" s="463"/>
      <c r="BN44" s="464"/>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row>
    <row r="45" spans="1:100" ht="15" customHeight="1" thickBot="1" x14ac:dyDescent="0.3">
      <c r="A45" s="40"/>
      <c r="B45" s="261"/>
      <c r="C45" s="261"/>
      <c r="D45" s="262"/>
      <c r="E45" s="422"/>
      <c r="F45" s="423"/>
      <c r="G45" s="423"/>
      <c r="H45" s="423"/>
      <c r="I45" s="423"/>
      <c r="J45" s="414"/>
      <c r="K45" s="415"/>
      <c r="L45" s="415"/>
      <c r="M45" s="415"/>
      <c r="N45" s="415"/>
      <c r="O45" s="415"/>
      <c r="P45" s="415"/>
      <c r="Q45" s="415"/>
      <c r="R45" s="415"/>
      <c r="S45" s="417"/>
      <c r="T45" s="414"/>
      <c r="U45" s="415"/>
      <c r="V45" s="415"/>
      <c r="W45" s="415"/>
      <c r="X45" s="415"/>
      <c r="Y45" s="415"/>
      <c r="Z45" s="415"/>
      <c r="AA45" s="415"/>
      <c r="AB45" s="415"/>
      <c r="AC45" s="417"/>
      <c r="AD45" s="441"/>
      <c r="AE45" s="439"/>
      <c r="AF45" s="439"/>
      <c r="AG45" s="439"/>
      <c r="AH45" s="439"/>
      <c r="AI45" s="439"/>
      <c r="AJ45" s="439"/>
      <c r="AK45" s="439"/>
      <c r="AL45" s="439"/>
      <c r="AM45" s="442"/>
      <c r="AN45" s="441"/>
      <c r="AO45" s="439"/>
      <c r="AP45" s="439"/>
      <c r="AQ45" s="439"/>
      <c r="AR45" s="439"/>
      <c r="AS45" s="439"/>
      <c r="AT45" s="439"/>
      <c r="AU45" s="439"/>
      <c r="AV45" s="439"/>
      <c r="AW45" s="442"/>
      <c r="AX45" s="433"/>
      <c r="AY45" s="434"/>
      <c r="AZ45" s="434"/>
      <c r="BA45" s="434"/>
      <c r="BB45" s="434"/>
      <c r="BC45" s="434"/>
      <c r="BD45" s="434"/>
      <c r="BE45" s="434"/>
      <c r="BF45" s="434"/>
      <c r="BG45" s="435"/>
      <c r="BH45" s="40"/>
      <c r="BI45" s="462"/>
      <c r="BJ45" s="463"/>
      <c r="BK45" s="463"/>
      <c r="BL45" s="463"/>
      <c r="BM45" s="463"/>
      <c r="BN45" s="464"/>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row>
    <row r="46" spans="1:100" ht="15" customHeight="1" x14ac:dyDescent="0.25">
      <c r="A46" s="40"/>
      <c r="B46" s="261"/>
      <c r="C46" s="261"/>
      <c r="D46" s="262"/>
      <c r="E46" s="420" t="s">
        <v>108</v>
      </c>
      <c r="F46" s="421"/>
      <c r="G46" s="421"/>
      <c r="H46" s="421"/>
      <c r="I46" s="421"/>
      <c r="J46" s="428" t="str">
        <f ca="1">IF(AND('Riesgos Corrup'!$K$7="Media",'Riesgos Corrup'!$O$7="Mayor"),CONCATENATE("R",'Riesgos Corrup'!$A$7),"")</f>
        <v/>
      </c>
      <c r="K46" s="418"/>
      <c r="L46" s="418" t="e">
        <f>IF(AND('Riesgos Corrup'!#REF!="Media",'Riesgos Corrup'!#REF!="Mayor"),CONCATENATE("R",'Riesgos Corrup'!#REF!),"")</f>
        <v>#REF!</v>
      </c>
      <c r="M46" s="418"/>
      <c r="N46" s="418" t="e">
        <f>IF(AND('Riesgos Corrup'!#REF!="Media",'Riesgos Corrup'!#REF!="Mayor"),CONCATENATE("R",'Riesgos Corrup'!#REF!),"")</f>
        <v>#REF!</v>
      </c>
      <c r="O46" s="418"/>
      <c r="P46" s="418" t="str">
        <f ca="1">IF(AND('Riesgos Corrup'!$K$10="Media",'Riesgos Corrup'!$O$10="Mayor"),CONCATENATE("R",'Riesgos Corrup'!$A$10),"")</f>
        <v/>
      </c>
      <c r="Q46" s="418"/>
      <c r="R46" s="418" t="e">
        <f>IF(AND('Riesgos Corrup'!#REF!="Media",'Riesgos Corrup'!#REF!="Mayor"),CONCATENATE("R",'Riesgos Corrup'!#REF!),"")</f>
        <v>#REF!</v>
      </c>
      <c r="S46" s="429"/>
      <c r="T46" s="428" t="str">
        <f ca="1">IF(AND('Riesgos Corrup'!$K$7="Media",'Riesgos Corrup'!$O$7="Mayor"),CONCATENATE("R",'Riesgos Corrup'!$A$7),"")</f>
        <v/>
      </c>
      <c r="U46" s="418"/>
      <c r="V46" s="418" t="e">
        <f>IF(AND('Riesgos Corrup'!#REF!="Media",'Riesgos Corrup'!#REF!="Mayor"),CONCATENATE("R",'Riesgos Corrup'!#REF!),"")</f>
        <v>#REF!</v>
      </c>
      <c r="W46" s="418"/>
      <c r="X46" s="418" t="e">
        <f>IF(AND('Riesgos Corrup'!#REF!="Media",'Riesgos Corrup'!#REF!="Mayor"),CONCATENATE("R",'Riesgos Corrup'!#REF!),"")</f>
        <v>#REF!</v>
      </c>
      <c r="Y46" s="418"/>
      <c r="Z46" s="418" t="str">
        <f ca="1">IF(AND('Riesgos Corrup'!$K$10="Media",'Riesgos Corrup'!$O$10="Mayor"),CONCATENATE("R",'Riesgos Corrup'!$A$10),"")</f>
        <v/>
      </c>
      <c r="AA46" s="418"/>
      <c r="AB46" s="418" t="e">
        <f>IF(AND('Riesgos Corrup'!#REF!="Media",'Riesgos Corrup'!#REF!="Mayor"),CONCATENATE("R",'Riesgos Corrup'!#REF!),"")</f>
        <v>#REF!</v>
      </c>
      <c r="AC46" s="429"/>
      <c r="AD46" s="428" t="str">
        <f ca="1">IF(AND('Riesgos Corrup'!$K$7="Media",'Riesgos Corrup'!$O$7="Mayor"),CONCATENATE("R",'Riesgos Corrup'!$A$7),"")</f>
        <v/>
      </c>
      <c r="AE46" s="418"/>
      <c r="AF46" s="418" t="e">
        <f>IF(AND('Riesgos Corrup'!#REF!="Media",'Riesgos Corrup'!#REF!="Mayor"),CONCATENATE("R",'Riesgos Corrup'!#REF!),"")</f>
        <v>#REF!</v>
      </c>
      <c r="AG46" s="418"/>
      <c r="AH46" s="418" t="e">
        <f>IF(AND('Riesgos Corrup'!#REF!="Media",'Riesgos Corrup'!#REF!="Mayor"),CONCATENATE("R",'Riesgos Corrup'!#REF!),"")</f>
        <v>#REF!</v>
      </c>
      <c r="AI46" s="418"/>
      <c r="AJ46" s="418" t="str">
        <f ca="1">IF(AND('Riesgos Corrup'!$K$10="Media",'Riesgos Corrup'!$O$10="Mayor"),CONCATENATE("R",'Riesgos Corrup'!$A$10),"")</f>
        <v/>
      </c>
      <c r="AK46" s="418"/>
      <c r="AL46" s="418" t="e">
        <f>IF(AND('Riesgos Corrup'!#REF!="Media",'Riesgos Corrup'!#REF!="Mayor"),CONCATENATE("R",'Riesgos Corrup'!#REF!),"")</f>
        <v>#REF!</v>
      </c>
      <c r="AM46" s="429"/>
      <c r="AN46" s="426" t="str">
        <f ca="1">IF(AND('Riesgos Corrup'!$K$7="Media",'Riesgos Corrup'!$O$7="Mayor"),CONCATENATE("R",'Riesgos Corrup'!$A$7),"")</f>
        <v/>
      </c>
      <c r="AO46" s="427"/>
      <c r="AP46" s="427" t="e">
        <f>IF(AND('Riesgos Corrup'!#REF!="Media",'Riesgos Corrup'!#REF!="Mayor"),CONCATENATE("R",'Riesgos Corrup'!#REF!),"")</f>
        <v>#REF!</v>
      </c>
      <c r="AQ46" s="427"/>
      <c r="AR46" s="427" t="e">
        <f>IF(AND('Riesgos Corrup'!#REF!="Media",'Riesgos Corrup'!#REF!="Mayor"),CONCATENATE("R",'Riesgos Corrup'!#REF!),"")</f>
        <v>#REF!</v>
      </c>
      <c r="AS46" s="427"/>
      <c r="AT46" s="427" t="str">
        <f ca="1">IF(AND('Riesgos Corrup'!$K$10="Media",'Riesgos Corrup'!$O$10="Mayor"),CONCATENATE("R",'Riesgos Corrup'!$A$10),"")</f>
        <v/>
      </c>
      <c r="AU46" s="427"/>
      <c r="AV46" s="427" t="e">
        <f>IF(AND('Riesgos Corrup'!#REF!="Media",'Riesgos Corrup'!#REF!="Mayor"),CONCATENATE("R",'Riesgos Corrup'!#REF!),"")</f>
        <v>#REF!</v>
      </c>
      <c r="AW46" s="443"/>
      <c r="AX46" s="436" t="str">
        <f ca="1">IF(AND('Riesgos Corrup'!$K$7="Media",'Riesgos Corrup'!$O$7="Catastrófico"),CONCATENATE("R",'Riesgos Corrup'!$A$7),"")</f>
        <v/>
      </c>
      <c r="AY46" s="437"/>
      <c r="AZ46" s="437" t="e">
        <f>IF(AND('Riesgos Corrup'!#REF!="Media",'Riesgos Corrup'!#REF!="Catastrófico"),CONCATENATE("R",'Riesgos Corrup'!#REF!),"")</f>
        <v>#REF!</v>
      </c>
      <c r="BA46" s="437"/>
      <c r="BB46" s="437" t="e">
        <f>IF(AND('Riesgos Corrup'!#REF!="Media",'Riesgos Corrup'!#REF!="Catastrófico"),CONCATENATE("R",'Riesgos Corrup'!#REF!),"")</f>
        <v>#REF!</v>
      </c>
      <c r="BC46" s="437"/>
      <c r="BD46" s="437" t="str">
        <f ca="1">IF(AND('Riesgos Corrup'!$K$10="Media",'Riesgos Corrup'!$O$10="Catastrófico"),CONCATENATE("R",'Riesgos Corrup'!$A$10),"")</f>
        <v/>
      </c>
      <c r="BE46" s="437"/>
      <c r="BF46" s="437" t="e">
        <f>IF(AND('Riesgos Corrup'!#REF!="Media",'Riesgos Corrup'!#REF!="Catastrófico"),CONCATENATE("R",'Riesgos Corrup'!#REF!),"")</f>
        <v>#REF!</v>
      </c>
      <c r="BG46" s="438"/>
      <c r="BH46" s="40"/>
      <c r="BI46" s="462"/>
      <c r="BJ46" s="463"/>
      <c r="BK46" s="463"/>
      <c r="BL46" s="463"/>
      <c r="BM46" s="463"/>
      <c r="BN46" s="464"/>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row>
    <row r="47" spans="1:100" ht="15" customHeight="1" x14ac:dyDescent="0.25">
      <c r="A47" s="40"/>
      <c r="B47" s="261"/>
      <c r="C47" s="261"/>
      <c r="D47" s="262"/>
      <c r="E47" s="422"/>
      <c r="F47" s="423"/>
      <c r="G47" s="423"/>
      <c r="H47" s="423"/>
      <c r="I47" s="423"/>
      <c r="J47" s="412"/>
      <c r="K47" s="413"/>
      <c r="L47" s="413"/>
      <c r="M47" s="413"/>
      <c r="N47" s="413"/>
      <c r="O47" s="413"/>
      <c r="P47" s="413"/>
      <c r="Q47" s="413"/>
      <c r="R47" s="413"/>
      <c r="S47" s="416"/>
      <c r="T47" s="412"/>
      <c r="U47" s="413"/>
      <c r="V47" s="413"/>
      <c r="W47" s="413"/>
      <c r="X47" s="413"/>
      <c r="Y47" s="413"/>
      <c r="Z47" s="413"/>
      <c r="AA47" s="413"/>
      <c r="AB47" s="413"/>
      <c r="AC47" s="416"/>
      <c r="AD47" s="412"/>
      <c r="AE47" s="413"/>
      <c r="AF47" s="413"/>
      <c r="AG47" s="413"/>
      <c r="AH47" s="413"/>
      <c r="AI47" s="413"/>
      <c r="AJ47" s="413"/>
      <c r="AK47" s="413"/>
      <c r="AL47" s="413"/>
      <c r="AM47" s="416"/>
      <c r="AN47" s="404"/>
      <c r="AO47" s="405"/>
      <c r="AP47" s="405"/>
      <c r="AQ47" s="405"/>
      <c r="AR47" s="405"/>
      <c r="AS47" s="405"/>
      <c r="AT47" s="405"/>
      <c r="AU47" s="405"/>
      <c r="AV47" s="405"/>
      <c r="AW47" s="440"/>
      <c r="AX47" s="432"/>
      <c r="AY47" s="430"/>
      <c r="AZ47" s="430"/>
      <c r="BA47" s="430"/>
      <c r="BB47" s="430"/>
      <c r="BC47" s="430"/>
      <c r="BD47" s="430"/>
      <c r="BE47" s="430"/>
      <c r="BF47" s="430"/>
      <c r="BG47" s="431"/>
      <c r="BH47" s="40"/>
      <c r="BI47" s="462"/>
      <c r="BJ47" s="463"/>
      <c r="BK47" s="463"/>
      <c r="BL47" s="463"/>
      <c r="BM47" s="463"/>
      <c r="BN47" s="464"/>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row>
    <row r="48" spans="1:100" ht="15" customHeight="1" x14ac:dyDescent="0.25">
      <c r="A48" s="40"/>
      <c r="B48" s="261"/>
      <c r="C48" s="261"/>
      <c r="D48" s="262"/>
      <c r="E48" s="422"/>
      <c r="F48" s="423"/>
      <c r="G48" s="423"/>
      <c r="H48" s="423"/>
      <c r="I48" s="423"/>
      <c r="J48" s="412" t="str">
        <f ca="1">IF(AND('Riesgos Corrup'!$K$13="Media",'Riesgos Corrup'!$O$13="Mayor"),CONCATENATE("R",'Riesgos Corrup'!$A$13),"")</f>
        <v/>
      </c>
      <c r="K48" s="413"/>
      <c r="L48" s="413" t="e">
        <f>IF(AND('Riesgos Corrup'!#REF!="Media",'Riesgos Corrup'!#REF!="Mayor"),CONCATENATE("R",'Riesgos Corrup'!#REF!),"")</f>
        <v>#REF!</v>
      </c>
      <c r="M48" s="413"/>
      <c r="N48" s="413" t="e">
        <f>IF(AND('Riesgos Corrup'!#REF!="Media",'Riesgos Corrup'!#REF!="Mayor"),CONCATENATE("R",'Riesgos Corrup'!#REF!),"")</f>
        <v>#REF!</v>
      </c>
      <c r="O48" s="413"/>
      <c r="P48" s="413" t="e">
        <f>IF(AND('Riesgos Corrup'!#REF!="Media",'Riesgos Corrup'!#REF!="Mayor"),CONCATENATE("R",'Riesgos Corrup'!#REF!),"")</f>
        <v>#REF!</v>
      </c>
      <c r="Q48" s="413"/>
      <c r="R48" s="413" t="str">
        <f ca="1">IF(AND('Riesgos Corrup'!$K$18="Media",'Riesgos Corrup'!$O$18="Mayor"),CONCATENATE("R",'Riesgos Corrup'!$A$18),"")</f>
        <v/>
      </c>
      <c r="S48" s="416"/>
      <c r="T48" s="412" t="str">
        <f ca="1">IF(AND('Riesgos Corrup'!$K$13="Media",'Riesgos Corrup'!$O$13="Mayor"),CONCATENATE("R",'Riesgos Corrup'!$A$13),"")</f>
        <v/>
      </c>
      <c r="U48" s="413"/>
      <c r="V48" s="413" t="e">
        <f>IF(AND('Riesgos Corrup'!#REF!="Media",'Riesgos Corrup'!#REF!="Mayor"),CONCATENATE("R",'Riesgos Corrup'!#REF!),"")</f>
        <v>#REF!</v>
      </c>
      <c r="W48" s="413"/>
      <c r="X48" s="413" t="e">
        <f>IF(AND('Riesgos Corrup'!#REF!="Media",'Riesgos Corrup'!#REF!="Mayor"),CONCATENATE("R",'Riesgos Corrup'!#REF!),"")</f>
        <v>#REF!</v>
      </c>
      <c r="Y48" s="413"/>
      <c r="Z48" s="413" t="e">
        <f>IF(AND('Riesgos Corrup'!#REF!="Media",'Riesgos Corrup'!#REF!="Mayor"),CONCATENATE("R",'Riesgos Corrup'!#REF!),"")</f>
        <v>#REF!</v>
      </c>
      <c r="AA48" s="413"/>
      <c r="AB48" s="413" t="str">
        <f ca="1">IF(AND('Riesgos Corrup'!$K$18="Media",'Riesgos Corrup'!$O$18="Mayor"),CONCATENATE("R",'Riesgos Corrup'!$A$18),"")</f>
        <v/>
      </c>
      <c r="AC48" s="416"/>
      <c r="AD48" s="412" t="str">
        <f ca="1">IF(AND('Riesgos Corrup'!$K$13="Media",'Riesgos Corrup'!$O$13="Mayor"),CONCATENATE("R",'Riesgos Corrup'!$A$13),"")</f>
        <v/>
      </c>
      <c r="AE48" s="413"/>
      <c r="AF48" s="413" t="e">
        <f>IF(AND('Riesgos Corrup'!#REF!="Media",'Riesgos Corrup'!#REF!="Mayor"),CONCATENATE("R",'Riesgos Corrup'!#REF!),"")</f>
        <v>#REF!</v>
      </c>
      <c r="AG48" s="413"/>
      <c r="AH48" s="413" t="e">
        <f>IF(AND('Riesgos Corrup'!#REF!="Media",'Riesgos Corrup'!#REF!="Mayor"),CONCATENATE("R",'Riesgos Corrup'!#REF!),"")</f>
        <v>#REF!</v>
      </c>
      <c r="AI48" s="413"/>
      <c r="AJ48" s="413" t="e">
        <f>IF(AND('Riesgos Corrup'!#REF!="Media",'Riesgos Corrup'!#REF!="Mayor"),CONCATENATE("R",'Riesgos Corrup'!#REF!),"")</f>
        <v>#REF!</v>
      </c>
      <c r="AK48" s="413"/>
      <c r="AL48" s="413" t="str">
        <f ca="1">IF(AND('Riesgos Corrup'!$K$18="Media",'Riesgos Corrup'!$O$18="Mayor"),CONCATENATE("R",'Riesgos Corrup'!$A$18),"")</f>
        <v/>
      </c>
      <c r="AM48" s="416"/>
      <c r="AN48" s="404" t="str">
        <f ca="1">IF(AND('Riesgos Corrup'!$K$13="Media",'Riesgos Corrup'!$O$13="Mayor"),CONCATENATE("R",'Riesgos Corrup'!$A$13),"")</f>
        <v/>
      </c>
      <c r="AO48" s="405"/>
      <c r="AP48" s="405" t="e">
        <f>IF(AND('Riesgos Corrup'!#REF!="Media",'Riesgos Corrup'!#REF!="Mayor"),CONCATENATE("R",'Riesgos Corrup'!#REF!),"")</f>
        <v>#REF!</v>
      </c>
      <c r="AQ48" s="405"/>
      <c r="AR48" s="405" t="e">
        <f>IF(AND('Riesgos Corrup'!#REF!="Media",'Riesgos Corrup'!#REF!="Mayor"),CONCATENATE("R",'Riesgos Corrup'!#REF!),"")</f>
        <v>#REF!</v>
      </c>
      <c r="AS48" s="405"/>
      <c r="AT48" s="405" t="e">
        <f>IF(AND('Riesgos Corrup'!#REF!="Media",'Riesgos Corrup'!#REF!="Mayor"),CONCATENATE("R",'Riesgos Corrup'!#REF!),"")</f>
        <v>#REF!</v>
      </c>
      <c r="AU48" s="405"/>
      <c r="AV48" s="405" t="str">
        <f ca="1">IF(AND('Riesgos Corrup'!$K$18="Media",'Riesgos Corrup'!$O$18="Mayor"),CONCATENATE("R",'Riesgos Corrup'!$A$18),"")</f>
        <v/>
      </c>
      <c r="AW48" s="440"/>
      <c r="AX48" s="432" t="str">
        <f ca="1">IF(AND('Riesgos Corrup'!$K$13="Media",'Riesgos Corrup'!$O$13="Catastrófico"),CONCATENATE("R",'Riesgos Corrup'!$A$13),"")</f>
        <v/>
      </c>
      <c r="AY48" s="430"/>
      <c r="AZ48" s="430" t="e">
        <f>IF(AND('Riesgos Corrup'!#REF!="Media",'Riesgos Corrup'!#REF!="Catastrófico"),CONCATENATE("R",'Riesgos Corrup'!#REF!),"")</f>
        <v>#REF!</v>
      </c>
      <c r="BA48" s="430"/>
      <c r="BB48" s="430" t="e">
        <f>IF(AND('Riesgos Corrup'!#REF!="Media",'Riesgos Corrup'!#REF!="Catastrófico"),CONCATENATE("R",'Riesgos Corrup'!#REF!),"")</f>
        <v>#REF!</v>
      </c>
      <c r="BC48" s="430"/>
      <c r="BD48" s="430" t="e">
        <f>IF(AND('Riesgos Corrup'!#REF!="Media",'Riesgos Corrup'!#REF!="Catastrófico"),CONCATENATE("R",'Riesgos Corrup'!#REF!),"")</f>
        <v>#REF!</v>
      </c>
      <c r="BE48" s="430"/>
      <c r="BF48" s="430" t="str">
        <f ca="1">IF(AND('Riesgos Corrup'!$K$18="Media",'Riesgos Corrup'!$O$18="Catastrófico"),CONCATENATE("R",'Riesgos Corrup'!$A$18),"")</f>
        <v/>
      </c>
      <c r="BG48" s="431"/>
      <c r="BH48" s="40"/>
      <c r="BI48" s="462"/>
      <c r="BJ48" s="463"/>
      <c r="BK48" s="463"/>
      <c r="BL48" s="463"/>
      <c r="BM48" s="463"/>
      <c r="BN48" s="464"/>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row>
    <row r="49" spans="1:100" ht="15" customHeight="1" x14ac:dyDescent="0.25">
      <c r="A49" s="40"/>
      <c r="B49" s="261"/>
      <c r="C49" s="261"/>
      <c r="D49" s="262"/>
      <c r="E49" s="422"/>
      <c r="F49" s="423"/>
      <c r="G49" s="423"/>
      <c r="H49" s="423"/>
      <c r="I49" s="423"/>
      <c r="J49" s="412"/>
      <c r="K49" s="413"/>
      <c r="L49" s="413"/>
      <c r="M49" s="413"/>
      <c r="N49" s="413"/>
      <c r="O49" s="413"/>
      <c r="P49" s="413"/>
      <c r="Q49" s="413"/>
      <c r="R49" s="413"/>
      <c r="S49" s="416"/>
      <c r="T49" s="412"/>
      <c r="U49" s="413"/>
      <c r="V49" s="413"/>
      <c r="W49" s="413"/>
      <c r="X49" s="413"/>
      <c r="Y49" s="413"/>
      <c r="Z49" s="413"/>
      <c r="AA49" s="413"/>
      <c r="AB49" s="413"/>
      <c r="AC49" s="416"/>
      <c r="AD49" s="412"/>
      <c r="AE49" s="413"/>
      <c r="AF49" s="413"/>
      <c r="AG49" s="413"/>
      <c r="AH49" s="413"/>
      <c r="AI49" s="413"/>
      <c r="AJ49" s="413"/>
      <c r="AK49" s="413"/>
      <c r="AL49" s="413"/>
      <c r="AM49" s="416"/>
      <c r="AN49" s="404"/>
      <c r="AO49" s="405"/>
      <c r="AP49" s="405"/>
      <c r="AQ49" s="405"/>
      <c r="AR49" s="405"/>
      <c r="AS49" s="405"/>
      <c r="AT49" s="405"/>
      <c r="AU49" s="405"/>
      <c r="AV49" s="405"/>
      <c r="AW49" s="440"/>
      <c r="AX49" s="432"/>
      <c r="AY49" s="430"/>
      <c r="AZ49" s="430"/>
      <c r="BA49" s="430"/>
      <c r="BB49" s="430"/>
      <c r="BC49" s="430"/>
      <c r="BD49" s="430"/>
      <c r="BE49" s="430"/>
      <c r="BF49" s="430"/>
      <c r="BG49" s="431"/>
      <c r="BH49" s="40"/>
      <c r="BI49" s="462"/>
      <c r="BJ49" s="463"/>
      <c r="BK49" s="463"/>
      <c r="BL49" s="463"/>
      <c r="BM49" s="463"/>
      <c r="BN49" s="464"/>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row>
    <row r="50" spans="1:100" ht="15" customHeight="1" x14ac:dyDescent="0.25">
      <c r="A50" s="40"/>
      <c r="B50" s="261"/>
      <c r="C50" s="261"/>
      <c r="D50" s="262"/>
      <c r="E50" s="422"/>
      <c r="F50" s="423"/>
      <c r="G50" s="423"/>
      <c r="H50" s="423"/>
      <c r="I50" s="423"/>
      <c r="J50" s="412" t="e">
        <f>IF(AND('Riesgos Corrup'!#REF!="Media",'Riesgos Corrup'!#REF!="Mayor"),CONCATENATE("R",'Riesgos Corrup'!#REF!),"")</f>
        <v>#REF!</v>
      </c>
      <c r="K50" s="413"/>
      <c r="L50" s="413" t="e">
        <f>IF(AND('Riesgos Corrup'!#REF!="Media",'Riesgos Corrup'!#REF!="Mayor"),CONCATENATE("R",'Riesgos Corrup'!#REF!),"")</f>
        <v>#REF!</v>
      </c>
      <c r="M50" s="413"/>
      <c r="N50" s="413" t="e">
        <f>IF(AND('Riesgos Corrup'!#REF!="Media",'Riesgos Corrup'!#REF!="Mayor"),CONCATENATE("R",'Riesgos Corrup'!#REF!),"")</f>
        <v>#REF!</v>
      </c>
      <c r="O50" s="413"/>
      <c r="P50" s="413" t="str">
        <f ca="1">IF(AND('Riesgos Corrup'!$K$21="Media",'Riesgos Corrup'!$O$21="Mayor"),CONCATENATE("R",'Riesgos Corrup'!$A$21),"")</f>
        <v/>
      </c>
      <c r="Q50" s="413"/>
      <c r="R50" s="413" t="e">
        <f>IF(AND('Riesgos Corrup'!#REF!="Media",'Riesgos Corrup'!#REF!="Mayor"),CONCATENATE("R",'Riesgos Corrup'!#REF!),"")</f>
        <v>#REF!</v>
      </c>
      <c r="S50" s="416"/>
      <c r="T50" s="412" t="e">
        <f>IF(AND('Riesgos Corrup'!#REF!="Media",'Riesgos Corrup'!#REF!="Mayor"),CONCATENATE("R",'Riesgos Corrup'!#REF!),"")</f>
        <v>#REF!</v>
      </c>
      <c r="U50" s="413"/>
      <c r="V50" s="413" t="e">
        <f>IF(AND('Riesgos Corrup'!#REF!="Media",'Riesgos Corrup'!#REF!="Mayor"),CONCATENATE("R",'Riesgos Corrup'!#REF!),"")</f>
        <v>#REF!</v>
      </c>
      <c r="W50" s="413"/>
      <c r="X50" s="413" t="e">
        <f>IF(AND('Riesgos Corrup'!#REF!="Media",'Riesgos Corrup'!#REF!="Mayor"),CONCATENATE("R",'Riesgos Corrup'!#REF!),"")</f>
        <v>#REF!</v>
      </c>
      <c r="Y50" s="413"/>
      <c r="Z50" s="413" t="str">
        <f ca="1">IF(AND('Riesgos Corrup'!$K$21="Media",'Riesgos Corrup'!$O$21="Mayor"),CONCATENATE("R",'Riesgos Corrup'!$A$21),"")</f>
        <v/>
      </c>
      <c r="AA50" s="413"/>
      <c r="AB50" s="413" t="e">
        <f>IF(AND('Riesgos Corrup'!#REF!="Media",'Riesgos Corrup'!#REF!="Mayor"),CONCATENATE("R",'Riesgos Corrup'!#REF!),"")</f>
        <v>#REF!</v>
      </c>
      <c r="AC50" s="416"/>
      <c r="AD50" s="412" t="e">
        <f>IF(AND('Riesgos Corrup'!#REF!="Media",'Riesgos Corrup'!#REF!="Mayor"),CONCATENATE("R",'Riesgos Corrup'!#REF!),"")</f>
        <v>#REF!</v>
      </c>
      <c r="AE50" s="413"/>
      <c r="AF50" s="413" t="e">
        <f>IF(AND('Riesgos Corrup'!#REF!="Media",'Riesgos Corrup'!#REF!="Mayor"),CONCATENATE("R",'Riesgos Corrup'!#REF!),"")</f>
        <v>#REF!</v>
      </c>
      <c r="AG50" s="413"/>
      <c r="AH50" s="413" t="e">
        <f>IF(AND('Riesgos Corrup'!#REF!="Media",'Riesgos Corrup'!#REF!="Mayor"),CONCATENATE("R",'Riesgos Corrup'!#REF!),"")</f>
        <v>#REF!</v>
      </c>
      <c r="AI50" s="413"/>
      <c r="AJ50" s="413" t="str">
        <f ca="1">IF(AND('Riesgos Corrup'!$K$21="Media",'Riesgos Corrup'!$O$21="Mayor"),CONCATENATE("R",'Riesgos Corrup'!$A$21),"")</f>
        <v/>
      </c>
      <c r="AK50" s="413"/>
      <c r="AL50" s="413" t="e">
        <f>IF(AND('Riesgos Corrup'!#REF!="Media",'Riesgos Corrup'!#REF!="Mayor"),CONCATENATE("R",'Riesgos Corrup'!#REF!),"")</f>
        <v>#REF!</v>
      </c>
      <c r="AM50" s="416"/>
      <c r="AN50" s="404" t="e">
        <f>IF(AND('Riesgos Corrup'!#REF!="Media",'Riesgos Corrup'!#REF!="Mayor"),CONCATENATE("R",'Riesgos Corrup'!#REF!),"")</f>
        <v>#REF!</v>
      </c>
      <c r="AO50" s="405"/>
      <c r="AP50" s="405" t="e">
        <f>IF(AND('Riesgos Corrup'!#REF!="Media",'Riesgos Corrup'!#REF!="Mayor"),CONCATENATE("R",'Riesgos Corrup'!#REF!),"")</f>
        <v>#REF!</v>
      </c>
      <c r="AQ50" s="405"/>
      <c r="AR50" s="405" t="e">
        <f>IF(AND('Riesgos Corrup'!#REF!="Media",'Riesgos Corrup'!#REF!="Mayor"),CONCATENATE("R",'Riesgos Corrup'!#REF!),"")</f>
        <v>#REF!</v>
      </c>
      <c r="AS50" s="405"/>
      <c r="AT50" s="405" t="str">
        <f ca="1">IF(AND('Riesgos Corrup'!$K$21="Media",'Riesgos Corrup'!$O$21="Mayor"),CONCATENATE("R",'Riesgos Corrup'!$A$21),"")</f>
        <v/>
      </c>
      <c r="AU50" s="405"/>
      <c r="AV50" s="405" t="e">
        <f>IF(AND('Riesgos Corrup'!#REF!="Media",'Riesgos Corrup'!#REF!="Mayor"),CONCATENATE("R",'Riesgos Corrup'!#REF!),"")</f>
        <v>#REF!</v>
      </c>
      <c r="AW50" s="440"/>
      <c r="AX50" s="432" t="e">
        <f>IF(AND('Riesgos Corrup'!#REF!="Media",'Riesgos Corrup'!#REF!="Catastrófico"),CONCATENATE("R",'Riesgos Corrup'!#REF!),"")</f>
        <v>#REF!</v>
      </c>
      <c r="AY50" s="430"/>
      <c r="AZ50" s="430" t="e">
        <f>IF(AND('Riesgos Corrup'!#REF!="Media",'Riesgos Corrup'!#REF!="Catastrófico"),CONCATENATE("R",'Riesgos Corrup'!#REF!),"")</f>
        <v>#REF!</v>
      </c>
      <c r="BA50" s="430"/>
      <c r="BB50" s="430" t="e">
        <f>IF(AND('Riesgos Corrup'!#REF!="Media",'Riesgos Corrup'!#REF!="Catastrófico"),CONCATENATE("R",'Riesgos Corrup'!#REF!),"")</f>
        <v>#REF!</v>
      </c>
      <c r="BC50" s="430"/>
      <c r="BD50" s="430" t="str">
        <f ca="1">IF(AND('Riesgos Corrup'!$K$21="Media",'Riesgos Corrup'!$O$21="Catastrófico"),CONCATENATE("R",'Riesgos Corrup'!$A$21),"")</f>
        <v/>
      </c>
      <c r="BE50" s="430"/>
      <c r="BF50" s="430" t="e">
        <f>IF(AND('Riesgos Corrup'!#REF!="Media",'Riesgos Corrup'!#REF!="Catastrófico"),CONCATENATE("R",'Riesgos Corrup'!#REF!),"")</f>
        <v>#REF!</v>
      </c>
      <c r="BG50" s="431"/>
      <c r="BH50" s="40"/>
      <c r="BI50" s="462"/>
      <c r="BJ50" s="463"/>
      <c r="BK50" s="463"/>
      <c r="BL50" s="463"/>
      <c r="BM50" s="463"/>
      <c r="BN50" s="464"/>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row>
    <row r="51" spans="1:100" ht="15" customHeight="1" x14ac:dyDescent="0.25">
      <c r="A51" s="40"/>
      <c r="B51" s="261"/>
      <c r="C51" s="261"/>
      <c r="D51" s="262"/>
      <c r="E51" s="422"/>
      <c r="F51" s="423"/>
      <c r="G51" s="423"/>
      <c r="H51" s="423"/>
      <c r="I51" s="423"/>
      <c r="J51" s="412"/>
      <c r="K51" s="413"/>
      <c r="L51" s="413"/>
      <c r="M51" s="413"/>
      <c r="N51" s="413"/>
      <c r="O51" s="413"/>
      <c r="P51" s="413"/>
      <c r="Q51" s="413"/>
      <c r="R51" s="413"/>
      <c r="S51" s="416"/>
      <c r="T51" s="412"/>
      <c r="U51" s="413"/>
      <c r="V51" s="413"/>
      <c r="W51" s="413"/>
      <c r="X51" s="413"/>
      <c r="Y51" s="413"/>
      <c r="Z51" s="413"/>
      <c r="AA51" s="413"/>
      <c r="AB51" s="413"/>
      <c r="AC51" s="416"/>
      <c r="AD51" s="412"/>
      <c r="AE51" s="413"/>
      <c r="AF51" s="413"/>
      <c r="AG51" s="413"/>
      <c r="AH51" s="413"/>
      <c r="AI51" s="413"/>
      <c r="AJ51" s="413"/>
      <c r="AK51" s="413"/>
      <c r="AL51" s="413"/>
      <c r="AM51" s="416"/>
      <c r="AN51" s="404"/>
      <c r="AO51" s="405"/>
      <c r="AP51" s="405"/>
      <c r="AQ51" s="405"/>
      <c r="AR51" s="405"/>
      <c r="AS51" s="405"/>
      <c r="AT51" s="405"/>
      <c r="AU51" s="405"/>
      <c r="AV51" s="405"/>
      <c r="AW51" s="440"/>
      <c r="AX51" s="432"/>
      <c r="AY51" s="430"/>
      <c r="AZ51" s="430"/>
      <c r="BA51" s="430"/>
      <c r="BB51" s="430"/>
      <c r="BC51" s="430"/>
      <c r="BD51" s="430"/>
      <c r="BE51" s="430"/>
      <c r="BF51" s="430"/>
      <c r="BG51" s="431"/>
      <c r="BH51" s="40"/>
      <c r="BI51" s="462"/>
      <c r="BJ51" s="463"/>
      <c r="BK51" s="463"/>
      <c r="BL51" s="463"/>
      <c r="BM51" s="463"/>
      <c r="BN51" s="464"/>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row>
    <row r="52" spans="1:100" ht="15" customHeight="1" x14ac:dyDescent="0.25">
      <c r="A52" s="40"/>
      <c r="B52" s="261"/>
      <c r="C52" s="261"/>
      <c r="D52" s="262"/>
      <c r="E52" s="422"/>
      <c r="F52" s="423"/>
      <c r="G52" s="423"/>
      <c r="H52" s="423"/>
      <c r="I52" s="423"/>
      <c r="J52" s="412" t="e">
        <f>IF(AND('Riesgos Corrup'!#REF!="Media",'Riesgos Corrup'!#REF!="Mayor"),CONCATENATE("R",'Riesgos Corrup'!#REF!),"")</f>
        <v>#REF!</v>
      </c>
      <c r="K52" s="413"/>
      <c r="L52" s="413" t="e">
        <f>IF(AND('Riesgos Corrup'!#REF!="Media",'Riesgos Corrup'!#REF!="Mayor"),CONCATENATE("R",'Riesgos Corrup'!#REF!),"")</f>
        <v>#REF!</v>
      </c>
      <c r="M52" s="413"/>
      <c r="N52" s="413" t="str">
        <f ca="1">IF(AND('Riesgos Corrup'!$K$24="Media",'Riesgos Corrup'!$O$24="Mayor"),CONCATENATE("R",'Riesgos Corrup'!$A$24),"")</f>
        <v>R6</v>
      </c>
      <c r="O52" s="413"/>
      <c r="P52" s="413" t="e">
        <f>IF(AND('Riesgos Corrup'!#REF!="Media",'Riesgos Corrup'!#REF!="Mayor"),CONCATENATE("R",'Riesgos Corrup'!#REF!),"")</f>
        <v>#REF!</v>
      </c>
      <c r="Q52" s="413"/>
      <c r="R52" s="413" t="e">
        <f>IF(AND('Riesgos Corrup'!#REF!="Media",'Riesgos Corrup'!#REF!="Mayor"),CONCATENATE("R",'Riesgos Corrup'!#REF!),"")</f>
        <v>#REF!</v>
      </c>
      <c r="S52" s="416"/>
      <c r="T52" s="412" t="e">
        <f>IF(AND('Riesgos Corrup'!#REF!="Media",'Riesgos Corrup'!#REF!="Mayor"),CONCATENATE("R",'Riesgos Corrup'!#REF!),"")</f>
        <v>#REF!</v>
      </c>
      <c r="U52" s="413"/>
      <c r="V52" s="413" t="e">
        <f>IF(AND('Riesgos Corrup'!#REF!="Media",'Riesgos Corrup'!#REF!="Mayor"),CONCATENATE("R",'Riesgos Corrup'!#REF!),"")</f>
        <v>#REF!</v>
      </c>
      <c r="W52" s="413"/>
      <c r="X52" s="413" t="str">
        <f ca="1">IF(AND('Riesgos Corrup'!$K$24="Media",'Riesgos Corrup'!$O$24="Mayor"),CONCATENATE("R",'Riesgos Corrup'!$A$24),"")</f>
        <v>R6</v>
      </c>
      <c r="Y52" s="413"/>
      <c r="Z52" s="413" t="e">
        <f>IF(AND('Riesgos Corrup'!#REF!="Media",'Riesgos Corrup'!#REF!="Mayor"),CONCATENATE("R",'Riesgos Corrup'!#REF!),"")</f>
        <v>#REF!</v>
      </c>
      <c r="AA52" s="413"/>
      <c r="AB52" s="413" t="e">
        <f>IF(AND('Riesgos Corrup'!#REF!="Media",'Riesgos Corrup'!#REF!="Mayor"),CONCATENATE("R",'Riesgos Corrup'!#REF!),"")</f>
        <v>#REF!</v>
      </c>
      <c r="AC52" s="416"/>
      <c r="AD52" s="412" t="e">
        <f>IF(AND('Riesgos Corrup'!#REF!="Media",'Riesgos Corrup'!#REF!="Mayor"),CONCATENATE("R",'Riesgos Corrup'!#REF!),"")</f>
        <v>#REF!</v>
      </c>
      <c r="AE52" s="413"/>
      <c r="AF52" s="413" t="e">
        <f>IF(AND('Riesgos Corrup'!#REF!="Media",'Riesgos Corrup'!#REF!="Mayor"),CONCATENATE("R",'Riesgos Corrup'!#REF!),"")</f>
        <v>#REF!</v>
      </c>
      <c r="AG52" s="413"/>
      <c r="AH52" s="413" t="str">
        <f ca="1">IF(AND('Riesgos Corrup'!$K$24="Media",'Riesgos Corrup'!$O$24="Mayor"),CONCATENATE("R",'Riesgos Corrup'!$A$24),"")</f>
        <v>R6</v>
      </c>
      <c r="AI52" s="413"/>
      <c r="AJ52" s="413" t="e">
        <f>IF(AND('Riesgos Corrup'!#REF!="Media",'Riesgos Corrup'!#REF!="Mayor"),CONCATENATE("R",'Riesgos Corrup'!#REF!),"")</f>
        <v>#REF!</v>
      </c>
      <c r="AK52" s="413"/>
      <c r="AL52" s="413" t="e">
        <f>IF(AND('Riesgos Corrup'!#REF!="Media",'Riesgos Corrup'!#REF!="Mayor"),CONCATENATE("R",'Riesgos Corrup'!#REF!),"")</f>
        <v>#REF!</v>
      </c>
      <c r="AM52" s="416"/>
      <c r="AN52" s="404" t="e">
        <f>IF(AND('Riesgos Corrup'!#REF!="Media",'Riesgos Corrup'!#REF!="Mayor"),CONCATENATE("R",'Riesgos Corrup'!#REF!),"")</f>
        <v>#REF!</v>
      </c>
      <c r="AO52" s="405"/>
      <c r="AP52" s="405" t="e">
        <f>IF(AND('Riesgos Corrup'!#REF!="Media",'Riesgos Corrup'!#REF!="Mayor"),CONCATENATE("R",'Riesgos Corrup'!#REF!),"")</f>
        <v>#REF!</v>
      </c>
      <c r="AQ52" s="405"/>
      <c r="AR52" s="405" t="str">
        <f ca="1">IF(AND('Riesgos Corrup'!$K$24="Media",'Riesgos Corrup'!$O$24="Mayor"),CONCATENATE("R",'Riesgos Corrup'!$A$24),"")</f>
        <v>R6</v>
      </c>
      <c r="AS52" s="405"/>
      <c r="AT52" s="405" t="e">
        <f>IF(AND('Riesgos Corrup'!#REF!="Media",'Riesgos Corrup'!#REF!="Mayor"),CONCATENATE("R",'Riesgos Corrup'!#REF!),"")</f>
        <v>#REF!</v>
      </c>
      <c r="AU52" s="405"/>
      <c r="AV52" s="405" t="e">
        <f>IF(AND('Riesgos Corrup'!#REF!="Media",'Riesgos Corrup'!#REF!="Mayor"),CONCATENATE("R",'Riesgos Corrup'!#REF!),"")</f>
        <v>#REF!</v>
      </c>
      <c r="AW52" s="440"/>
      <c r="AX52" s="432" t="e">
        <f>IF(AND('Riesgos Corrup'!#REF!="Media",'Riesgos Corrup'!#REF!="Catastrófico"),CONCATENATE("R",'Riesgos Corrup'!#REF!),"")</f>
        <v>#REF!</v>
      </c>
      <c r="AY52" s="430"/>
      <c r="AZ52" s="430" t="e">
        <f>IF(AND('Riesgos Corrup'!#REF!="Media",'Riesgos Corrup'!#REF!="Catastrófico"),CONCATENATE("R",'Riesgos Corrup'!#REF!),"")</f>
        <v>#REF!</v>
      </c>
      <c r="BA52" s="430"/>
      <c r="BB52" s="430" t="str">
        <f ca="1">IF(AND('Riesgos Corrup'!$K$24="Media",'Riesgos Corrup'!$O$24="Catastrófico"),CONCATENATE("R",'Riesgos Corrup'!$A$24),"")</f>
        <v/>
      </c>
      <c r="BC52" s="430"/>
      <c r="BD52" s="430" t="e">
        <f>IF(AND('Riesgos Corrup'!#REF!="Media",'Riesgos Corrup'!#REF!="Catastrófico"),CONCATENATE("R",'Riesgos Corrup'!#REF!),"")</f>
        <v>#REF!</v>
      </c>
      <c r="BE52" s="430"/>
      <c r="BF52" s="430" t="e">
        <f>IF(AND('Riesgos Corrup'!#REF!="Media",'Riesgos Corrup'!#REF!="Catastrófico"),CONCATENATE("R",'Riesgos Corrup'!#REF!),"")</f>
        <v>#REF!</v>
      </c>
      <c r="BG52" s="431"/>
      <c r="BH52" s="40"/>
      <c r="BI52" s="462"/>
      <c r="BJ52" s="463"/>
      <c r="BK52" s="463"/>
      <c r="BL52" s="463"/>
      <c r="BM52" s="463"/>
      <c r="BN52" s="464"/>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row>
    <row r="53" spans="1:100" ht="15" customHeight="1" thickBot="1" x14ac:dyDescent="0.3">
      <c r="A53" s="40"/>
      <c r="B53" s="261"/>
      <c r="C53" s="261"/>
      <c r="D53" s="262"/>
      <c r="E53" s="422"/>
      <c r="F53" s="423"/>
      <c r="G53" s="423"/>
      <c r="H53" s="423"/>
      <c r="I53" s="423"/>
      <c r="J53" s="412"/>
      <c r="K53" s="413"/>
      <c r="L53" s="413"/>
      <c r="M53" s="413"/>
      <c r="N53" s="413"/>
      <c r="O53" s="413"/>
      <c r="P53" s="413"/>
      <c r="Q53" s="413"/>
      <c r="R53" s="413"/>
      <c r="S53" s="416"/>
      <c r="T53" s="412"/>
      <c r="U53" s="413"/>
      <c r="V53" s="413"/>
      <c r="W53" s="413"/>
      <c r="X53" s="413"/>
      <c r="Y53" s="413"/>
      <c r="Z53" s="413"/>
      <c r="AA53" s="413"/>
      <c r="AB53" s="413"/>
      <c r="AC53" s="416"/>
      <c r="AD53" s="412"/>
      <c r="AE53" s="413"/>
      <c r="AF53" s="413"/>
      <c r="AG53" s="413"/>
      <c r="AH53" s="413"/>
      <c r="AI53" s="413"/>
      <c r="AJ53" s="413"/>
      <c r="AK53" s="413"/>
      <c r="AL53" s="413"/>
      <c r="AM53" s="416"/>
      <c r="AN53" s="404"/>
      <c r="AO53" s="405"/>
      <c r="AP53" s="405"/>
      <c r="AQ53" s="405"/>
      <c r="AR53" s="405"/>
      <c r="AS53" s="405"/>
      <c r="AT53" s="405"/>
      <c r="AU53" s="405"/>
      <c r="AV53" s="405"/>
      <c r="AW53" s="440"/>
      <c r="AX53" s="432"/>
      <c r="AY53" s="430"/>
      <c r="AZ53" s="430"/>
      <c r="BA53" s="430"/>
      <c r="BB53" s="430"/>
      <c r="BC53" s="430"/>
      <c r="BD53" s="430"/>
      <c r="BE53" s="430"/>
      <c r="BF53" s="430"/>
      <c r="BG53" s="431"/>
      <c r="BH53" s="40"/>
      <c r="BI53" s="465"/>
      <c r="BJ53" s="466"/>
      <c r="BK53" s="466"/>
      <c r="BL53" s="466"/>
      <c r="BM53" s="466"/>
      <c r="BN53" s="467"/>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row>
    <row r="54" spans="1:100" ht="15" customHeight="1" x14ac:dyDescent="0.25">
      <c r="A54" s="40"/>
      <c r="B54" s="261"/>
      <c r="C54" s="261"/>
      <c r="D54" s="262"/>
      <c r="E54" s="422"/>
      <c r="F54" s="423"/>
      <c r="G54" s="423"/>
      <c r="H54" s="423"/>
      <c r="I54" s="423"/>
      <c r="J54" s="412" t="str">
        <f ca="1">IF(AND('Riesgos Corrup'!$K$27="Media",'Riesgos Corrup'!$O$27="Mayor"),CONCATENATE("R",'Riesgos Corrup'!$A$27),"")</f>
        <v/>
      </c>
      <c r="K54" s="413"/>
      <c r="L54" s="413" t="str">
        <f ca="1">IF(AND('Riesgos Corrup'!$K$30="Media",'Riesgos Corrup'!$O$30="Mayor"),CONCATENATE("R",'Riesgos Corrup'!$A$30),"")</f>
        <v>R8</v>
      </c>
      <c r="M54" s="413"/>
      <c r="N54" s="413" t="e">
        <f>IF(AND('Riesgos Corrup'!#REF!="Media",'Riesgos Corrup'!#REF!="Mayor"),CONCATENATE("R",'Riesgos Corrup'!#REF!),"")</f>
        <v>#REF!</v>
      </c>
      <c r="O54" s="413"/>
      <c r="P54" s="413" t="e">
        <f>IF(AND('Riesgos Corrup'!#REF!="Media",'Riesgos Corrup'!#REF!="Mayor"),CONCATENATE("R",'Riesgos Corrup'!#REF!),"")</f>
        <v>#REF!</v>
      </c>
      <c r="Q54" s="413"/>
      <c r="R54" s="413" t="str">
        <f ca="1">IF(AND('Riesgos Corrup'!$K$33="Media",'Riesgos Corrup'!$O$33="Mayor"),CONCATENATE("R",'Riesgos Corrup'!$A$33),"")</f>
        <v/>
      </c>
      <c r="S54" s="416"/>
      <c r="T54" s="412" t="str">
        <f ca="1">IF(AND('Riesgos Corrup'!$K$27="Media",'Riesgos Corrup'!$O$27="Mayor"),CONCATENATE("R",'Riesgos Corrup'!$A$27),"")</f>
        <v/>
      </c>
      <c r="U54" s="413"/>
      <c r="V54" s="413" t="str">
        <f ca="1">IF(AND('Riesgos Corrup'!$K$30="Media",'Riesgos Corrup'!$O$30="Mayor"),CONCATENATE("R",'Riesgos Corrup'!$A$30),"")</f>
        <v>R8</v>
      </c>
      <c r="W54" s="413"/>
      <c r="X54" s="413" t="e">
        <f>IF(AND('Riesgos Corrup'!#REF!="Media",'Riesgos Corrup'!#REF!="Mayor"),CONCATENATE("R",'Riesgos Corrup'!#REF!),"")</f>
        <v>#REF!</v>
      </c>
      <c r="Y54" s="413"/>
      <c r="Z54" s="413" t="e">
        <f>IF(AND('Riesgos Corrup'!#REF!="Media",'Riesgos Corrup'!#REF!="Mayor"),CONCATENATE("R",'Riesgos Corrup'!#REF!),"")</f>
        <v>#REF!</v>
      </c>
      <c r="AA54" s="413"/>
      <c r="AB54" s="413" t="str">
        <f ca="1">IF(AND('Riesgos Corrup'!$K$33="Media",'Riesgos Corrup'!$O$33="Mayor"),CONCATENATE("R",'Riesgos Corrup'!$A$33),"")</f>
        <v/>
      </c>
      <c r="AC54" s="416"/>
      <c r="AD54" s="412" t="str">
        <f ca="1">IF(AND('Riesgos Corrup'!$K$27="Media",'Riesgos Corrup'!$O$27="Mayor"),CONCATENATE("R",'Riesgos Corrup'!$A$27),"")</f>
        <v/>
      </c>
      <c r="AE54" s="413"/>
      <c r="AF54" s="413" t="str">
        <f ca="1">IF(AND('Riesgos Corrup'!$K$30="Media",'Riesgos Corrup'!$O$30="Mayor"),CONCATENATE("R",'Riesgos Corrup'!$A$30),"")</f>
        <v>R8</v>
      </c>
      <c r="AG54" s="413"/>
      <c r="AH54" s="413" t="e">
        <f>IF(AND('Riesgos Corrup'!#REF!="Media",'Riesgos Corrup'!#REF!="Mayor"),CONCATENATE("R",'Riesgos Corrup'!#REF!),"")</f>
        <v>#REF!</v>
      </c>
      <c r="AI54" s="413"/>
      <c r="AJ54" s="413" t="e">
        <f>IF(AND('Riesgos Corrup'!#REF!="Media",'Riesgos Corrup'!#REF!="Mayor"),CONCATENATE("R",'Riesgos Corrup'!#REF!),"")</f>
        <v>#REF!</v>
      </c>
      <c r="AK54" s="413"/>
      <c r="AL54" s="413" t="str">
        <f ca="1">IF(AND('Riesgos Corrup'!$K$33="Media",'Riesgos Corrup'!$O$33="Mayor"),CONCATENATE("R",'Riesgos Corrup'!$A$33),"")</f>
        <v/>
      </c>
      <c r="AM54" s="416"/>
      <c r="AN54" s="404" t="str">
        <f ca="1">IF(AND('Riesgos Corrup'!$K$27="Media",'Riesgos Corrup'!$O$27="Mayor"),CONCATENATE("R",'Riesgos Corrup'!$A$27),"")</f>
        <v/>
      </c>
      <c r="AO54" s="405"/>
      <c r="AP54" s="405" t="str">
        <f ca="1">IF(AND('Riesgos Corrup'!$K$30="Media",'Riesgos Corrup'!$O$30="Mayor"),CONCATENATE("R",'Riesgos Corrup'!$A$30),"")</f>
        <v>R8</v>
      </c>
      <c r="AQ54" s="405"/>
      <c r="AR54" s="405" t="e">
        <f>IF(AND('Riesgos Corrup'!#REF!="Media",'Riesgos Corrup'!#REF!="Mayor"),CONCATENATE("R",'Riesgos Corrup'!#REF!),"")</f>
        <v>#REF!</v>
      </c>
      <c r="AS54" s="405"/>
      <c r="AT54" s="405" t="e">
        <f>IF(AND('Riesgos Corrup'!#REF!="Media",'Riesgos Corrup'!#REF!="Mayor"),CONCATENATE("R",'Riesgos Corrup'!#REF!),"")</f>
        <v>#REF!</v>
      </c>
      <c r="AU54" s="405"/>
      <c r="AV54" s="405" t="str">
        <f ca="1">IF(AND('Riesgos Corrup'!$K$33="Media",'Riesgos Corrup'!$O$33="Mayor"),CONCATENATE("R",'Riesgos Corrup'!$A$33),"")</f>
        <v/>
      </c>
      <c r="AW54" s="440"/>
      <c r="AX54" s="432" t="str">
        <f ca="1">IF(AND('Riesgos Corrup'!$K$27="Media",'Riesgos Corrup'!$O$27="Catastrófico"),CONCATENATE("R",'Riesgos Corrup'!$A$27),"")</f>
        <v/>
      </c>
      <c r="AY54" s="430"/>
      <c r="AZ54" s="430" t="str">
        <f ca="1">IF(AND('Riesgos Corrup'!$K$30="Media",'Riesgos Corrup'!$O$30="Catastrófico"),CONCATENATE("R",'Riesgos Corrup'!$A$30),"")</f>
        <v/>
      </c>
      <c r="BA54" s="430"/>
      <c r="BB54" s="430" t="e">
        <f>IF(AND('Riesgos Corrup'!#REF!="Media",'Riesgos Corrup'!#REF!="Catastrófico"),CONCATENATE("R",'Riesgos Corrup'!#REF!),"")</f>
        <v>#REF!</v>
      </c>
      <c r="BC54" s="430"/>
      <c r="BD54" s="430" t="e">
        <f>IF(AND('Riesgos Corrup'!#REF!="Media",'Riesgos Corrup'!#REF!="Catastrófico"),CONCATENATE("R",'Riesgos Corrup'!#REF!),"")</f>
        <v>#REF!</v>
      </c>
      <c r="BE54" s="430"/>
      <c r="BF54" s="430" t="str">
        <f ca="1">IF(AND('Riesgos Corrup'!$K$33="Media",'Riesgos Corrup'!$O$33="Catastrófico"),CONCATENATE("R",'Riesgos Corrup'!$A$33),"")</f>
        <v/>
      </c>
      <c r="BG54" s="431"/>
      <c r="BH54" s="40"/>
      <c r="BI54" s="468" t="s">
        <v>75</v>
      </c>
      <c r="BJ54" s="469"/>
      <c r="BK54" s="469"/>
      <c r="BL54" s="469"/>
      <c r="BM54" s="469"/>
      <c r="BN54" s="47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row>
    <row r="55" spans="1:100" ht="15" customHeight="1" x14ac:dyDescent="0.25">
      <c r="A55" s="40"/>
      <c r="B55" s="261"/>
      <c r="C55" s="261"/>
      <c r="D55" s="262"/>
      <c r="E55" s="422"/>
      <c r="F55" s="423"/>
      <c r="G55" s="423"/>
      <c r="H55" s="423"/>
      <c r="I55" s="423"/>
      <c r="J55" s="412"/>
      <c r="K55" s="413"/>
      <c r="L55" s="413"/>
      <c r="M55" s="413"/>
      <c r="N55" s="413"/>
      <c r="O55" s="413"/>
      <c r="P55" s="413"/>
      <c r="Q55" s="413"/>
      <c r="R55" s="413"/>
      <c r="S55" s="416"/>
      <c r="T55" s="412"/>
      <c r="U55" s="413"/>
      <c r="V55" s="413"/>
      <c r="W55" s="413"/>
      <c r="X55" s="413"/>
      <c r="Y55" s="413"/>
      <c r="Z55" s="413"/>
      <c r="AA55" s="413"/>
      <c r="AB55" s="413"/>
      <c r="AC55" s="416"/>
      <c r="AD55" s="412"/>
      <c r="AE55" s="413"/>
      <c r="AF55" s="413"/>
      <c r="AG55" s="413"/>
      <c r="AH55" s="413"/>
      <c r="AI55" s="413"/>
      <c r="AJ55" s="413"/>
      <c r="AK55" s="413"/>
      <c r="AL55" s="413"/>
      <c r="AM55" s="416"/>
      <c r="AN55" s="404"/>
      <c r="AO55" s="405"/>
      <c r="AP55" s="405"/>
      <c r="AQ55" s="405"/>
      <c r="AR55" s="405"/>
      <c r="AS55" s="405"/>
      <c r="AT55" s="405"/>
      <c r="AU55" s="405"/>
      <c r="AV55" s="405"/>
      <c r="AW55" s="440"/>
      <c r="AX55" s="432"/>
      <c r="AY55" s="430"/>
      <c r="AZ55" s="430"/>
      <c r="BA55" s="430"/>
      <c r="BB55" s="430"/>
      <c r="BC55" s="430"/>
      <c r="BD55" s="430"/>
      <c r="BE55" s="430"/>
      <c r="BF55" s="430"/>
      <c r="BG55" s="431"/>
      <c r="BH55" s="40"/>
      <c r="BI55" s="471"/>
      <c r="BJ55" s="472"/>
      <c r="BK55" s="472"/>
      <c r="BL55" s="472"/>
      <c r="BM55" s="472"/>
      <c r="BN55" s="473"/>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row>
    <row r="56" spans="1:100" ht="15" customHeight="1" x14ac:dyDescent="0.25">
      <c r="A56" s="40"/>
      <c r="B56" s="261"/>
      <c r="C56" s="261"/>
      <c r="D56" s="262"/>
      <c r="E56" s="422"/>
      <c r="F56" s="423"/>
      <c r="G56" s="423"/>
      <c r="H56" s="423"/>
      <c r="I56" s="423"/>
      <c r="J56" s="412" t="e">
        <f>IF(AND('Riesgos Corrup'!#REF!="Media",'Riesgos Corrup'!#REF!="Mayor"),CONCATENATE("R",'Riesgos Corrup'!#REF!),"")</f>
        <v>#REF!</v>
      </c>
      <c r="K56" s="413"/>
      <c r="L56" s="413" t="str">
        <f ca="1">IF(AND('Riesgos Corrup'!$K$36="Media",'Riesgos Corrup'!$O$36="Mayor"),CONCATENATE("R",'Riesgos Corrup'!$A$36),"")</f>
        <v>R10</v>
      </c>
      <c r="M56" s="413"/>
      <c r="N56" s="413" t="e">
        <f>IF(AND('Riesgos Corrup'!#REF!="Media",'Riesgos Corrup'!#REF!="Mayor"),CONCATENATE("R",'Riesgos Corrup'!#REF!),"")</f>
        <v>#REF!</v>
      </c>
      <c r="O56" s="413"/>
      <c r="P56" s="413" t="e">
        <f>IF(AND('Riesgos Corrup'!#REF!="Media",'Riesgos Corrup'!#REF!="Mayor"),CONCATENATE("R",'Riesgos Corrup'!#REF!),"")</f>
        <v>#REF!</v>
      </c>
      <c r="Q56" s="413"/>
      <c r="R56" s="413" t="e">
        <f>IF(AND('Riesgos Corrup'!#REF!="Media",'Riesgos Corrup'!#REF!="Mayor"),CONCATENATE("R",'Riesgos Corrup'!#REF!),"")</f>
        <v>#REF!</v>
      </c>
      <c r="S56" s="416"/>
      <c r="T56" s="412" t="e">
        <f>IF(AND('Riesgos Corrup'!#REF!="Media",'Riesgos Corrup'!#REF!="Mayor"),CONCATENATE("R",'Riesgos Corrup'!#REF!),"")</f>
        <v>#REF!</v>
      </c>
      <c r="U56" s="413"/>
      <c r="V56" s="413" t="str">
        <f ca="1">IF(AND('Riesgos Corrup'!$K$36="Media",'Riesgos Corrup'!$O$36="Mayor"),CONCATENATE("R",'Riesgos Corrup'!$A$36),"")</f>
        <v>R10</v>
      </c>
      <c r="W56" s="413"/>
      <c r="X56" s="413" t="e">
        <f>IF(AND('Riesgos Corrup'!#REF!="Media",'Riesgos Corrup'!#REF!="Mayor"),CONCATENATE("R",'Riesgos Corrup'!#REF!),"")</f>
        <v>#REF!</v>
      </c>
      <c r="Y56" s="413"/>
      <c r="Z56" s="413" t="e">
        <f>IF(AND('Riesgos Corrup'!#REF!="Media",'Riesgos Corrup'!#REF!="Mayor"),CONCATENATE("R",'Riesgos Corrup'!#REF!),"")</f>
        <v>#REF!</v>
      </c>
      <c r="AA56" s="413"/>
      <c r="AB56" s="413" t="e">
        <f>IF(AND('Riesgos Corrup'!#REF!="Media",'Riesgos Corrup'!#REF!="Mayor"),CONCATENATE("R",'Riesgos Corrup'!#REF!),"")</f>
        <v>#REF!</v>
      </c>
      <c r="AC56" s="416"/>
      <c r="AD56" s="412" t="e">
        <f>IF(AND('Riesgos Corrup'!#REF!="Media",'Riesgos Corrup'!#REF!="Mayor"),CONCATENATE("R",'Riesgos Corrup'!#REF!),"")</f>
        <v>#REF!</v>
      </c>
      <c r="AE56" s="413"/>
      <c r="AF56" s="413" t="str">
        <f ca="1">IF(AND('Riesgos Corrup'!$K$36="Media",'Riesgos Corrup'!$O$36="Mayor"),CONCATENATE("R",'Riesgos Corrup'!$A$36),"")</f>
        <v>R10</v>
      </c>
      <c r="AG56" s="413"/>
      <c r="AH56" s="413" t="e">
        <f>IF(AND('Riesgos Corrup'!#REF!="Media",'Riesgos Corrup'!#REF!="Mayor"),CONCATENATE("R",'Riesgos Corrup'!#REF!),"")</f>
        <v>#REF!</v>
      </c>
      <c r="AI56" s="413"/>
      <c r="AJ56" s="413" t="e">
        <f>IF(AND('Riesgos Corrup'!#REF!="Media",'Riesgos Corrup'!#REF!="Mayor"),CONCATENATE("R",'Riesgos Corrup'!#REF!),"")</f>
        <v>#REF!</v>
      </c>
      <c r="AK56" s="413"/>
      <c r="AL56" s="413" t="e">
        <f>IF(AND('Riesgos Corrup'!#REF!="Media",'Riesgos Corrup'!#REF!="Mayor"),CONCATENATE("R",'Riesgos Corrup'!#REF!),"")</f>
        <v>#REF!</v>
      </c>
      <c r="AM56" s="416"/>
      <c r="AN56" s="404" t="e">
        <f>IF(AND('Riesgos Corrup'!#REF!="Media",'Riesgos Corrup'!#REF!="Mayor"),CONCATENATE("R",'Riesgos Corrup'!#REF!),"")</f>
        <v>#REF!</v>
      </c>
      <c r="AO56" s="405"/>
      <c r="AP56" s="405" t="str">
        <f ca="1">IF(AND('Riesgos Corrup'!$K$36="Media",'Riesgos Corrup'!$O$36="Mayor"),CONCATENATE("R",'Riesgos Corrup'!$A$36),"")</f>
        <v>R10</v>
      </c>
      <c r="AQ56" s="405"/>
      <c r="AR56" s="405" t="e">
        <f>IF(AND('Riesgos Corrup'!#REF!="Media",'Riesgos Corrup'!#REF!="Mayor"),CONCATENATE("R",'Riesgos Corrup'!#REF!),"")</f>
        <v>#REF!</v>
      </c>
      <c r="AS56" s="405"/>
      <c r="AT56" s="405" t="e">
        <f>IF(AND('Riesgos Corrup'!#REF!="Media",'Riesgos Corrup'!#REF!="Mayor"),CONCATENATE("R",'Riesgos Corrup'!#REF!),"")</f>
        <v>#REF!</v>
      </c>
      <c r="AU56" s="405"/>
      <c r="AV56" s="405" t="e">
        <f>IF(AND('Riesgos Corrup'!#REF!="Media",'Riesgos Corrup'!#REF!="Mayor"),CONCATENATE("R",'Riesgos Corrup'!#REF!),"")</f>
        <v>#REF!</v>
      </c>
      <c r="AW56" s="440"/>
      <c r="AX56" s="432" t="e">
        <f>IF(AND('Riesgos Corrup'!#REF!="Media",'Riesgos Corrup'!#REF!="Catastrófico"),CONCATENATE("R",'Riesgos Corrup'!#REF!),"")</f>
        <v>#REF!</v>
      </c>
      <c r="AY56" s="430"/>
      <c r="AZ56" s="430" t="str">
        <f ca="1">IF(AND('Riesgos Corrup'!$K$36="Media",'Riesgos Corrup'!$O$36="Catastrófico"),CONCATENATE("R",'Riesgos Corrup'!$A$36),"")</f>
        <v/>
      </c>
      <c r="BA56" s="430"/>
      <c r="BB56" s="430" t="e">
        <f>IF(AND('Riesgos Corrup'!#REF!="Media",'Riesgos Corrup'!#REF!="Catastrófico"),CONCATENATE("R",'Riesgos Corrup'!#REF!),"")</f>
        <v>#REF!</v>
      </c>
      <c r="BC56" s="430"/>
      <c r="BD56" s="430" t="e">
        <f>IF(AND('Riesgos Corrup'!#REF!="Media",'Riesgos Corrup'!#REF!="Catastrófico"),CONCATENATE("R",'Riesgos Corrup'!#REF!),"")</f>
        <v>#REF!</v>
      </c>
      <c r="BE56" s="430"/>
      <c r="BF56" s="430" t="e">
        <f>IF(AND('Riesgos Corrup'!#REF!="Media",'Riesgos Corrup'!#REF!="Catastrófico"),CONCATENATE("R",'Riesgos Corrup'!#REF!),"")</f>
        <v>#REF!</v>
      </c>
      <c r="BG56" s="431"/>
      <c r="BH56" s="40"/>
      <c r="BI56" s="471"/>
      <c r="BJ56" s="472"/>
      <c r="BK56" s="472"/>
      <c r="BL56" s="472"/>
      <c r="BM56" s="472"/>
      <c r="BN56" s="473"/>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row>
    <row r="57" spans="1:100" ht="15" customHeight="1" x14ac:dyDescent="0.25">
      <c r="A57" s="40"/>
      <c r="B57" s="261"/>
      <c r="C57" s="261"/>
      <c r="D57" s="262"/>
      <c r="E57" s="422"/>
      <c r="F57" s="423"/>
      <c r="G57" s="423"/>
      <c r="H57" s="423"/>
      <c r="I57" s="423"/>
      <c r="J57" s="412"/>
      <c r="K57" s="413"/>
      <c r="L57" s="413"/>
      <c r="M57" s="413"/>
      <c r="N57" s="413"/>
      <c r="O57" s="413"/>
      <c r="P57" s="413"/>
      <c r="Q57" s="413"/>
      <c r="R57" s="413"/>
      <c r="S57" s="416"/>
      <c r="T57" s="412"/>
      <c r="U57" s="413"/>
      <c r="V57" s="413"/>
      <c r="W57" s="413"/>
      <c r="X57" s="413"/>
      <c r="Y57" s="413"/>
      <c r="Z57" s="413"/>
      <c r="AA57" s="413"/>
      <c r="AB57" s="413"/>
      <c r="AC57" s="416"/>
      <c r="AD57" s="412"/>
      <c r="AE57" s="413"/>
      <c r="AF57" s="413"/>
      <c r="AG57" s="413"/>
      <c r="AH57" s="413"/>
      <c r="AI57" s="413"/>
      <c r="AJ57" s="413"/>
      <c r="AK57" s="413"/>
      <c r="AL57" s="413"/>
      <c r="AM57" s="416"/>
      <c r="AN57" s="404"/>
      <c r="AO57" s="405"/>
      <c r="AP57" s="405"/>
      <c r="AQ57" s="405"/>
      <c r="AR57" s="405"/>
      <c r="AS57" s="405"/>
      <c r="AT57" s="405"/>
      <c r="AU57" s="405"/>
      <c r="AV57" s="405"/>
      <c r="AW57" s="440"/>
      <c r="AX57" s="432"/>
      <c r="AY57" s="430"/>
      <c r="AZ57" s="430"/>
      <c r="BA57" s="430"/>
      <c r="BB57" s="430"/>
      <c r="BC57" s="430"/>
      <c r="BD57" s="430"/>
      <c r="BE57" s="430"/>
      <c r="BF57" s="430"/>
      <c r="BG57" s="431"/>
      <c r="BH57" s="40"/>
      <c r="BI57" s="471"/>
      <c r="BJ57" s="472"/>
      <c r="BK57" s="472"/>
      <c r="BL57" s="472"/>
      <c r="BM57" s="472"/>
      <c r="BN57" s="473"/>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row>
    <row r="58" spans="1:100" ht="15" customHeight="1" x14ac:dyDescent="0.25">
      <c r="A58" s="40"/>
      <c r="B58" s="261"/>
      <c r="C58" s="261"/>
      <c r="D58" s="262"/>
      <c r="E58" s="422"/>
      <c r="F58" s="423"/>
      <c r="G58" s="423"/>
      <c r="H58" s="423"/>
      <c r="I58" s="423"/>
      <c r="J58" s="412" t="e">
        <f>IF(AND('Riesgos Corrup'!#REF!="Media",'Riesgos Corrup'!#REF!="Mayor"),CONCATENATE("R",'Riesgos Corrup'!#REF!),"")</f>
        <v>#REF!</v>
      </c>
      <c r="K58" s="413"/>
      <c r="L58" s="413" t="e">
        <f>IF(AND('Riesgos Corrup'!#REF!="Media",'Riesgos Corrup'!#REF!="Mayor"),CONCATENATE("R",'Riesgos Corrup'!#REF!),"")</f>
        <v>#REF!</v>
      </c>
      <c r="M58" s="413"/>
      <c r="N58" s="413" t="e">
        <f>IF(AND('Riesgos Corrup'!#REF!="Media",'Riesgos Corrup'!#REF!="Mayor"),CONCATENATE("R",'Riesgos Corrup'!#REF!),"")</f>
        <v>#REF!</v>
      </c>
      <c r="O58" s="413"/>
      <c r="P58" s="413" t="e">
        <f>IF(AND('Riesgos Corrup'!#REF!="Media",'Riesgos Corrup'!#REF!="Mayor"),CONCATENATE("R",'Riesgos Corrup'!#REF!),"")</f>
        <v>#REF!</v>
      </c>
      <c r="Q58" s="413"/>
      <c r="R58" s="413" t="e">
        <f>IF(AND('Riesgos Corrup'!#REF!="Media",'Riesgos Corrup'!#REF!="Mayor"),CONCATENATE("R",'Riesgos Corrup'!#REF!),"")</f>
        <v>#REF!</v>
      </c>
      <c r="S58" s="416"/>
      <c r="T58" s="412" t="e">
        <f>IF(AND('Riesgos Corrup'!#REF!="Media",'Riesgos Corrup'!#REF!="Mayor"),CONCATENATE("R",'Riesgos Corrup'!#REF!),"")</f>
        <v>#REF!</v>
      </c>
      <c r="U58" s="413"/>
      <c r="V58" s="413" t="e">
        <f>IF(AND('Riesgos Corrup'!#REF!="Media",'Riesgos Corrup'!#REF!="Mayor"),CONCATENATE("R",'Riesgos Corrup'!#REF!),"")</f>
        <v>#REF!</v>
      </c>
      <c r="W58" s="413"/>
      <c r="X58" s="413" t="e">
        <f>IF(AND('Riesgos Corrup'!#REF!="Media",'Riesgos Corrup'!#REF!="Mayor"),CONCATENATE("R",'Riesgos Corrup'!#REF!),"")</f>
        <v>#REF!</v>
      </c>
      <c r="Y58" s="413"/>
      <c r="Z58" s="413" t="e">
        <f>IF(AND('Riesgos Corrup'!#REF!="Media",'Riesgos Corrup'!#REF!="Mayor"),CONCATENATE("R",'Riesgos Corrup'!#REF!),"")</f>
        <v>#REF!</v>
      </c>
      <c r="AA58" s="413"/>
      <c r="AB58" s="413" t="e">
        <f>IF(AND('Riesgos Corrup'!#REF!="Media",'Riesgos Corrup'!#REF!="Mayor"),CONCATENATE("R",'Riesgos Corrup'!#REF!),"")</f>
        <v>#REF!</v>
      </c>
      <c r="AC58" s="416"/>
      <c r="AD58" s="412" t="e">
        <f>IF(AND('Riesgos Corrup'!#REF!="Media",'Riesgos Corrup'!#REF!="Mayor"),CONCATENATE("R",'Riesgos Corrup'!#REF!),"")</f>
        <v>#REF!</v>
      </c>
      <c r="AE58" s="413"/>
      <c r="AF58" s="413" t="e">
        <f>IF(AND('Riesgos Corrup'!#REF!="Media",'Riesgos Corrup'!#REF!="Mayor"),CONCATENATE("R",'Riesgos Corrup'!#REF!),"")</f>
        <v>#REF!</v>
      </c>
      <c r="AG58" s="413"/>
      <c r="AH58" s="413" t="e">
        <f>IF(AND('Riesgos Corrup'!#REF!="Media",'Riesgos Corrup'!#REF!="Mayor"),CONCATENATE("R",'Riesgos Corrup'!#REF!),"")</f>
        <v>#REF!</v>
      </c>
      <c r="AI58" s="413"/>
      <c r="AJ58" s="413" t="e">
        <f>IF(AND('Riesgos Corrup'!#REF!="Media",'Riesgos Corrup'!#REF!="Mayor"),CONCATENATE("R",'Riesgos Corrup'!#REF!),"")</f>
        <v>#REF!</v>
      </c>
      <c r="AK58" s="413"/>
      <c r="AL58" s="413" t="e">
        <f>IF(AND('Riesgos Corrup'!#REF!="Media",'Riesgos Corrup'!#REF!="Mayor"),CONCATENATE("R",'Riesgos Corrup'!#REF!),"")</f>
        <v>#REF!</v>
      </c>
      <c r="AM58" s="416"/>
      <c r="AN58" s="404" t="e">
        <f>IF(AND('Riesgos Corrup'!#REF!="Media",'Riesgos Corrup'!#REF!="Mayor"),CONCATENATE("R",'Riesgos Corrup'!#REF!),"")</f>
        <v>#REF!</v>
      </c>
      <c r="AO58" s="405"/>
      <c r="AP58" s="405" t="e">
        <f>IF(AND('Riesgos Corrup'!#REF!="Media",'Riesgos Corrup'!#REF!="Mayor"),CONCATENATE("R",'Riesgos Corrup'!#REF!),"")</f>
        <v>#REF!</v>
      </c>
      <c r="AQ58" s="405"/>
      <c r="AR58" s="405" t="e">
        <f>IF(AND('Riesgos Corrup'!#REF!="Media",'Riesgos Corrup'!#REF!="Mayor"),CONCATENATE("R",'Riesgos Corrup'!#REF!),"")</f>
        <v>#REF!</v>
      </c>
      <c r="AS58" s="405"/>
      <c r="AT58" s="405" t="e">
        <f>IF(AND('Riesgos Corrup'!#REF!="Media",'Riesgos Corrup'!#REF!="Mayor"),CONCATENATE("R",'Riesgos Corrup'!#REF!),"")</f>
        <v>#REF!</v>
      </c>
      <c r="AU58" s="405"/>
      <c r="AV58" s="405" t="e">
        <f>IF(AND('Riesgos Corrup'!#REF!="Media",'Riesgos Corrup'!#REF!="Mayor"),CONCATENATE("R",'Riesgos Corrup'!#REF!),"")</f>
        <v>#REF!</v>
      </c>
      <c r="AW58" s="440"/>
      <c r="AX58" s="432" t="e">
        <f>IF(AND('Riesgos Corrup'!#REF!="Media",'Riesgos Corrup'!#REF!="Catastrófico"),CONCATENATE("R",'Riesgos Corrup'!#REF!),"")</f>
        <v>#REF!</v>
      </c>
      <c r="AY58" s="430"/>
      <c r="AZ58" s="430" t="e">
        <f>IF(AND('Riesgos Corrup'!#REF!="Media",'Riesgos Corrup'!#REF!="Catastrófico"),CONCATENATE("R",'Riesgos Corrup'!#REF!),"")</f>
        <v>#REF!</v>
      </c>
      <c r="BA58" s="430"/>
      <c r="BB58" s="430" t="e">
        <f>IF(AND('Riesgos Corrup'!#REF!="Media",'Riesgos Corrup'!#REF!="Catastrófico"),CONCATENATE("R",'Riesgos Corrup'!#REF!),"")</f>
        <v>#REF!</v>
      </c>
      <c r="BC58" s="430"/>
      <c r="BD58" s="430" t="e">
        <f>IF(AND('Riesgos Corrup'!#REF!="Media",'Riesgos Corrup'!#REF!="Catastrófico"),CONCATENATE("R",'Riesgos Corrup'!#REF!),"")</f>
        <v>#REF!</v>
      </c>
      <c r="BE58" s="430"/>
      <c r="BF58" s="430" t="e">
        <f>IF(AND('Riesgos Corrup'!#REF!="Media",'Riesgos Corrup'!#REF!="Catastrófico"),CONCATENATE("R",'Riesgos Corrup'!#REF!),"")</f>
        <v>#REF!</v>
      </c>
      <c r="BG58" s="431"/>
      <c r="BH58" s="40"/>
      <c r="BI58" s="471"/>
      <c r="BJ58" s="472"/>
      <c r="BK58" s="472"/>
      <c r="BL58" s="472"/>
      <c r="BM58" s="472"/>
      <c r="BN58" s="473"/>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row>
    <row r="59" spans="1:100" ht="15" customHeight="1" x14ac:dyDescent="0.25">
      <c r="A59" s="40"/>
      <c r="B59" s="261"/>
      <c r="C59" s="261"/>
      <c r="D59" s="262"/>
      <c r="E59" s="422"/>
      <c r="F59" s="423"/>
      <c r="G59" s="423"/>
      <c r="H59" s="423"/>
      <c r="I59" s="423"/>
      <c r="J59" s="412"/>
      <c r="K59" s="413"/>
      <c r="L59" s="413"/>
      <c r="M59" s="413"/>
      <c r="N59" s="413"/>
      <c r="O59" s="413"/>
      <c r="P59" s="413"/>
      <c r="Q59" s="413"/>
      <c r="R59" s="413"/>
      <c r="S59" s="416"/>
      <c r="T59" s="412"/>
      <c r="U59" s="413"/>
      <c r="V59" s="413"/>
      <c r="W59" s="413"/>
      <c r="X59" s="413"/>
      <c r="Y59" s="413"/>
      <c r="Z59" s="413"/>
      <c r="AA59" s="413"/>
      <c r="AB59" s="413"/>
      <c r="AC59" s="416"/>
      <c r="AD59" s="412"/>
      <c r="AE59" s="413"/>
      <c r="AF59" s="413"/>
      <c r="AG59" s="413"/>
      <c r="AH59" s="413"/>
      <c r="AI59" s="413"/>
      <c r="AJ59" s="413"/>
      <c r="AK59" s="413"/>
      <c r="AL59" s="413"/>
      <c r="AM59" s="416"/>
      <c r="AN59" s="404"/>
      <c r="AO59" s="405"/>
      <c r="AP59" s="405"/>
      <c r="AQ59" s="405"/>
      <c r="AR59" s="405"/>
      <c r="AS59" s="405"/>
      <c r="AT59" s="405"/>
      <c r="AU59" s="405"/>
      <c r="AV59" s="405"/>
      <c r="AW59" s="440"/>
      <c r="AX59" s="432"/>
      <c r="AY59" s="430"/>
      <c r="AZ59" s="430"/>
      <c r="BA59" s="430"/>
      <c r="BB59" s="430"/>
      <c r="BC59" s="430"/>
      <c r="BD59" s="430"/>
      <c r="BE59" s="430"/>
      <c r="BF59" s="430"/>
      <c r="BG59" s="431"/>
      <c r="BH59" s="40"/>
      <c r="BI59" s="471"/>
      <c r="BJ59" s="472"/>
      <c r="BK59" s="472"/>
      <c r="BL59" s="472"/>
      <c r="BM59" s="472"/>
      <c r="BN59" s="473"/>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row>
    <row r="60" spans="1:100" ht="15" customHeight="1" x14ac:dyDescent="0.25">
      <c r="A60" s="40"/>
      <c r="B60" s="261"/>
      <c r="C60" s="261"/>
      <c r="D60" s="262"/>
      <c r="E60" s="422"/>
      <c r="F60" s="423"/>
      <c r="G60" s="423"/>
      <c r="H60" s="423"/>
      <c r="I60" s="423"/>
      <c r="J60" s="412" t="e">
        <f>IF(AND('Riesgos Corrup'!#REF!="Media",'Riesgos Corrup'!#REF!="Mayor"),CONCATENATE("R",'Riesgos Corrup'!#REF!),"")</f>
        <v>#REF!</v>
      </c>
      <c r="K60" s="413"/>
      <c r="L60" s="413" t="str">
        <f ca="1">IF(AND('Riesgos Corrup'!$K$39="Media",'Riesgos Corrup'!$O$39="Mayor"),CONCATENATE("R",'Riesgos Corrup'!$A$39),"")</f>
        <v/>
      </c>
      <c r="M60" s="413"/>
      <c r="N60" s="413" t="e">
        <f>IF(AND('Riesgos Corrup'!#REF!="Media",'Riesgos Corrup'!#REF!="Mayor"),CONCATENATE("R",'Riesgos Corrup'!#REF!),"")</f>
        <v>#REF!</v>
      </c>
      <c r="O60" s="413"/>
      <c r="P60" s="413" t="e">
        <f>IF(AND('Riesgos Corrup'!#REF!="Media",'Riesgos Corrup'!#REF!="Mayor"),CONCATENATE("R",'Riesgos Corrup'!#REF!),"")</f>
        <v>#REF!</v>
      </c>
      <c r="Q60" s="413"/>
      <c r="R60" s="413" t="e">
        <f>IF(AND('Riesgos Corrup'!#REF!="Media",'Riesgos Corrup'!#REF!="Mayor"),CONCATENATE("R",'Riesgos Corrup'!#REF!),"")</f>
        <v>#REF!</v>
      </c>
      <c r="S60" s="416"/>
      <c r="T60" s="412" t="e">
        <f>IF(AND('Riesgos Corrup'!#REF!="Media",'Riesgos Corrup'!#REF!="Mayor"),CONCATENATE("R",'Riesgos Corrup'!#REF!),"")</f>
        <v>#REF!</v>
      </c>
      <c r="U60" s="413"/>
      <c r="V60" s="413" t="str">
        <f ca="1">IF(AND('Riesgos Corrup'!$K$39="Media",'Riesgos Corrup'!$O$39="Mayor"),CONCATENATE("R",'Riesgos Corrup'!$A$39),"")</f>
        <v/>
      </c>
      <c r="W60" s="413"/>
      <c r="X60" s="413" t="e">
        <f>IF(AND('Riesgos Corrup'!#REF!="Media",'Riesgos Corrup'!#REF!="Mayor"),CONCATENATE("R",'Riesgos Corrup'!#REF!),"")</f>
        <v>#REF!</v>
      </c>
      <c r="Y60" s="413"/>
      <c r="Z60" s="413" t="e">
        <f>IF(AND('Riesgos Corrup'!#REF!="Media",'Riesgos Corrup'!#REF!="Mayor"),CONCATENATE("R",'Riesgos Corrup'!#REF!),"")</f>
        <v>#REF!</v>
      </c>
      <c r="AA60" s="413"/>
      <c r="AB60" s="413" t="e">
        <f>IF(AND('Riesgos Corrup'!#REF!="Media",'Riesgos Corrup'!#REF!="Mayor"),CONCATENATE("R",'Riesgos Corrup'!#REF!),"")</f>
        <v>#REF!</v>
      </c>
      <c r="AC60" s="416"/>
      <c r="AD60" s="412" t="e">
        <f>IF(AND('Riesgos Corrup'!#REF!="Media",'Riesgos Corrup'!#REF!="Mayor"),CONCATENATE("R",'Riesgos Corrup'!#REF!),"")</f>
        <v>#REF!</v>
      </c>
      <c r="AE60" s="413"/>
      <c r="AF60" s="413" t="str">
        <f ca="1">IF(AND('Riesgos Corrup'!$K$39="Media",'Riesgos Corrup'!$O$39="Mayor"),CONCATENATE("R",'Riesgos Corrup'!$A$39),"")</f>
        <v/>
      </c>
      <c r="AG60" s="413"/>
      <c r="AH60" s="413" t="e">
        <f>IF(AND('Riesgos Corrup'!#REF!="Media",'Riesgos Corrup'!#REF!="Mayor"),CONCATENATE("R",'Riesgos Corrup'!#REF!),"")</f>
        <v>#REF!</v>
      </c>
      <c r="AI60" s="413"/>
      <c r="AJ60" s="413" t="e">
        <f>IF(AND('Riesgos Corrup'!#REF!="Media",'Riesgos Corrup'!#REF!="Mayor"),CONCATENATE("R",'Riesgos Corrup'!#REF!),"")</f>
        <v>#REF!</v>
      </c>
      <c r="AK60" s="413"/>
      <c r="AL60" s="413" t="e">
        <f>IF(AND('Riesgos Corrup'!#REF!="Media",'Riesgos Corrup'!#REF!="Mayor"),CONCATENATE("R",'Riesgos Corrup'!#REF!),"")</f>
        <v>#REF!</v>
      </c>
      <c r="AM60" s="416"/>
      <c r="AN60" s="404" t="e">
        <f>IF(AND('Riesgos Corrup'!#REF!="Media",'Riesgos Corrup'!#REF!="Mayor"),CONCATENATE("R",'Riesgos Corrup'!#REF!),"")</f>
        <v>#REF!</v>
      </c>
      <c r="AO60" s="405"/>
      <c r="AP60" s="405" t="str">
        <f ca="1">IF(AND('Riesgos Corrup'!$K$39="Media",'Riesgos Corrup'!$O$39="Mayor"),CONCATENATE("R",'Riesgos Corrup'!$A$39),"")</f>
        <v/>
      </c>
      <c r="AQ60" s="405"/>
      <c r="AR60" s="405" t="e">
        <f>IF(AND('Riesgos Corrup'!#REF!="Media",'Riesgos Corrup'!#REF!="Mayor"),CONCATENATE("R",'Riesgos Corrup'!#REF!),"")</f>
        <v>#REF!</v>
      </c>
      <c r="AS60" s="405"/>
      <c r="AT60" s="405" t="e">
        <f>IF(AND('Riesgos Corrup'!#REF!="Media",'Riesgos Corrup'!#REF!="Mayor"),CONCATENATE("R",'Riesgos Corrup'!#REF!),"")</f>
        <v>#REF!</v>
      </c>
      <c r="AU60" s="405"/>
      <c r="AV60" s="405" t="e">
        <f>IF(AND('Riesgos Corrup'!#REF!="Media",'Riesgos Corrup'!#REF!="Mayor"),CONCATENATE("R",'Riesgos Corrup'!#REF!),"")</f>
        <v>#REF!</v>
      </c>
      <c r="AW60" s="440"/>
      <c r="AX60" s="432" t="e">
        <f>IF(AND('Riesgos Corrup'!#REF!="Media",'Riesgos Corrup'!#REF!="Catastrófico"),CONCATENATE("R",'Riesgos Corrup'!#REF!),"")</f>
        <v>#REF!</v>
      </c>
      <c r="AY60" s="430"/>
      <c r="AZ60" s="430" t="str">
        <f ca="1">IF(AND('Riesgos Corrup'!$K$39="Media",'Riesgos Corrup'!$O$39="Catastrófico"),CONCATENATE("R",'Riesgos Corrup'!$A$39),"")</f>
        <v/>
      </c>
      <c r="BA60" s="430"/>
      <c r="BB60" s="430" t="e">
        <f>IF(AND('Riesgos Corrup'!#REF!="Media",'Riesgos Corrup'!#REF!="Catastrófico"),CONCATENATE("R",'Riesgos Corrup'!#REF!),"")</f>
        <v>#REF!</v>
      </c>
      <c r="BC60" s="430"/>
      <c r="BD60" s="430" t="e">
        <f>IF(AND('Riesgos Corrup'!#REF!="Media",'Riesgos Corrup'!#REF!="Catastrófico"),CONCATENATE("R",'Riesgos Corrup'!#REF!),"")</f>
        <v>#REF!</v>
      </c>
      <c r="BE60" s="430"/>
      <c r="BF60" s="430" t="e">
        <f>IF(AND('Riesgos Corrup'!#REF!="Media",'Riesgos Corrup'!#REF!="Catastrófico"),CONCATENATE("R",'Riesgos Corrup'!#REF!),"")</f>
        <v>#REF!</v>
      </c>
      <c r="BG60" s="431"/>
      <c r="BH60" s="40"/>
      <c r="BI60" s="471"/>
      <c r="BJ60" s="472"/>
      <c r="BK60" s="472"/>
      <c r="BL60" s="472"/>
      <c r="BM60" s="472"/>
      <c r="BN60" s="473"/>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row>
    <row r="61" spans="1:100" ht="15" customHeight="1" x14ac:dyDescent="0.25">
      <c r="A61" s="40"/>
      <c r="B61" s="261"/>
      <c r="C61" s="261"/>
      <c r="D61" s="262"/>
      <c r="E61" s="422"/>
      <c r="F61" s="423"/>
      <c r="G61" s="423"/>
      <c r="H61" s="423"/>
      <c r="I61" s="423"/>
      <c r="J61" s="412"/>
      <c r="K61" s="413"/>
      <c r="L61" s="413"/>
      <c r="M61" s="413"/>
      <c r="N61" s="413"/>
      <c r="O61" s="413"/>
      <c r="P61" s="413"/>
      <c r="Q61" s="413"/>
      <c r="R61" s="413"/>
      <c r="S61" s="416"/>
      <c r="T61" s="412"/>
      <c r="U61" s="413"/>
      <c r="V61" s="413"/>
      <c r="W61" s="413"/>
      <c r="X61" s="413"/>
      <c r="Y61" s="413"/>
      <c r="Z61" s="413"/>
      <c r="AA61" s="413"/>
      <c r="AB61" s="413"/>
      <c r="AC61" s="416"/>
      <c r="AD61" s="412"/>
      <c r="AE61" s="413"/>
      <c r="AF61" s="413"/>
      <c r="AG61" s="413"/>
      <c r="AH61" s="413"/>
      <c r="AI61" s="413"/>
      <c r="AJ61" s="413"/>
      <c r="AK61" s="413"/>
      <c r="AL61" s="413"/>
      <c r="AM61" s="416"/>
      <c r="AN61" s="404"/>
      <c r="AO61" s="405"/>
      <c r="AP61" s="405"/>
      <c r="AQ61" s="405"/>
      <c r="AR61" s="405"/>
      <c r="AS61" s="405"/>
      <c r="AT61" s="405"/>
      <c r="AU61" s="405"/>
      <c r="AV61" s="405"/>
      <c r="AW61" s="440"/>
      <c r="AX61" s="432"/>
      <c r="AY61" s="430"/>
      <c r="AZ61" s="430"/>
      <c r="BA61" s="430"/>
      <c r="BB61" s="430"/>
      <c r="BC61" s="430"/>
      <c r="BD61" s="430"/>
      <c r="BE61" s="430"/>
      <c r="BF61" s="430"/>
      <c r="BG61" s="431"/>
      <c r="BH61" s="40"/>
      <c r="BI61" s="471"/>
      <c r="BJ61" s="472"/>
      <c r="BK61" s="472"/>
      <c r="BL61" s="472"/>
      <c r="BM61" s="472"/>
      <c r="BN61" s="473"/>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row>
    <row r="62" spans="1:100" ht="15" customHeight="1" x14ac:dyDescent="0.25">
      <c r="A62" s="40"/>
      <c r="B62" s="261"/>
      <c r="C62" s="261"/>
      <c r="D62" s="262"/>
      <c r="E62" s="422"/>
      <c r="F62" s="423"/>
      <c r="G62" s="423"/>
      <c r="H62" s="423"/>
      <c r="I62" s="423"/>
      <c r="J62" s="412" t="str">
        <f ca="1">IF(AND('Riesgos Corrup'!$K$42="Media",'Riesgos Corrup'!$O$42="Mayor"),CONCATENATE("R",'Riesgos Corrup'!$A$42),"")</f>
        <v>R12</v>
      </c>
      <c r="K62" s="413"/>
      <c r="L62" s="413" t="e">
        <f>IF(AND('Riesgos Corrup'!#REF!="Media",'Riesgos Corrup'!#REF!="Mayor"),CONCATENATE("R",'Riesgos Corrup'!#REF!),"")</f>
        <v>#REF!</v>
      </c>
      <c r="M62" s="413"/>
      <c r="N62" s="413" t="str">
        <f ca="1">IF(AND('Riesgos Corrup'!$K$45="Media",'Riesgos Corrup'!$O$45="Mayor"),CONCATENATE("R",'Riesgos Corrup'!$A$45),"")</f>
        <v>R13</v>
      </c>
      <c r="O62" s="413"/>
      <c r="P62" s="413" t="str">
        <f ca="1">IF(AND('Riesgos Corrup'!$K$48="Media",'Riesgos Corrup'!$O$48="Mayor"),CONCATENATE("R",'Riesgos Corrup'!$A$48),"")</f>
        <v/>
      </c>
      <c r="Q62" s="413"/>
      <c r="R62" s="413" t="e">
        <f>IF(AND('Riesgos Corrup'!#REF!="Media",'Riesgos Corrup'!#REF!="Mayor"),CONCATENATE("R",'Riesgos Corrup'!#REF!),"")</f>
        <v>#REF!</v>
      </c>
      <c r="S62" s="416"/>
      <c r="T62" s="412" t="str">
        <f ca="1">IF(AND('Riesgos Corrup'!$K$42="Media",'Riesgos Corrup'!$O$42="Mayor"),CONCATENATE("R",'Riesgos Corrup'!$A$42),"")</f>
        <v>R12</v>
      </c>
      <c r="U62" s="413"/>
      <c r="V62" s="413" t="e">
        <f>IF(AND('Riesgos Corrup'!#REF!="Media",'Riesgos Corrup'!#REF!="Mayor"),CONCATENATE("R",'Riesgos Corrup'!#REF!),"")</f>
        <v>#REF!</v>
      </c>
      <c r="W62" s="413"/>
      <c r="X62" s="413" t="str">
        <f ca="1">IF(AND('Riesgos Corrup'!$K$45="Media",'Riesgos Corrup'!$O$45="Mayor"),CONCATENATE("R",'Riesgos Corrup'!$A$45),"")</f>
        <v>R13</v>
      </c>
      <c r="Y62" s="413"/>
      <c r="Z62" s="413" t="str">
        <f ca="1">IF(AND('Riesgos Corrup'!$K$48="Media",'Riesgos Corrup'!$O$48="Mayor"),CONCATENATE("R",'Riesgos Corrup'!$A$48),"")</f>
        <v/>
      </c>
      <c r="AA62" s="413"/>
      <c r="AB62" s="413" t="e">
        <f>IF(AND('Riesgos Corrup'!#REF!="Media",'Riesgos Corrup'!#REF!="Mayor"),CONCATENATE("R",'Riesgos Corrup'!#REF!),"")</f>
        <v>#REF!</v>
      </c>
      <c r="AC62" s="416"/>
      <c r="AD62" s="412" t="str">
        <f ca="1">IF(AND('Riesgos Corrup'!$K$42="Media",'Riesgos Corrup'!$O$42="Mayor"),CONCATENATE("R",'Riesgos Corrup'!$A$42),"")</f>
        <v>R12</v>
      </c>
      <c r="AE62" s="413"/>
      <c r="AF62" s="413" t="e">
        <f>IF(AND('Riesgos Corrup'!#REF!="Media",'Riesgos Corrup'!#REF!="Mayor"),CONCATENATE("R",'Riesgos Corrup'!#REF!),"")</f>
        <v>#REF!</v>
      </c>
      <c r="AG62" s="413"/>
      <c r="AH62" s="413" t="str">
        <f ca="1">IF(AND('Riesgos Corrup'!$K$45="Media",'Riesgos Corrup'!$O$45="Mayor"),CONCATENATE("R",'Riesgos Corrup'!$A$45),"")</f>
        <v>R13</v>
      </c>
      <c r="AI62" s="413"/>
      <c r="AJ62" s="413" t="str">
        <f ca="1">IF(AND('Riesgos Corrup'!$K$48="Media",'Riesgos Corrup'!$O$48="Mayor"),CONCATENATE("R",'Riesgos Corrup'!$A$48),"")</f>
        <v/>
      </c>
      <c r="AK62" s="413"/>
      <c r="AL62" s="413" t="e">
        <f>IF(AND('Riesgos Corrup'!#REF!="Media",'Riesgos Corrup'!#REF!="Mayor"),CONCATENATE("R",'Riesgos Corrup'!#REF!),"")</f>
        <v>#REF!</v>
      </c>
      <c r="AM62" s="416"/>
      <c r="AN62" s="404" t="str">
        <f ca="1">IF(AND('Riesgos Corrup'!$K$42="Media",'Riesgos Corrup'!$O$42="Mayor"),CONCATENATE("R",'Riesgos Corrup'!$A$42),"")</f>
        <v>R12</v>
      </c>
      <c r="AO62" s="405"/>
      <c r="AP62" s="405" t="e">
        <f>IF(AND('Riesgos Corrup'!#REF!="Media",'Riesgos Corrup'!#REF!="Mayor"),CONCATENATE("R",'Riesgos Corrup'!#REF!),"")</f>
        <v>#REF!</v>
      </c>
      <c r="AQ62" s="405"/>
      <c r="AR62" s="405" t="str">
        <f ca="1">IF(AND('Riesgos Corrup'!$K$45="Media",'Riesgos Corrup'!$O$45="Mayor"),CONCATENATE("R",'Riesgos Corrup'!$A$45),"")</f>
        <v>R13</v>
      </c>
      <c r="AS62" s="405"/>
      <c r="AT62" s="405" t="str">
        <f ca="1">IF(AND('Riesgos Corrup'!$K$48="Media",'Riesgos Corrup'!$O$48="Mayor"),CONCATENATE("R",'Riesgos Corrup'!$A$48),"")</f>
        <v/>
      </c>
      <c r="AU62" s="405"/>
      <c r="AV62" s="405" t="e">
        <f>IF(AND('Riesgos Corrup'!#REF!="Media",'Riesgos Corrup'!#REF!="Mayor"),CONCATENATE("R",'Riesgos Corrup'!#REF!),"")</f>
        <v>#REF!</v>
      </c>
      <c r="AW62" s="440"/>
      <c r="AX62" s="432" t="str">
        <f ca="1">IF(AND('Riesgos Corrup'!$K$42="Media",'Riesgos Corrup'!$O$42="Catastrófico"),CONCATENATE("R",'Riesgos Corrup'!$A$42),"")</f>
        <v/>
      </c>
      <c r="AY62" s="430"/>
      <c r="AZ62" s="430" t="e">
        <f>IF(AND('Riesgos Corrup'!#REF!="Media",'Riesgos Corrup'!#REF!="Catastrófico"),CONCATENATE("R",'Riesgos Corrup'!#REF!),"")</f>
        <v>#REF!</v>
      </c>
      <c r="BA62" s="430"/>
      <c r="BB62" s="430" t="str">
        <f ca="1">IF(AND('Riesgos Corrup'!$K$45="Media",'Riesgos Corrup'!$O$45="Catastrófico"),CONCATENATE("R",'Riesgos Corrup'!$A$45),"")</f>
        <v/>
      </c>
      <c r="BC62" s="430"/>
      <c r="BD62" s="430" t="str">
        <f ca="1">IF(AND('Riesgos Corrup'!$K$48="Media",'Riesgos Corrup'!$O$48="Catastrófico"),CONCATENATE("R",'Riesgos Corrup'!$A$48),"")</f>
        <v/>
      </c>
      <c r="BE62" s="430"/>
      <c r="BF62" s="430" t="e">
        <f>IF(AND('Riesgos Corrup'!#REF!="Media",'Riesgos Corrup'!#REF!="Catastrófico"),CONCATENATE("R",'Riesgos Corrup'!#REF!),"")</f>
        <v>#REF!</v>
      </c>
      <c r="BG62" s="431"/>
      <c r="BH62" s="40"/>
      <c r="BI62" s="471"/>
      <c r="BJ62" s="472"/>
      <c r="BK62" s="472"/>
      <c r="BL62" s="472"/>
      <c r="BM62" s="472"/>
      <c r="BN62" s="473"/>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row>
    <row r="63" spans="1:100" ht="15" customHeight="1" x14ac:dyDescent="0.25">
      <c r="A63" s="40"/>
      <c r="B63" s="261"/>
      <c r="C63" s="261"/>
      <c r="D63" s="262"/>
      <c r="E63" s="422"/>
      <c r="F63" s="423"/>
      <c r="G63" s="423"/>
      <c r="H63" s="423"/>
      <c r="I63" s="423"/>
      <c r="J63" s="412"/>
      <c r="K63" s="413"/>
      <c r="L63" s="413"/>
      <c r="M63" s="413"/>
      <c r="N63" s="413"/>
      <c r="O63" s="413"/>
      <c r="P63" s="413"/>
      <c r="Q63" s="413"/>
      <c r="R63" s="413"/>
      <c r="S63" s="416"/>
      <c r="T63" s="412"/>
      <c r="U63" s="413"/>
      <c r="V63" s="413"/>
      <c r="W63" s="413"/>
      <c r="X63" s="413"/>
      <c r="Y63" s="413"/>
      <c r="Z63" s="413"/>
      <c r="AA63" s="413"/>
      <c r="AB63" s="413"/>
      <c r="AC63" s="416"/>
      <c r="AD63" s="412"/>
      <c r="AE63" s="413"/>
      <c r="AF63" s="413"/>
      <c r="AG63" s="413"/>
      <c r="AH63" s="413"/>
      <c r="AI63" s="413"/>
      <c r="AJ63" s="413"/>
      <c r="AK63" s="413"/>
      <c r="AL63" s="413"/>
      <c r="AM63" s="416"/>
      <c r="AN63" s="404"/>
      <c r="AO63" s="405"/>
      <c r="AP63" s="405"/>
      <c r="AQ63" s="405"/>
      <c r="AR63" s="405"/>
      <c r="AS63" s="405"/>
      <c r="AT63" s="405"/>
      <c r="AU63" s="405"/>
      <c r="AV63" s="405"/>
      <c r="AW63" s="440"/>
      <c r="AX63" s="432"/>
      <c r="AY63" s="430"/>
      <c r="AZ63" s="430"/>
      <c r="BA63" s="430"/>
      <c r="BB63" s="430"/>
      <c r="BC63" s="430"/>
      <c r="BD63" s="430"/>
      <c r="BE63" s="430"/>
      <c r="BF63" s="430"/>
      <c r="BG63" s="431"/>
      <c r="BH63" s="40"/>
      <c r="BI63" s="471"/>
      <c r="BJ63" s="472"/>
      <c r="BK63" s="472"/>
      <c r="BL63" s="472"/>
      <c r="BM63" s="472"/>
      <c r="BN63" s="473"/>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row>
    <row r="64" spans="1:100" ht="15" customHeight="1" x14ac:dyDescent="0.25">
      <c r="A64" s="40"/>
      <c r="B64" s="261"/>
      <c r="C64" s="261"/>
      <c r="D64" s="262"/>
      <c r="E64" s="422"/>
      <c r="F64" s="423"/>
      <c r="G64" s="423"/>
      <c r="H64" s="423"/>
      <c r="I64" s="423"/>
      <c r="J64" s="412" t="e">
        <f>IF(AND('Riesgos Corrup'!#REF!="Media",'Riesgos Corrup'!#REF!="Mayor"),CONCATENATE("R",'Riesgos Corrup'!#REF!),"")</f>
        <v>#REF!</v>
      </c>
      <c r="K64" s="413"/>
      <c r="L64" s="413" t="e">
        <f>IF(AND('Riesgos Corrup'!#REF!="Media",'Riesgos Corrup'!#REF!="Mayor"),CONCATENATE("R",'Riesgos Corrup'!#REF!),"")</f>
        <v>#REF!</v>
      </c>
      <c r="M64" s="413"/>
      <c r="N64" s="413" t="str">
        <f ca="1">IF(AND('Riesgos Corrup'!$K$51="Media",'Riesgos Corrup'!$O$51="Mayor"),CONCATENATE("R",'Riesgos Corrup'!$A$51),"")</f>
        <v/>
      </c>
      <c r="O64" s="413"/>
      <c r="P64" s="413" t="e">
        <f>IF(AND('Riesgos Corrup'!#REF!="Media",'Riesgos Corrup'!#REF!="Mayor"),CONCATENATE("R",'Riesgos Corrup'!#REF!),"")</f>
        <v>#REF!</v>
      </c>
      <c r="Q64" s="413"/>
      <c r="R64" s="413" t="str">
        <f>IF(AND('Riesgos Corrup'!$K$56="Media",'Riesgos Corrup'!$O$56="Mayor"),CONCATENATE("R",'Riesgos Corrup'!$A$56),"")</f>
        <v/>
      </c>
      <c r="S64" s="416"/>
      <c r="T64" s="412" t="e">
        <f>IF(AND('Riesgos Corrup'!#REF!="Media",'Riesgos Corrup'!#REF!="Mayor"),CONCATENATE("R",'Riesgos Corrup'!#REF!),"")</f>
        <v>#REF!</v>
      </c>
      <c r="U64" s="413"/>
      <c r="V64" s="413" t="e">
        <f>IF(AND('Riesgos Corrup'!#REF!="Media",'Riesgos Corrup'!#REF!="Mayor"),CONCATENATE("R",'Riesgos Corrup'!#REF!),"")</f>
        <v>#REF!</v>
      </c>
      <c r="W64" s="413"/>
      <c r="X64" s="413" t="str">
        <f ca="1">IF(AND('Riesgos Corrup'!$K$51="Media",'Riesgos Corrup'!$O$51="Mayor"),CONCATENATE("R",'Riesgos Corrup'!$A$51),"")</f>
        <v/>
      </c>
      <c r="Y64" s="413"/>
      <c r="Z64" s="413" t="e">
        <f>IF(AND('Riesgos Corrup'!#REF!="Media",'Riesgos Corrup'!#REF!="Mayor"),CONCATENATE("R",'Riesgos Corrup'!#REF!),"")</f>
        <v>#REF!</v>
      </c>
      <c r="AA64" s="413"/>
      <c r="AB64" s="413" t="str">
        <f>IF(AND('Riesgos Corrup'!$K$56="Media",'Riesgos Corrup'!$O$56="Mayor"),CONCATENATE("R",'Riesgos Corrup'!$A$56),"")</f>
        <v/>
      </c>
      <c r="AC64" s="416"/>
      <c r="AD64" s="412" t="e">
        <f>IF(AND('Riesgos Corrup'!#REF!="Media",'Riesgos Corrup'!#REF!="Mayor"),CONCATENATE("R",'Riesgos Corrup'!#REF!),"")</f>
        <v>#REF!</v>
      </c>
      <c r="AE64" s="413"/>
      <c r="AF64" s="413" t="e">
        <f>IF(AND('Riesgos Corrup'!#REF!="Media",'Riesgos Corrup'!#REF!="Mayor"),CONCATENATE("R",'Riesgos Corrup'!#REF!),"")</f>
        <v>#REF!</v>
      </c>
      <c r="AG64" s="413"/>
      <c r="AH64" s="413" t="str">
        <f ca="1">IF(AND('Riesgos Corrup'!$K$51="Media",'Riesgos Corrup'!$O$51="Mayor"),CONCATENATE("R",'Riesgos Corrup'!$A$51),"")</f>
        <v/>
      </c>
      <c r="AI64" s="413"/>
      <c r="AJ64" s="413" t="e">
        <f>IF(AND('Riesgos Corrup'!#REF!="Media",'Riesgos Corrup'!#REF!="Mayor"),CONCATENATE("R",'Riesgos Corrup'!#REF!),"")</f>
        <v>#REF!</v>
      </c>
      <c r="AK64" s="413"/>
      <c r="AL64" s="413" t="str">
        <f>IF(AND('Riesgos Corrup'!$K$56="Media",'Riesgos Corrup'!$O$56="Mayor"),CONCATENATE("R",'Riesgos Corrup'!$A$56),"")</f>
        <v/>
      </c>
      <c r="AM64" s="416"/>
      <c r="AN64" s="404" t="e">
        <f>IF(AND('Riesgos Corrup'!#REF!="Media",'Riesgos Corrup'!#REF!="Mayor"),CONCATENATE("R",'Riesgos Corrup'!#REF!),"")</f>
        <v>#REF!</v>
      </c>
      <c r="AO64" s="405"/>
      <c r="AP64" s="405" t="e">
        <f>IF(AND('Riesgos Corrup'!#REF!="Media",'Riesgos Corrup'!#REF!="Mayor"),CONCATENATE("R",'Riesgos Corrup'!#REF!),"")</f>
        <v>#REF!</v>
      </c>
      <c r="AQ64" s="405"/>
      <c r="AR64" s="405" t="str">
        <f ca="1">IF(AND('Riesgos Corrup'!$K$51="Media",'Riesgos Corrup'!$O$51="Mayor"),CONCATENATE("R",'Riesgos Corrup'!$A$51),"")</f>
        <v/>
      </c>
      <c r="AS64" s="405"/>
      <c r="AT64" s="405" t="e">
        <f>IF(AND('Riesgos Corrup'!#REF!="Media",'Riesgos Corrup'!#REF!="Mayor"),CONCATENATE("R",'Riesgos Corrup'!#REF!),"")</f>
        <v>#REF!</v>
      </c>
      <c r="AU64" s="405"/>
      <c r="AV64" s="405" t="str">
        <f>IF(AND('Riesgos Corrup'!$K$56="Media",'Riesgos Corrup'!$O$56="Mayor"),CONCATENATE("R",'Riesgos Corrup'!$A$56),"")</f>
        <v/>
      </c>
      <c r="AW64" s="440"/>
      <c r="AX64" s="432" t="e">
        <f>IF(AND('Riesgos Corrup'!#REF!="Media",'Riesgos Corrup'!#REF!="Catastrófico"),CONCATENATE("R",'Riesgos Corrup'!#REF!),"")</f>
        <v>#REF!</v>
      </c>
      <c r="AY64" s="430"/>
      <c r="AZ64" s="430" t="e">
        <f>IF(AND('Riesgos Corrup'!#REF!="Media",'Riesgos Corrup'!#REF!="Catastrófico"),CONCATENATE("R",'Riesgos Corrup'!#REF!),"")</f>
        <v>#REF!</v>
      </c>
      <c r="BA64" s="430"/>
      <c r="BB64" s="430" t="str">
        <f ca="1">IF(AND('Riesgos Corrup'!$K$51="Media",'Riesgos Corrup'!$O$51="Catastrófico"),CONCATENATE("R",'Riesgos Corrup'!$A$51),"")</f>
        <v/>
      </c>
      <c r="BC64" s="430"/>
      <c r="BD64" s="430" t="e">
        <f>IF(AND('Riesgos Corrup'!#REF!="Media",'Riesgos Corrup'!#REF!="Catastrófico"),CONCATENATE("R",'Riesgos Corrup'!#REF!),"")</f>
        <v>#REF!</v>
      </c>
      <c r="BE64" s="430"/>
      <c r="BF64" s="430" t="str">
        <f>IF(AND('Riesgos Corrup'!$K$56="Media",'Riesgos Corrup'!$O$56="Catastrófico"),CONCATENATE("R",'Riesgos Corrup'!$A$56),"")</f>
        <v/>
      </c>
      <c r="BG64" s="431"/>
      <c r="BH64" s="40"/>
      <c r="BI64" s="471"/>
      <c r="BJ64" s="472"/>
      <c r="BK64" s="472"/>
      <c r="BL64" s="472"/>
      <c r="BM64" s="472"/>
      <c r="BN64" s="473"/>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row>
    <row r="65" spans="1:100" ht="15.75" customHeight="1" thickBot="1" x14ac:dyDescent="0.3">
      <c r="A65" s="40"/>
      <c r="B65" s="261"/>
      <c r="C65" s="261"/>
      <c r="D65" s="262"/>
      <c r="E65" s="424"/>
      <c r="F65" s="425"/>
      <c r="G65" s="425"/>
      <c r="H65" s="425"/>
      <c r="I65" s="425"/>
      <c r="J65" s="414"/>
      <c r="K65" s="415"/>
      <c r="L65" s="415"/>
      <c r="M65" s="415"/>
      <c r="N65" s="415"/>
      <c r="O65" s="415"/>
      <c r="P65" s="415"/>
      <c r="Q65" s="415"/>
      <c r="R65" s="415"/>
      <c r="S65" s="417"/>
      <c r="T65" s="414"/>
      <c r="U65" s="415"/>
      <c r="V65" s="415"/>
      <c r="W65" s="415"/>
      <c r="X65" s="415"/>
      <c r="Y65" s="415"/>
      <c r="Z65" s="415"/>
      <c r="AA65" s="415"/>
      <c r="AB65" s="415"/>
      <c r="AC65" s="417"/>
      <c r="AD65" s="414"/>
      <c r="AE65" s="415"/>
      <c r="AF65" s="415"/>
      <c r="AG65" s="415"/>
      <c r="AH65" s="415"/>
      <c r="AI65" s="415"/>
      <c r="AJ65" s="415"/>
      <c r="AK65" s="415"/>
      <c r="AL65" s="415"/>
      <c r="AM65" s="417"/>
      <c r="AN65" s="441"/>
      <c r="AO65" s="439"/>
      <c r="AP65" s="439"/>
      <c r="AQ65" s="439"/>
      <c r="AR65" s="439"/>
      <c r="AS65" s="439"/>
      <c r="AT65" s="439"/>
      <c r="AU65" s="439"/>
      <c r="AV65" s="439"/>
      <c r="AW65" s="442"/>
      <c r="AX65" s="433"/>
      <c r="AY65" s="434"/>
      <c r="AZ65" s="434"/>
      <c r="BA65" s="434"/>
      <c r="BB65" s="434"/>
      <c r="BC65" s="434"/>
      <c r="BD65" s="434"/>
      <c r="BE65" s="434"/>
      <c r="BF65" s="434"/>
      <c r="BG65" s="435"/>
      <c r="BH65" s="40"/>
      <c r="BI65" s="471"/>
      <c r="BJ65" s="472"/>
      <c r="BK65" s="472"/>
      <c r="BL65" s="472"/>
      <c r="BM65" s="472"/>
      <c r="BN65" s="473"/>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row>
    <row r="66" spans="1:100" ht="15" customHeight="1" x14ac:dyDescent="0.25">
      <c r="A66" s="40"/>
      <c r="B66" s="261"/>
      <c r="C66" s="261"/>
      <c r="D66" s="262"/>
      <c r="E66" s="420" t="s">
        <v>105</v>
      </c>
      <c r="F66" s="421"/>
      <c r="G66" s="421"/>
      <c r="H66" s="421"/>
      <c r="I66" s="421"/>
      <c r="J66" s="410" t="str">
        <f ca="1">IF(AND('Riesgos Corrup'!$K$7="Baja",'Riesgos Corrup'!$O$7="Mayor"),CONCATENATE("R",'Riesgos Corrup'!$A$7),"")</f>
        <v/>
      </c>
      <c r="K66" s="411"/>
      <c r="L66" s="411" t="e">
        <f>IF(AND('Riesgos Corrup'!#REF!="Baja",'Riesgos Corrup'!#REF!="Mayor"),CONCATENATE("R",'Riesgos Corrup'!#REF!),"")</f>
        <v>#REF!</v>
      </c>
      <c r="M66" s="411"/>
      <c r="N66" s="411" t="e">
        <f>IF(AND('Riesgos Corrup'!#REF!="Baja",'Riesgos Corrup'!#REF!="Mayor"),CONCATENATE("R",'Riesgos Corrup'!#REF!),"")</f>
        <v>#REF!</v>
      </c>
      <c r="O66" s="411"/>
      <c r="P66" s="411" t="str">
        <f ca="1">IF(AND('Riesgos Corrup'!$K$10="Baja",'Riesgos Corrup'!$O$10="Mayor"),CONCATENATE("R",'Riesgos Corrup'!$A$10),"")</f>
        <v/>
      </c>
      <c r="Q66" s="411"/>
      <c r="R66" s="411" t="e">
        <f>IF(AND('Riesgos Corrup'!#REF!="Baja",'Riesgos Corrup'!#REF!="Mayor"),CONCATENATE("R",'Riesgos Corrup'!#REF!),"")</f>
        <v>#REF!</v>
      </c>
      <c r="S66" s="448"/>
      <c r="T66" s="428" t="str">
        <f ca="1">IF(AND('Riesgos Corrup'!$K$7="Baja",'Riesgos Corrup'!$O$7="Mayor"),CONCATENATE("R",'Riesgos Corrup'!$A$7),"")</f>
        <v/>
      </c>
      <c r="U66" s="418"/>
      <c r="V66" s="418" t="e">
        <f>IF(AND('Riesgos Corrup'!#REF!="Baja",'Riesgos Corrup'!#REF!="Mayor"),CONCATENATE("R",'Riesgos Corrup'!#REF!),"")</f>
        <v>#REF!</v>
      </c>
      <c r="W66" s="418"/>
      <c r="X66" s="418" t="e">
        <f>IF(AND('Riesgos Corrup'!#REF!="Baja",'Riesgos Corrup'!#REF!="Mayor"),CONCATENATE("R",'Riesgos Corrup'!#REF!),"")</f>
        <v>#REF!</v>
      </c>
      <c r="Y66" s="418"/>
      <c r="Z66" s="418" t="str">
        <f ca="1">IF(AND('Riesgos Corrup'!$K$10="Baja",'Riesgos Corrup'!$O$10="Mayor"),CONCATENATE("R",'Riesgos Corrup'!$A$10),"")</f>
        <v/>
      </c>
      <c r="AA66" s="418"/>
      <c r="AB66" s="418" t="e">
        <f>IF(AND('Riesgos Corrup'!#REF!="Baja",'Riesgos Corrup'!#REF!="Mayor"),CONCATENATE("R",'Riesgos Corrup'!#REF!),"")</f>
        <v>#REF!</v>
      </c>
      <c r="AC66" s="429"/>
      <c r="AD66" s="428" t="str">
        <f ca="1">IF(AND('Riesgos Corrup'!$K$7="Baja",'Riesgos Corrup'!$O$7="Mayor"),CONCATENATE("R",'Riesgos Corrup'!$A$7),"")</f>
        <v/>
      </c>
      <c r="AE66" s="418"/>
      <c r="AF66" s="418" t="e">
        <f>IF(AND('Riesgos Corrup'!#REF!="Baja",'Riesgos Corrup'!#REF!="Mayor"),CONCATENATE("R",'Riesgos Corrup'!#REF!),"")</f>
        <v>#REF!</v>
      </c>
      <c r="AG66" s="418"/>
      <c r="AH66" s="418" t="e">
        <f>IF(AND('Riesgos Corrup'!#REF!="Baja",'Riesgos Corrup'!#REF!="Mayor"),CONCATENATE("R",'Riesgos Corrup'!#REF!),"")</f>
        <v>#REF!</v>
      </c>
      <c r="AI66" s="418"/>
      <c r="AJ66" s="418" t="str">
        <f ca="1">IF(AND('Riesgos Corrup'!$K$10="Baja",'Riesgos Corrup'!$O$10="Mayor"),CONCATENATE("R",'Riesgos Corrup'!$A$10),"")</f>
        <v/>
      </c>
      <c r="AK66" s="418"/>
      <c r="AL66" s="418" t="e">
        <f>IF(AND('Riesgos Corrup'!#REF!="Baja",'Riesgos Corrup'!#REF!="Mayor"),CONCATENATE("R",'Riesgos Corrup'!#REF!),"")</f>
        <v>#REF!</v>
      </c>
      <c r="AM66" s="429"/>
      <c r="AN66" s="426" t="str">
        <f ca="1">IF(AND('Riesgos Corrup'!$K$7="Baja",'Riesgos Corrup'!$O$7="Mayor"),CONCATENATE("R",'Riesgos Corrup'!$A$7),"")</f>
        <v/>
      </c>
      <c r="AO66" s="427"/>
      <c r="AP66" s="427" t="e">
        <f>IF(AND('Riesgos Corrup'!#REF!="Baja",'Riesgos Corrup'!#REF!="Mayor"),CONCATENATE("R",'Riesgos Corrup'!#REF!),"")</f>
        <v>#REF!</v>
      </c>
      <c r="AQ66" s="427"/>
      <c r="AR66" s="427" t="e">
        <f>IF(AND('Riesgos Corrup'!#REF!="Baja",'Riesgos Corrup'!#REF!="Mayor"),CONCATENATE("R",'Riesgos Corrup'!#REF!),"")</f>
        <v>#REF!</v>
      </c>
      <c r="AS66" s="427"/>
      <c r="AT66" s="427" t="str">
        <f ca="1">IF(AND('Riesgos Corrup'!$K$10="Baja",'Riesgos Corrup'!$O$10="Mayor"),CONCATENATE("R",'Riesgos Corrup'!$A$10),"")</f>
        <v/>
      </c>
      <c r="AU66" s="427"/>
      <c r="AV66" s="427" t="e">
        <f>IF(AND('Riesgos Corrup'!#REF!="Baja",'Riesgos Corrup'!#REF!="Mayor"),CONCATENATE("R",'Riesgos Corrup'!#REF!),"")</f>
        <v>#REF!</v>
      </c>
      <c r="AW66" s="443"/>
      <c r="AX66" s="436" t="str">
        <f ca="1">IF(AND('Riesgos Corrup'!$K$7="Baja",'Riesgos Corrup'!$O$7="Catastrófico"),CONCATENATE("R",'Riesgos Corrup'!$A$7),"")</f>
        <v/>
      </c>
      <c r="AY66" s="437"/>
      <c r="AZ66" s="437" t="e">
        <f>IF(AND('Riesgos Corrup'!#REF!="Baja",'Riesgos Corrup'!#REF!="Catastrófico"),CONCATENATE("R",'Riesgos Corrup'!#REF!),"")</f>
        <v>#REF!</v>
      </c>
      <c r="BA66" s="437"/>
      <c r="BB66" s="437" t="e">
        <f>IF(AND('Riesgos Corrup'!#REF!="Baja",'Riesgos Corrup'!#REF!="Catastrófico"),CONCATENATE("R",'Riesgos Corrup'!#REF!),"")</f>
        <v>#REF!</v>
      </c>
      <c r="BC66" s="437"/>
      <c r="BD66" s="437" t="str">
        <f ca="1">IF(AND('Riesgos Corrup'!$K$10="Baja",'Riesgos Corrup'!$O$10="Catastrófico"),CONCATENATE("R",'Riesgos Corrup'!$A$10),"")</f>
        <v/>
      </c>
      <c r="BE66" s="437"/>
      <c r="BF66" s="437" t="e">
        <f>IF(AND('Riesgos Corrup'!#REF!="Baja",'Riesgos Corrup'!#REF!="Catastrófico"),CONCATENATE("R",'Riesgos Corrup'!#REF!),"")</f>
        <v>#REF!</v>
      </c>
      <c r="BG66" s="438"/>
      <c r="BH66" s="40"/>
      <c r="BI66" s="471"/>
      <c r="BJ66" s="472"/>
      <c r="BK66" s="472"/>
      <c r="BL66" s="472"/>
      <c r="BM66" s="472"/>
      <c r="BN66" s="473"/>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row>
    <row r="67" spans="1:100" ht="15" customHeight="1" x14ac:dyDescent="0.25">
      <c r="A67" s="40"/>
      <c r="B67" s="261"/>
      <c r="C67" s="261"/>
      <c r="D67" s="262"/>
      <c r="E67" s="422"/>
      <c r="F67" s="423"/>
      <c r="G67" s="423"/>
      <c r="H67" s="423"/>
      <c r="I67" s="423"/>
      <c r="J67" s="406"/>
      <c r="K67" s="407"/>
      <c r="L67" s="407"/>
      <c r="M67" s="407"/>
      <c r="N67" s="407"/>
      <c r="O67" s="407"/>
      <c r="P67" s="407"/>
      <c r="Q67" s="407"/>
      <c r="R67" s="407"/>
      <c r="S67" s="449"/>
      <c r="T67" s="412"/>
      <c r="U67" s="413"/>
      <c r="V67" s="413"/>
      <c r="W67" s="413"/>
      <c r="X67" s="413"/>
      <c r="Y67" s="413"/>
      <c r="Z67" s="413"/>
      <c r="AA67" s="413"/>
      <c r="AB67" s="413"/>
      <c r="AC67" s="416"/>
      <c r="AD67" s="412"/>
      <c r="AE67" s="413"/>
      <c r="AF67" s="413"/>
      <c r="AG67" s="413"/>
      <c r="AH67" s="413"/>
      <c r="AI67" s="413"/>
      <c r="AJ67" s="413"/>
      <c r="AK67" s="413"/>
      <c r="AL67" s="413"/>
      <c r="AM67" s="416"/>
      <c r="AN67" s="404"/>
      <c r="AO67" s="405"/>
      <c r="AP67" s="405"/>
      <c r="AQ67" s="405"/>
      <c r="AR67" s="405"/>
      <c r="AS67" s="405"/>
      <c r="AT67" s="405"/>
      <c r="AU67" s="405"/>
      <c r="AV67" s="405"/>
      <c r="AW67" s="440"/>
      <c r="AX67" s="432"/>
      <c r="AY67" s="430"/>
      <c r="AZ67" s="430"/>
      <c r="BA67" s="430"/>
      <c r="BB67" s="430"/>
      <c r="BC67" s="430"/>
      <c r="BD67" s="430"/>
      <c r="BE67" s="430"/>
      <c r="BF67" s="430"/>
      <c r="BG67" s="431"/>
      <c r="BH67" s="40"/>
      <c r="BI67" s="471"/>
      <c r="BJ67" s="472"/>
      <c r="BK67" s="472"/>
      <c r="BL67" s="472"/>
      <c r="BM67" s="472"/>
      <c r="BN67" s="473"/>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row>
    <row r="68" spans="1:100" ht="15" customHeight="1" x14ac:dyDescent="0.25">
      <c r="A68" s="40"/>
      <c r="B68" s="261"/>
      <c r="C68" s="261"/>
      <c r="D68" s="262"/>
      <c r="E68" s="422"/>
      <c r="F68" s="423"/>
      <c r="G68" s="423"/>
      <c r="H68" s="423"/>
      <c r="I68" s="423"/>
      <c r="J68" s="406" t="str">
        <f ca="1">IF(AND('Riesgos Corrup'!$K$13="Baja",'Riesgos Corrup'!$O$13="Mayor"),CONCATENATE("R",'Riesgos Corrup'!$A$13),"")</f>
        <v/>
      </c>
      <c r="K68" s="407"/>
      <c r="L68" s="407" t="e">
        <f>IF(AND('Riesgos Corrup'!#REF!="Baja",'Riesgos Corrup'!#REF!="Mayor"),CONCATENATE("R",'Riesgos Corrup'!#REF!),"")</f>
        <v>#REF!</v>
      </c>
      <c r="M68" s="407"/>
      <c r="N68" s="407" t="e">
        <f>IF(AND('Riesgos Corrup'!#REF!="Baja",'Riesgos Corrup'!#REF!="Mayor"),CONCATENATE("R",'Riesgos Corrup'!#REF!),"")</f>
        <v>#REF!</v>
      </c>
      <c r="O68" s="407"/>
      <c r="P68" s="407" t="e">
        <f>IF(AND('Riesgos Corrup'!#REF!="Baja",'Riesgos Corrup'!#REF!="Mayor"),CONCATENATE("R",'Riesgos Corrup'!#REF!),"")</f>
        <v>#REF!</v>
      </c>
      <c r="Q68" s="407"/>
      <c r="R68" s="407" t="str">
        <f ca="1">IF(AND('Riesgos Corrup'!$K$18="Baja",'Riesgos Corrup'!$O$18="Mayor"),CONCATENATE("R",'Riesgos Corrup'!$A$18),"")</f>
        <v/>
      </c>
      <c r="S68" s="449"/>
      <c r="T68" s="412" t="str">
        <f ca="1">IF(AND('Riesgos Corrup'!$K$13="Baja",'Riesgos Corrup'!$O$13="Mayor"),CONCATENATE("R",'Riesgos Corrup'!$A$13),"")</f>
        <v/>
      </c>
      <c r="U68" s="413"/>
      <c r="V68" s="413" t="e">
        <f>IF(AND('Riesgos Corrup'!#REF!="Baja",'Riesgos Corrup'!#REF!="Mayor"),CONCATENATE("R",'Riesgos Corrup'!#REF!),"")</f>
        <v>#REF!</v>
      </c>
      <c r="W68" s="413"/>
      <c r="X68" s="413" t="e">
        <f>IF(AND('Riesgos Corrup'!#REF!="Baja",'Riesgos Corrup'!#REF!="Mayor"),CONCATENATE("R",'Riesgos Corrup'!#REF!),"")</f>
        <v>#REF!</v>
      </c>
      <c r="Y68" s="413"/>
      <c r="Z68" s="413" t="e">
        <f>IF(AND('Riesgos Corrup'!#REF!="Baja",'Riesgos Corrup'!#REF!="Mayor"),CONCATENATE("R",'Riesgos Corrup'!#REF!),"")</f>
        <v>#REF!</v>
      </c>
      <c r="AA68" s="413"/>
      <c r="AB68" s="413" t="str">
        <f ca="1">IF(AND('Riesgos Corrup'!$K$18="Baja",'Riesgos Corrup'!$O$18="Mayor"),CONCATENATE("R",'Riesgos Corrup'!$A$18),"")</f>
        <v/>
      </c>
      <c r="AC68" s="416"/>
      <c r="AD68" s="412" t="str">
        <f ca="1">IF(AND('Riesgos Corrup'!$K$13="Baja",'Riesgos Corrup'!$O$13="Mayor"),CONCATENATE("R",'Riesgos Corrup'!$A$13),"")</f>
        <v/>
      </c>
      <c r="AE68" s="413"/>
      <c r="AF68" s="413" t="e">
        <f>IF(AND('Riesgos Corrup'!#REF!="Baja",'Riesgos Corrup'!#REF!="Mayor"),CONCATENATE("R",'Riesgos Corrup'!#REF!),"")</f>
        <v>#REF!</v>
      </c>
      <c r="AG68" s="413"/>
      <c r="AH68" s="413" t="e">
        <f>IF(AND('Riesgos Corrup'!#REF!="Baja",'Riesgos Corrup'!#REF!="Mayor"),CONCATENATE("R",'Riesgos Corrup'!#REF!),"")</f>
        <v>#REF!</v>
      </c>
      <c r="AI68" s="413"/>
      <c r="AJ68" s="413" t="e">
        <f>IF(AND('Riesgos Corrup'!#REF!="Baja",'Riesgos Corrup'!#REF!="Mayor"),CONCATENATE("R",'Riesgos Corrup'!#REF!),"")</f>
        <v>#REF!</v>
      </c>
      <c r="AK68" s="413"/>
      <c r="AL68" s="413" t="str">
        <f ca="1">IF(AND('Riesgos Corrup'!$K$18="Baja",'Riesgos Corrup'!$O$18="Mayor"),CONCATENATE("R",'Riesgos Corrup'!$A$18),"")</f>
        <v/>
      </c>
      <c r="AM68" s="416"/>
      <c r="AN68" s="404" t="str">
        <f ca="1">IF(AND('Riesgos Corrup'!$K$13="Baja",'Riesgos Corrup'!$O$13="Mayor"),CONCATENATE("R",'Riesgos Corrup'!$A$13),"")</f>
        <v/>
      </c>
      <c r="AO68" s="405"/>
      <c r="AP68" s="405" t="e">
        <f>IF(AND('Riesgos Corrup'!#REF!="Baja",'Riesgos Corrup'!#REF!="Mayor"),CONCATENATE("R",'Riesgos Corrup'!#REF!),"")</f>
        <v>#REF!</v>
      </c>
      <c r="AQ68" s="405"/>
      <c r="AR68" s="405" t="e">
        <f>IF(AND('Riesgos Corrup'!#REF!="Baja",'Riesgos Corrup'!#REF!="Mayor"),CONCATENATE("R",'Riesgos Corrup'!#REF!),"")</f>
        <v>#REF!</v>
      </c>
      <c r="AS68" s="405"/>
      <c r="AT68" s="405" t="e">
        <f>IF(AND('Riesgos Corrup'!#REF!="Baja",'Riesgos Corrup'!#REF!="Mayor"),CONCATENATE("R",'Riesgos Corrup'!#REF!),"")</f>
        <v>#REF!</v>
      </c>
      <c r="AU68" s="405"/>
      <c r="AV68" s="405" t="str">
        <f ca="1">IF(AND('Riesgos Corrup'!$K$18="Baja",'Riesgos Corrup'!$O$18="Mayor"),CONCATENATE("R",'Riesgos Corrup'!$A$18),"")</f>
        <v/>
      </c>
      <c r="AW68" s="440"/>
      <c r="AX68" s="432" t="str">
        <f ca="1">IF(AND('Riesgos Corrup'!$K$13="Baja",'Riesgos Corrup'!$O$13="Catastrófico"),CONCATENATE("R",'Riesgos Corrup'!$A$13),"")</f>
        <v/>
      </c>
      <c r="AY68" s="430"/>
      <c r="AZ68" s="430" t="e">
        <f>IF(AND('Riesgos Corrup'!#REF!="Baja",'Riesgos Corrup'!#REF!="Catastrófico"),CONCATENATE("R",'Riesgos Corrup'!#REF!),"")</f>
        <v>#REF!</v>
      </c>
      <c r="BA68" s="430"/>
      <c r="BB68" s="430" t="e">
        <f>IF(AND('Riesgos Corrup'!#REF!="Baja",'Riesgos Corrup'!#REF!="Catastrófico"),CONCATENATE("R",'Riesgos Corrup'!#REF!),"")</f>
        <v>#REF!</v>
      </c>
      <c r="BC68" s="430"/>
      <c r="BD68" s="430" t="e">
        <f>IF(AND('Riesgos Corrup'!#REF!="Baja",'Riesgos Corrup'!#REF!="Catastrófico"),CONCATENATE("R",'Riesgos Corrup'!#REF!),"")</f>
        <v>#REF!</v>
      </c>
      <c r="BE68" s="430"/>
      <c r="BF68" s="430" t="str">
        <f ca="1">IF(AND('Riesgos Corrup'!$K$18="Baja",'Riesgos Corrup'!$O$18="Catastrófico"),CONCATENATE("R",'Riesgos Corrup'!$A$18),"")</f>
        <v/>
      </c>
      <c r="BG68" s="431"/>
      <c r="BH68" s="40"/>
      <c r="BI68" s="471"/>
      <c r="BJ68" s="472"/>
      <c r="BK68" s="472"/>
      <c r="BL68" s="472"/>
      <c r="BM68" s="472"/>
      <c r="BN68" s="473"/>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row>
    <row r="69" spans="1:100" ht="15" customHeight="1" x14ac:dyDescent="0.25">
      <c r="A69" s="40"/>
      <c r="B69" s="261"/>
      <c r="C69" s="261"/>
      <c r="D69" s="262"/>
      <c r="E69" s="422"/>
      <c r="F69" s="423"/>
      <c r="G69" s="423"/>
      <c r="H69" s="423"/>
      <c r="I69" s="423"/>
      <c r="J69" s="406"/>
      <c r="K69" s="407"/>
      <c r="L69" s="407"/>
      <c r="M69" s="407"/>
      <c r="N69" s="407"/>
      <c r="O69" s="407"/>
      <c r="P69" s="407"/>
      <c r="Q69" s="407"/>
      <c r="R69" s="407"/>
      <c r="S69" s="449"/>
      <c r="T69" s="412"/>
      <c r="U69" s="413"/>
      <c r="V69" s="413"/>
      <c r="W69" s="413"/>
      <c r="X69" s="413"/>
      <c r="Y69" s="413"/>
      <c r="Z69" s="413"/>
      <c r="AA69" s="413"/>
      <c r="AB69" s="413"/>
      <c r="AC69" s="416"/>
      <c r="AD69" s="412"/>
      <c r="AE69" s="413"/>
      <c r="AF69" s="413"/>
      <c r="AG69" s="413"/>
      <c r="AH69" s="413"/>
      <c r="AI69" s="413"/>
      <c r="AJ69" s="413"/>
      <c r="AK69" s="413"/>
      <c r="AL69" s="413"/>
      <c r="AM69" s="416"/>
      <c r="AN69" s="404"/>
      <c r="AO69" s="405"/>
      <c r="AP69" s="405"/>
      <c r="AQ69" s="405"/>
      <c r="AR69" s="405"/>
      <c r="AS69" s="405"/>
      <c r="AT69" s="405"/>
      <c r="AU69" s="405"/>
      <c r="AV69" s="405"/>
      <c r="AW69" s="440"/>
      <c r="AX69" s="432"/>
      <c r="AY69" s="430"/>
      <c r="AZ69" s="430"/>
      <c r="BA69" s="430"/>
      <c r="BB69" s="430"/>
      <c r="BC69" s="430"/>
      <c r="BD69" s="430"/>
      <c r="BE69" s="430"/>
      <c r="BF69" s="430"/>
      <c r="BG69" s="431"/>
      <c r="BH69" s="40"/>
      <c r="BI69" s="471"/>
      <c r="BJ69" s="472"/>
      <c r="BK69" s="472"/>
      <c r="BL69" s="472"/>
      <c r="BM69" s="472"/>
      <c r="BN69" s="473"/>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row>
    <row r="70" spans="1:100" ht="15" customHeight="1" x14ac:dyDescent="0.25">
      <c r="A70" s="40"/>
      <c r="B70" s="261"/>
      <c r="C70" s="261"/>
      <c r="D70" s="262"/>
      <c r="E70" s="422"/>
      <c r="F70" s="423"/>
      <c r="G70" s="423"/>
      <c r="H70" s="423"/>
      <c r="I70" s="423"/>
      <c r="J70" s="406" t="e">
        <f>IF(AND('Riesgos Corrup'!#REF!="Baja",'Riesgos Corrup'!#REF!="Mayor"),CONCATENATE("R",'Riesgos Corrup'!#REF!),"")</f>
        <v>#REF!</v>
      </c>
      <c r="K70" s="407"/>
      <c r="L70" s="407" t="e">
        <f>IF(AND('Riesgos Corrup'!#REF!="Baja",'Riesgos Corrup'!#REF!="Mayor"),CONCATENATE("R",'Riesgos Corrup'!#REF!),"")</f>
        <v>#REF!</v>
      </c>
      <c r="M70" s="407"/>
      <c r="N70" s="407" t="e">
        <f>IF(AND('Riesgos Corrup'!#REF!="Baja",'Riesgos Corrup'!#REF!="Mayor"),CONCATENATE("R",'Riesgos Corrup'!#REF!),"")</f>
        <v>#REF!</v>
      </c>
      <c r="O70" s="407"/>
      <c r="P70" s="407" t="str">
        <f ca="1">IF(AND('Riesgos Corrup'!$K$21="Baja",'Riesgos Corrup'!$O$21="Mayor"),CONCATENATE("R",'Riesgos Corrup'!$A$21),"")</f>
        <v/>
      </c>
      <c r="Q70" s="407"/>
      <c r="R70" s="407" t="e">
        <f>IF(AND('Riesgos Corrup'!#REF!="Baja",'Riesgos Corrup'!#REF!="Mayor"),CONCATENATE("R",'Riesgos Corrup'!#REF!),"")</f>
        <v>#REF!</v>
      </c>
      <c r="S70" s="449"/>
      <c r="T70" s="412" t="e">
        <f>IF(AND('Riesgos Corrup'!#REF!="Baja",'Riesgos Corrup'!#REF!="Mayor"),CONCATENATE("R",'Riesgos Corrup'!#REF!),"")</f>
        <v>#REF!</v>
      </c>
      <c r="U70" s="413"/>
      <c r="V70" s="413" t="e">
        <f>IF(AND('Riesgos Corrup'!#REF!="Baja",'Riesgos Corrup'!#REF!="Mayor"),CONCATENATE("R",'Riesgos Corrup'!#REF!),"")</f>
        <v>#REF!</v>
      </c>
      <c r="W70" s="413"/>
      <c r="X70" s="413" t="e">
        <f>IF(AND('Riesgos Corrup'!#REF!="Baja",'Riesgos Corrup'!#REF!="Mayor"),CONCATENATE("R",'Riesgos Corrup'!#REF!),"")</f>
        <v>#REF!</v>
      </c>
      <c r="Y70" s="413"/>
      <c r="Z70" s="413" t="str">
        <f ca="1">IF(AND('Riesgos Corrup'!$K$21="Baja",'Riesgos Corrup'!$O$21="Mayor"),CONCATENATE("R",'Riesgos Corrup'!$A$21),"")</f>
        <v/>
      </c>
      <c r="AA70" s="413"/>
      <c r="AB70" s="413" t="e">
        <f>IF(AND('Riesgos Corrup'!#REF!="Baja",'Riesgos Corrup'!#REF!="Mayor"),CONCATENATE("R",'Riesgos Corrup'!#REF!),"")</f>
        <v>#REF!</v>
      </c>
      <c r="AC70" s="416"/>
      <c r="AD70" s="412" t="e">
        <f>IF(AND('Riesgos Corrup'!#REF!="Baja",'Riesgos Corrup'!#REF!="Mayor"),CONCATENATE("R",'Riesgos Corrup'!#REF!),"")</f>
        <v>#REF!</v>
      </c>
      <c r="AE70" s="413"/>
      <c r="AF70" s="413" t="e">
        <f>IF(AND('Riesgos Corrup'!#REF!="Baja",'Riesgos Corrup'!#REF!="Mayor"),CONCATENATE("R",'Riesgos Corrup'!#REF!),"")</f>
        <v>#REF!</v>
      </c>
      <c r="AG70" s="413"/>
      <c r="AH70" s="413" t="e">
        <f>IF(AND('Riesgos Corrup'!#REF!="Baja",'Riesgos Corrup'!#REF!="Mayor"),CONCATENATE("R",'Riesgos Corrup'!#REF!),"")</f>
        <v>#REF!</v>
      </c>
      <c r="AI70" s="413"/>
      <c r="AJ70" s="413" t="str">
        <f ca="1">IF(AND('Riesgos Corrup'!$K$21="Baja",'Riesgos Corrup'!$O$21="Mayor"),CONCATENATE("R",'Riesgos Corrup'!$A$21),"")</f>
        <v/>
      </c>
      <c r="AK70" s="413"/>
      <c r="AL70" s="413" t="e">
        <f>IF(AND('Riesgos Corrup'!#REF!="Baja",'Riesgos Corrup'!#REF!="Mayor"),CONCATENATE("R",'Riesgos Corrup'!#REF!),"")</f>
        <v>#REF!</v>
      </c>
      <c r="AM70" s="416"/>
      <c r="AN70" s="404" t="e">
        <f>IF(AND('Riesgos Corrup'!#REF!="Baja",'Riesgos Corrup'!#REF!="Mayor"),CONCATENATE("R",'Riesgos Corrup'!#REF!),"")</f>
        <v>#REF!</v>
      </c>
      <c r="AO70" s="405"/>
      <c r="AP70" s="405" t="e">
        <f>IF(AND('Riesgos Corrup'!#REF!="Baja",'Riesgos Corrup'!#REF!="Mayor"),CONCATENATE("R",'Riesgos Corrup'!#REF!),"")</f>
        <v>#REF!</v>
      </c>
      <c r="AQ70" s="405"/>
      <c r="AR70" s="405" t="e">
        <f>IF(AND('Riesgos Corrup'!#REF!="Baja",'Riesgos Corrup'!#REF!="Mayor"),CONCATENATE("R",'Riesgos Corrup'!#REF!),"")</f>
        <v>#REF!</v>
      </c>
      <c r="AS70" s="405"/>
      <c r="AT70" s="405" t="str">
        <f ca="1">IF(AND('Riesgos Corrup'!$K$21="Baja",'Riesgos Corrup'!$O$21="Mayor"),CONCATENATE("R",'Riesgos Corrup'!$A$21),"")</f>
        <v/>
      </c>
      <c r="AU70" s="405"/>
      <c r="AV70" s="405" t="e">
        <f>IF(AND('Riesgos Corrup'!#REF!="Baja",'Riesgos Corrup'!#REF!="Mayor"),CONCATENATE("R",'Riesgos Corrup'!#REF!),"")</f>
        <v>#REF!</v>
      </c>
      <c r="AW70" s="440"/>
      <c r="AX70" s="432" t="e">
        <f>IF(AND('Riesgos Corrup'!#REF!="Baja",'Riesgos Corrup'!#REF!="Catastrófico"),CONCATENATE("R",'Riesgos Corrup'!#REF!),"")</f>
        <v>#REF!</v>
      </c>
      <c r="AY70" s="430"/>
      <c r="AZ70" s="430" t="e">
        <f>IF(AND('Riesgos Corrup'!#REF!="Baja",'Riesgos Corrup'!#REF!="Catastrófico"),CONCATENATE("R",'Riesgos Corrup'!#REF!),"")</f>
        <v>#REF!</v>
      </c>
      <c r="BA70" s="430"/>
      <c r="BB70" s="430" t="e">
        <f>IF(AND('Riesgos Corrup'!#REF!="Baja",'Riesgos Corrup'!#REF!="Catastrófico"),CONCATENATE("R",'Riesgos Corrup'!#REF!),"")</f>
        <v>#REF!</v>
      </c>
      <c r="BC70" s="430"/>
      <c r="BD70" s="430" t="str">
        <f ca="1">IF(AND('Riesgos Corrup'!$K$21="Baja",'Riesgos Corrup'!$O$21="Catastrófico"),CONCATENATE("R",'Riesgos Corrup'!$A$21),"")</f>
        <v/>
      </c>
      <c r="BE70" s="430"/>
      <c r="BF70" s="430" t="e">
        <f>IF(AND('Riesgos Corrup'!#REF!="Baja",'Riesgos Corrup'!#REF!="Catastrófico"),CONCATENATE("R",'Riesgos Corrup'!#REF!),"")</f>
        <v>#REF!</v>
      </c>
      <c r="BG70" s="431"/>
      <c r="BH70" s="40"/>
      <c r="BI70" s="471"/>
      <c r="BJ70" s="472"/>
      <c r="BK70" s="472"/>
      <c r="BL70" s="472"/>
      <c r="BM70" s="472"/>
      <c r="BN70" s="473"/>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row>
    <row r="71" spans="1:100" ht="15" customHeight="1" x14ac:dyDescent="0.25">
      <c r="A71" s="40"/>
      <c r="B71" s="261"/>
      <c r="C71" s="261"/>
      <c r="D71" s="262"/>
      <c r="E71" s="422"/>
      <c r="F71" s="423"/>
      <c r="G71" s="423"/>
      <c r="H71" s="423"/>
      <c r="I71" s="423"/>
      <c r="J71" s="406"/>
      <c r="K71" s="407"/>
      <c r="L71" s="407"/>
      <c r="M71" s="407"/>
      <c r="N71" s="407"/>
      <c r="O71" s="407"/>
      <c r="P71" s="407"/>
      <c r="Q71" s="407"/>
      <c r="R71" s="407"/>
      <c r="S71" s="449"/>
      <c r="T71" s="412"/>
      <c r="U71" s="413"/>
      <c r="V71" s="413"/>
      <c r="W71" s="413"/>
      <c r="X71" s="413"/>
      <c r="Y71" s="413"/>
      <c r="Z71" s="413"/>
      <c r="AA71" s="413"/>
      <c r="AB71" s="413"/>
      <c r="AC71" s="416"/>
      <c r="AD71" s="412"/>
      <c r="AE71" s="413"/>
      <c r="AF71" s="413"/>
      <c r="AG71" s="413"/>
      <c r="AH71" s="413"/>
      <c r="AI71" s="413"/>
      <c r="AJ71" s="413"/>
      <c r="AK71" s="413"/>
      <c r="AL71" s="413"/>
      <c r="AM71" s="416"/>
      <c r="AN71" s="404"/>
      <c r="AO71" s="405"/>
      <c r="AP71" s="405"/>
      <c r="AQ71" s="405"/>
      <c r="AR71" s="405"/>
      <c r="AS71" s="405"/>
      <c r="AT71" s="405"/>
      <c r="AU71" s="405"/>
      <c r="AV71" s="405"/>
      <c r="AW71" s="440"/>
      <c r="AX71" s="432"/>
      <c r="AY71" s="430"/>
      <c r="AZ71" s="430"/>
      <c r="BA71" s="430"/>
      <c r="BB71" s="430"/>
      <c r="BC71" s="430"/>
      <c r="BD71" s="430"/>
      <c r="BE71" s="430"/>
      <c r="BF71" s="430"/>
      <c r="BG71" s="431"/>
      <c r="BH71" s="40"/>
      <c r="BI71" s="471"/>
      <c r="BJ71" s="472"/>
      <c r="BK71" s="472"/>
      <c r="BL71" s="472"/>
      <c r="BM71" s="472"/>
      <c r="BN71" s="473"/>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row>
    <row r="72" spans="1:100" ht="15" customHeight="1" x14ac:dyDescent="0.25">
      <c r="A72" s="40"/>
      <c r="B72" s="261"/>
      <c r="C72" s="261"/>
      <c r="D72" s="262"/>
      <c r="E72" s="422"/>
      <c r="F72" s="423"/>
      <c r="G72" s="423"/>
      <c r="H72" s="423"/>
      <c r="I72" s="423"/>
      <c r="J72" s="406" t="e">
        <f>IF(AND('Riesgos Corrup'!#REF!="Baja",'Riesgos Corrup'!#REF!="Mayor"),CONCATENATE("R",'Riesgos Corrup'!#REF!),"")</f>
        <v>#REF!</v>
      </c>
      <c r="K72" s="407"/>
      <c r="L72" s="407" t="e">
        <f>IF(AND('Riesgos Corrup'!#REF!="Baja",'Riesgos Corrup'!#REF!="Mayor"),CONCATENATE("R",'Riesgos Corrup'!#REF!),"")</f>
        <v>#REF!</v>
      </c>
      <c r="M72" s="407"/>
      <c r="N72" s="407" t="str">
        <f ca="1">IF(AND('Riesgos Corrup'!$K$24="Baja",'Riesgos Corrup'!$O$24="Mayor"),CONCATENATE("R",'Riesgos Corrup'!$A$24),"")</f>
        <v/>
      </c>
      <c r="O72" s="407"/>
      <c r="P72" s="407" t="e">
        <f>IF(AND('Riesgos Corrup'!#REF!="Baja",'Riesgos Corrup'!#REF!="Mayor"),CONCATENATE("R",'Riesgos Corrup'!#REF!),"")</f>
        <v>#REF!</v>
      </c>
      <c r="Q72" s="407"/>
      <c r="R72" s="407" t="e">
        <f>IF(AND('Riesgos Corrup'!#REF!="Baja",'Riesgos Corrup'!#REF!="Mayor"),CONCATENATE("R",'Riesgos Corrup'!#REF!),"")</f>
        <v>#REF!</v>
      </c>
      <c r="S72" s="449"/>
      <c r="T72" s="412" t="e">
        <f>IF(AND('Riesgos Corrup'!#REF!="Baja",'Riesgos Corrup'!#REF!="Mayor"),CONCATENATE("R",'Riesgos Corrup'!#REF!),"")</f>
        <v>#REF!</v>
      </c>
      <c r="U72" s="413"/>
      <c r="V72" s="413" t="e">
        <f>IF(AND('Riesgos Corrup'!#REF!="Baja",'Riesgos Corrup'!#REF!="Mayor"),CONCATENATE("R",'Riesgos Corrup'!#REF!),"")</f>
        <v>#REF!</v>
      </c>
      <c r="W72" s="413"/>
      <c r="X72" s="413" t="str">
        <f ca="1">IF(AND('Riesgos Corrup'!$K$24="Baja",'Riesgos Corrup'!$O$24="Mayor"),CONCATENATE("R",'Riesgos Corrup'!$A$24),"")</f>
        <v/>
      </c>
      <c r="Y72" s="413"/>
      <c r="Z72" s="413" t="e">
        <f>IF(AND('Riesgos Corrup'!#REF!="Baja",'Riesgos Corrup'!#REF!="Mayor"),CONCATENATE("R",'Riesgos Corrup'!#REF!),"")</f>
        <v>#REF!</v>
      </c>
      <c r="AA72" s="413"/>
      <c r="AB72" s="413" t="e">
        <f>IF(AND('Riesgos Corrup'!#REF!="Baja",'Riesgos Corrup'!#REF!="Mayor"),CONCATENATE("R",'Riesgos Corrup'!#REF!),"")</f>
        <v>#REF!</v>
      </c>
      <c r="AC72" s="416"/>
      <c r="AD72" s="412" t="e">
        <f>IF(AND('Riesgos Corrup'!#REF!="Baja",'Riesgos Corrup'!#REF!="Mayor"),CONCATENATE("R",'Riesgos Corrup'!#REF!),"")</f>
        <v>#REF!</v>
      </c>
      <c r="AE72" s="413"/>
      <c r="AF72" s="413" t="e">
        <f>IF(AND('Riesgos Corrup'!#REF!="Baja",'Riesgos Corrup'!#REF!="Mayor"),CONCATENATE("R",'Riesgos Corrup'!#REF!),"")</f>
        <v>#REF!</v>
      </c>
      <c r="AG72" s="413"/>
      <c r="AH72" s="413" t="str">
        <f ca="1">IF(AND('Riesgos Corrup'!$K$24="Baja",'Riesgos Corrup'!$O$24="Mayor"),CONCATENATE("R",'Riesgos Corrup'!$A$24),"")</f>
        <v/>
      </c>
      <c r="AI72" s="413"/>
      <c r="AJ72" s="413" t="e">
        <f>IF(AND('Riesgos Corrup'!#REF!="Baja",'Riesgos Corrup'!#REF!="Mayor"),CONCATENATE("R",'Riesgos Corrup'!#REF!),"")</f>
        <v>#REF!</v>
      </c>
      <c r="AK72" s="413"/>
      <c r="AL72" s="413" t="e">
        <f>IF(AND('Riesgos Corrup'!#REF!="Baja",'Riesgos Corrup'!#REF!="Mayor"),CONCATENATE("R",'Riesgos Corrup'!#REF!),"")</f>
        <v>#REF!</v>
      </c>
      <c r="AM72" s="416"/>
      <c r="AN72" s="404" t="e">
        <f>IF(AND('Riesgos Corrup'!#REF!="Baja",'Riesgos Corrup'!#REF!="Mayor"),CONCATENATE("R",'Riesgos Corrup'!#REF!),"")</f>
        <v>#REF!</v>
      </c>
      <c r="AO72" s="405"/>
      <c r="AP72" s="405" t="e">
        <f>IF(AND('Riesgos Corrup'!#REF!="Baja",'Riesgos Corrup'!#REF!="Mayor"),CONCATENATE("R",'Riesgos Corrup'!#REF!),"")</f>
        <v>#REF!</v>
      </c>
      <c r="AQ72" s="405"/>
      <c r="AR72" s="405" t="str">
        <f ca="1">IF(AND('Riesgos Corrup'!$K$24="Baja",'Riesgos Corrup'!$O$24="Mayor"),CONCATENATE("R",'Riesgos Corrup'!$A$24),"")</f>
        <v/>
      </c>
      <c r="AS72" s="405"/>
      <c r="AT72" s="405" t="e">
        <f>IF(AND('Riesgos Corrup'!#REF!="Baja",'Riesgos Corrup'!#REF!="Mayor"),CONCATENATE("R",'Riesgos Corrup'!#REF!),"")</f>
        <v>#REF!</v>
      </c>
      <c r="AU72" s="405"/>
      <c r="AV72" s="405" t="e">
        <f>IF(AND('Riesgos Corrup'!#REF!="Baja",'Riesgos Corrup'!#REF!="Mayor"),CONCATENATE("R",'Riesgos Corrup'!#REF!),"")</f>
        <v>#REF!</v>
      </c>
      <c r="AW72" s="440"/>
      <c r="AX72" s="432" t="e">
        <f>IF(AND('Riesgos Corrup'!#REF!="Baja",'Riesgos Corrup'!#REF!="Catastrófico"),CONCATENATE("R",'Riesgos Corrup'!#REF!),"")</f>
        <v>#REF!</v>
      </c>
      <c r="AY72" s="430"/>
      <c r="AZ72" s="430" t="e">
        <f>IF(AND('Riesgos Corrup'!#REF!="Baja",'Riesgos Corrup'!#REF!="Catastrófico"),CONCATENATE("R",'Riesgos Corrup'!#REF!),"")</f>
        <v>#REF!</v>
      </c>
      <c r="BA72" s="430"/>
      <c r="BB72" s="430" t="str">
        <f ca="1">IF(AND('Riesgos Corrup'!$K$24="Baja",'Riesgos Corrup'!$O$24="Catastrófico"),CONCATENATE("R",'Riesgos Corrup'!$A$24),"")</f>
        <v/>
      </c>
      <c r="BC72" s="430"/>
      <c r="BD72" s="430" t="e">
        <f>IF(AND('Riesgos Corrup'!#REF!="Baja",'Riesgos Corrup'!#REF!="Catastrófico"),CONCATENATE("R",'Riesgos Corrup'!#REF!),"")</f>
        <v>#REF!</v>
      </c>
      <c r="BE72" s="430"/>
      <c r="BF72" s="430" t="e">
        <f>IF(AND('Riesgos Corrup'!#REF!="Baja",'Riesgos Corrup'!#REF!="Catastrófico"),CONCATENATE("R",'Riesgos Corrup'!#REF!),"")</f>
        <v>#REF!</v>
      </c>
      <c r="BG72" s="431"/>
      <c r="BH72" s="40"/>
      <c r="BI72" s="471"/>
      <c r="BJ72" s="472"/>
      <c r="BK72" s="472"/>
      <c r="BL72" s="472"/>
      <c r="BM72" s="472"/>
      <c r="BN72" s="473"/>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row>
    <row r="73" spans="1:100" ht="15" customHeight="1" thickBot="1" x14ac:dyDescent="0.3">
      <c r="A73" s="40"/>
      <c r="B73" s="261"/>
      <c r="C73" s="261"/>
      <c r="D73" s="262"/>
      <c r="E73" s="422"/>
      <c r="F73" s="423"/>
      <c r="G73" s="423"/>
      <c r="H73" s="423"/>
      <c r="I73" s="423"/>
      <c r="J73" s="406"/>
      <c r="K73" s="407"/>
      <c r="L73" s="407"/>
      <c r="M73" s="407"/>
      <c r="N73" s="407"/>
      <c r="O73" s="407"/>
      <c r="P73" s="407"/>
      <c r="Q73" s="407"/>
      <c r="R73" s="407"/>
      <c r="S73" s="449"/>
      <c r="T73" s="412"/>
      <c r="U73" s="413"/>
      <c r="V73" s="413"/>
      <c r="W73" s="413"/>
      <c r="X73" s="413"/>
      <c r="Y73" s="413"/>
      <c r="Z73" s="413"/>
      <c r="AA73" s="413"/>
      <c r="AB73" s="413"/>
      <c r="AC73" s="416"/>
      <c r="AD73" s="412"/>
      <c r="AE73" s="413"/>
      <c r="AF73" s="413"/>
      <c r="AG73" s="413"/>
      <c r="AH73" s="413"/>
      <c r="AI73" s="413"/>
      <c r="AJ73" s="413"/>
      <c r="AK73" s="413"/>
      <c r="AL73" s="413"/>
      <c r="AM73" s="416"/>
      <c r="AN73" s="404"/>
      <c r="AO73" s="405"/>
      <c r="AP73" s="405"/>
      <c r="AQ73" s="405"/>
      <c r="AR73" s="405"/>
      <c r="AS73" s="405"/>
      <c r="AT73" s="405"/>
      <c r="AU73" s="405"/>
      <c r="AV73" s="405"/>
      <c r="AW73" s="440"/>
      <c r="AX73" s="432"/>
      <c r="AY73" s="430"/>
      <c r="AZ73" s="430"/>
      <c r="BA73" s="430"/>
      <c r="BB73" s="430"/>
      <c r="BC73" s="430"/>
      <c r="BD73" s="430"/>
      <c r="BE73" s="430"/>
      <c r="BF73" s="430"/>
      <c r="BG73" s="431"/>
      <c r="BH73" s="40"/>
      <c r="BI73" s="474"/>
      <c r="BJ73" s="475"/>
      <c r="BK73" s="475"/>
      <c r="BL73" s="475"/>
      <c r="BM73" s="475"/>
      <c r="BN73" s="476"/>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row>
    <row r="74" spans="1:100" ht="15" customHeight="1" x14ac:dyDescent="0.25">
      <c r="A74" s="40"/>
      <c r="B74" s="261"/>
      <c r="C74" s="261"/>
      <c r="D74" s="262"/>
      <c r="E74" s="422"/>
      <c r="F74" s="423"/>
      <c r="G74" s="423"/>
      <c r="H74" s="423"/>
      <c r="I74" s="423"/>
      <c r="J74" s="406" t="str">
        <f ca="1">IF(AND('Riesgos Corrup'!$K$27="Baja",'Riesgos Corrup'!$O$27="Mayor"),CONCATENATE("R",'Riesgos Corrup'!$A$27),"")</f>
        <v/>
      </c>
      <c r="K74" s="407"/>
      <c r="L74" s="407" t="str">
        <f ca="1">IF(AND('Riesgos Corrup'!$K$30="Baja",'Riesgos Corrup'!$O$30="Mayor"),CONCATENATE("R",'Riesgos Corrup'!$A$30),"")</f>
        <v/>
      </c>
      <c r="M74" s="407"/>
      <c r="N74" s="407" t="e">
        <f>IF(AND('Riesgos Corrup'!#REF!="Baja",'Riesgos Corrup'!#REF!="Mayor"),CONCATENATE("R",'Riesgos Corrup'!#REF!),"")</f>
        <v>#REF!</v>
      </c>
      <c r="O74" s="407"/>
      <c r="P74" s="407" t="e">
        <f>IF(AND('Riesgos Corrup'!#REF!="Baja",'Riesgos Corrup'!#REF!="Mayor"),CONCATENATE("R",'Riesgos Corrup'!#REF!),"")</f>
        <v>#REF!</v>
      </c>
      <c r="Q74" s="407"/>
      <c r="R74" s="407" t="str">
        <f ca="1">IF(AND('Riesgos Corrup'!$K$33="Baja",'Riesgos Corrup'!$O$33="Mayor"),CONCATENATE("R",'Riesgos Corrup'!$A$33),"")</f>
        <v/>
      </c>
      <c r="S74" s="449"/>
      <c r="T74" s="412" t="str">
        <f ca="1">IF(AND('Riesgos Corrup'!$K$27="Baja",'Riesgos Corrup'!$O$27="Mayor"),CONCATENATE("R",'Riesgos Corrup'!$A$27),"")</f>
        <v/>
      </c>
      <c r="U74" s="413"/>
      <c r="V74" s="413" t="str">
        <f ca="1">IF(AND('Riesgos Corrup'!$K$30="Baja",'Riesgos Corrup'!$O$30="Mayor"),CONCATENATE("R",'Riesgos Corrup'!$A$30),"")</f>
        <v/>
      </c>
      <c r="W74" s="413"/>
      <c r="X74" s="413" t="e">
        <f>IF(AND('Riesgos Corrup'!#REF!="Baja",'Riesgos Corrup'!#REF!="Mayor"),CONCATENATE("R",'Riesgos Corrup'!#REF!),"")</f>
        <v>#REF!</v>
      </c>
      <c r="Y74" s="413"/>
      <c r="Z74" s="413" t="e">
        <f>IF(AND('Riesgos Corrup'!#REF!="Baja",'Riesgos Corrup'!#REF!="Mayor"),CONCATENATE("R",'Riesgos Corrup'!#REF!),"")</f>
        <v>#REF!</v>
      </c>
      <c r="AA74" s="413"/>
      <c r="AB74" s="413" t="str">
        <f ca="1">IF(AND('Riesgos Corrup'!$K$33="Baja",'Riesgos Corrup'!$O$33="Mayor"),CONCATENATE("R",'Riesgos Corrup'!$A$33),"")</f>
        <v/>
      </c>
      <c r="AC74" s="416"/>
      <c r="AD74" s="412" t="str">
        <f ca="1">IF(AND('Riesgos Corrup'!$K$27="Baja",'Riesgos Corrup'!$O$27="Mayor"),CONCATENATE("R",'Riesgos Corrup'!$A$27),"")</f>
        <v/>
      </c>
      <c r="AE74" s="413"/>
      <c r="AF74" s="413" t="str">
        <f ca="1">IF(AND('Riesgos Corrup'!$K$30="Baja",'Riesgos Corrup'!$O$30="Mayor"),CONCATENATE("R",'Riesgos Corrup'!$A$30),"")</f>
        <v/>
      </c>
      <c r="AG74" s="413"/>
      <c r="AH74" s="413" t="e">
        <f>IF(AND('Riesgos Corrup'!#REF!="Baja",'Riesgos Corrup'!#REF!="Mayor"),CONCATENATE("R",'Riesgos Corrup'!#REF!),"")</f>
        <v>#REF!</v>
      </c>
      <c r="AI74" s="413"/>
      <c r="AJ74" s="413" t="e">
        <f>IF(AND('Riesgos Corrup'!#REF!="Baja",'Riesgos Corrup'!#REF!="Mayor"),CONCATENATE("R",'Riesgos Corrup'!#REF!),"")</f>
        <v>#REF!</v>
      </c>
      <c r="AK74" s="413"/>
      <c r="AL74" s="413" t="str">
        <f ca="1">IF(AND('Riesgos Corrup'!$K$33="Baja",'Riesgos Corrup'!$O$33="Mayor"),CONCATENATE("R",'Riesgos Corrup'!$A$33),"")</f>
        <v/>
      </c>
      <c r="AM74" s="416"/>
      <c r="AN74" s="404" t="str">
        <f ca="1">IF(AND('Riesgos Corrup'!$K$27="Baja",'Riesgos Corrup'!$O$27="Mayor"),CONCATENATE("R",'Riesgos Corrup'!$A$27),"")</f>
        <v/>
      </c>
      <c r="AO74" s="405"/>
      <c r="AP74" s="405" t="str">
        <f ca="1">IF(AND('Riesgos Corrup'!$K$30="Baja",'Riesgos Corrup'!$O$30="Mayor"),CONCATENATE("R",'Riesgos Corrup'!$A$30),"")</f>
        <v/>
      </c>
      <c r="AQ74" s="405"/>
      <c r="AR74" s="405" t="e">
        <f>IF(AND('Riesgos Corrup'!#REF!="Baja",'Riesgos Corrup'!#REF!="Mayor"),CONCATENATE("R",'Riesgos Corrup'!#REF!),"")</f>
        <v>#REF!</v>
      </c>
      <c r="AS74" s="405"/>
      <c r="AT74" s="405" t="e">
        <f>IF(AND('Riesgos Corrup'!#REF!="Baja",'Riesgos Corrup'!#REF!="Mayor"),CONCATENATE("R",'Riesgos Corrup'!#REF!),"")</f>
        <v>#REF!</v>
      </c>
      <c r="AU74" s="405"/>
      <c r="AV74" s="405" t="str">
        <f ca="1">IF(AND('Riesgos Corrup'!$K$33="Baja",'Riesgos Corrup'!$O$33="Mayor"),CONCATENATE("R",'Riesgos Corrup'!$A$33),"")</f>
        <v/>
      </c>
      <c r="AW74" s="440"/>
      <c r="AX74" s="432" t="str">
        <f ca="1">IF(AND('Riesgos Corrup'!$K$27="Baja",'Riesgos Corrup'!$O$27="Catastrófico"),CONCATENATE("R",'Riesgos Corrup'!$A$27),"")</f>
        <v/>
      </c>
      <c r="AY74" s="430"/>
      <c r="AZ74" s="430" t="str">
        <f ca="1">IF(AND('Riesgos Corrup'!$K$30="Baja",'Riesgos Corrup'!$O$30="Catastrófico"),CONCATENATE("R",'Riesgos Corrup'!$A$30),"")</f>
        <v/>
      </c>
      <c r="BA74" s="430"/>
      <c r="BB74" s="430" t="e">
        <f>IF(AND('Riesgos Corrup'!#REF!="Baja",'Riesgos Corrup'!#REF!="Catastrófico"),CONCATENATE("R",'Riesgos Corrup'!#REF!),"")</f>
        <v>#REF!</v>
      </c>
      <c r="BC74" s="430"/>
      <c r="BD74" s="430" t="e">
        <f>IF(AND('Riesgos Corrup'!#REF!="Baja",'Riesgos Corrup'!#REF!="Catastrófico"),CONCATENATE("R",'Riesgos Corrup'!#REF!),"")</f>
        <v>#REF!</v>
      </c>
      <c r="BE74" s="430"/>
      <c r="BF74" s="430" t="str">
        <f ca="1">IF(AND('Riesgos Corrup'!$K$33="Baja",'Riesgos Corrup'!$O$33="Catastrófico"),CONCATENATE("R",'Riesgos Corrup'!$A$33),"")</f>
        <v/>
      </c>
      <c r="BG74" s="431"/>
      <c r="BH74" s="40"/>
      <c r="BI74" s="477" t="s">
        <v>76</v>
      </c>
      <c r="BJ74" s="478"/>
      <c r="BK74" s="478"/>
      <c r="BL74" s="478"/>
      <c r="BM74" s="478"/>
      <c r="BN74" s="479"/>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row>
    <row r="75" spans="1:100" ht="15" customHeight="1" x14ac:dyDescent="0.25">
      <c r="A75" s="40"/>
      <c r="B75" s="261"/>
      <c r="C75" s="261"/>
      <c r="D75" s="262"/>
      <c r="E75" s="422"/>
      <c r="F75" s="423"/>
      <c r="G75" s="423"/>
      <c r="H75" s="423"/>
      <c r="I75" s="423"/>
      <c r="J75" s="406"/>
      <c r="K75" s="407"/>
      <c r="L75" s="407"/>
      <c r="M75" s="407"/>
      <c r="N75" s="407"/>
      <c r="O75" s="407"/>
      <c r="P75" s="407"/>
      <c r="Q75" s="407"/>
      <c r="R75" s="407"/>
      <c r="S75" s="449"/>
      <c r="T75" s="412"/>
      <c r="U75" s="413"/>
      <c r="V75" s="413"/>
      <c r="W75" s="413"/>
      <c r="X75" s="413"/>
      <c r="Y75" s="413"/>
      <c r="Z75" s="413"/>
      <c r="AA75" s="413"/>
      <c r="AB75" s="413"/>
      <c r="AC75" s="416"/>
      <c r="AD75" s="412"/>
      <c r="AE75" s="413"/>
      <c r="AF75" s="413"/>
      <c r="AG75" s="413"/>
      <c r="AH75" s="413"/>
      <c r="AI75" s="413"/>
      <c r="AJ75" s="413"/>
      <c r="AK75" s="413"/>
      <c r="AL75" s="413"/>
      <c r="AM75" s="416"/>
      <c r="AN75" s="404"/>
      <c r="AO75" s="405"/>
      <c r="AP75" s="405"/>
      <c r="AQ75" s="405"/>
      <c r="AR75" s="405"/>
      <c r="AS75" s="405"/>
      <c r="AT75" s="405"/>
      <c r="AU75" s="405"/>
      <c r="AV75" s="405"/>
      <c r="AW75" s="440"/>
      <c r="AX75" s="432"/>
      <c r="AY75" s="430"/>
      <c r="AZ75" s="430"/>
      <c r="BA75" s="430"/>
      <c r="BB75" s="430"/>
      <c r="BC75" s="430"/>
      <c r="BD75" s="430"/>
      <c r="BE75" s="430"/>
      <c r="BF75" s="430"/>
      <c r="BG75" s="431"/>
      <c r="BH75" s="40"/>
      <c r="BI75" s="480"/>
      <c r="BJ75" s="481"/>
      <c r="BK75" s="481"/>
      <c r="BL75" s="481"/>
      <c r="BM75" s="481"/>
      <c r="BN75" s="482"/>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row>
    <row r="76" spans="1:100" ht="15" customHeight="1" x14ac:dyDescent="0.25">
      <c r="A76" s="40"/>
      <c r="B76" s="261"/>
      <c r="C76" s="261"/>
      <c r="D76" s="262"/>
      <c r="E76" s="422"/>
      <c r="F76" s="423"/>
      <c r="G76" s="423"/>
      <c r="H76" s="423"/>
      <c r="I76" s="423"/>
      <c r="J76" s="406" t="e">
        <f>IF(AND('Riesgos Corrup'!#REF!="Baja",'Riesgos Corrup'!#REF!="Mayor"),CONCATENATE("R",'Riesgos Corrup'!#REF!),"")</f>
        <v>#REF!</v>
      </c>
      <c r="K76" s="407"/>
      <c r="L76" s="407" t="str">
        <f ca="1">IF(AND('Riesgos Corrup'!$K$36="Baja",'Riesgos Corrup'!$O$36="Mayor"),CONCATENATE("R",'Riesgos Corrup'!$A$36),"")</f>
        <v/>
      </c>
      <c r="M76" s="407"/>
      <c r="N76" s="407" t="e">
        <f>IF(AND('Riesgos Corrup'!#REF!="Baja",'Riesgos Corrup'!#REF!="Mayor"),CONCATENATE("R",'Riesgos Corrup'!#REF!),"")</f>
        <v>#REF!</v>
      </c>
      <c r="O76" s="407"/>
      <c r="P76" s="407" t="e">
        <f>IF(AND('Riesgos Corrup'!#REF!="Baja",'Riesgos Corrup'!#REF!="Mayor"),CONCATENATE("R",'Riesgos Corrup'!#REF!),"")</f>
        <v>#REF!</v>
      </c>
      <c r="Q76" s="407"/>
      <c r="R76" s="407" t="e">
        <f>IF(AND('Riesgos Corrup'!#REF!="Baja",'Riesgos Corrup'!#REF!="Mayor"),CONCATENATE("R",'Riesgos Corrup'!#REF!),"")</f>
        <v>#REF!</v>
      </c>
      <c r="S76" s="449"/>
      <c r="T76" s="412" t="e">
        <f>IF(AND('Riesgos Corrup'!#REF!="Baja",'Riesgos Corrup'!#REF!="Mayor"),CONCATENATE("R",'Riesgos Corrup'!#REF!),"")</f>
        <v>#REF!</v>
      </c>
      <c r="U76" s="413"/>
      <c r="V76" s="413" t="str">
        <f ca="1">IF(AND('Riesgos Corrup'!$K$36="Baja",'Riesgos Corrup'!$O$36="Mayor"),CONCATENATE("R",'Riesgos Corrup'!$A$36),"")</f>
        <v/>
      </c>
      <c r="W76" s="413"/>
      <c r="X76" s="413" t="e">
        <f>IF(AND('Riesgos Corrup'!#REF!="Baja",'Riesgos Corrup'!#REF!="Mayor"),CONCATENATE("R",'Riesgos Corrup'!#REF!),"")</f>
        <v>#REF!</v>
      </c>
      <c r="Y76" s="413"/>
      <c r="Z76" s="413" t="e">
        <f>IF(AND('Riesgos Corrup'!#REF!="Baja",'Riesgos Corrup'!#REF!="Mayor"),CONCATENATE("R",'Riesgos Corrup'!#REF!),"")</f>
        <v>#REF!</v>
      </c>
      <c r="AA76" s="413"/>
      <c r="AB76" s="413" t="e">
        <f>IF(AND('Riesgos Corrup'!#REF!="Baja",'Riesgos Corrup'!#REF!="Mayor"),CONCATENATE("R",'Riesgos Corrup'!#REF!),"")</f>
        <v>#REF!</v>
      </c>
      <c r="AC76" s="416"/>
      <c r="AD76" s="412" t="e">
        <f>IF(AND('Riesgos Corrup'!#REF!="Baja",'Riesgos Corrup'!#REF!="Mayor"),CONCATENATE("R",'Riesgos Corrup'!#REF!),"")</f>
        <v>#REF!</v>
      </c>
      <c r="AE76" s="413"/>
      <c r="AF76" s="413" t="str">
        <f ca="1">IF(AND('Riesgos Corrup'!$K$36="Baja",'Riesgos Corrup'!$O$36="Mayor"),CONCATENATE("R",'Riesgos Corrup'!$A$36),"")</f>
        <v/>
      </c>
      <c r="AG76" s="413"/>
      <c r="AH76" s="413" t="e">
        <f>IF(AND('Riesgos Corrup'!#REF!="Baja",'Riesgos Corrup'!#REF!="Mayor"),CONCATENATE("R",'Riesgos Corrup'!#REF!),"")</f>
        <v>#REF!</v>
      </c>
      <c r="AI76" s="413"/>
      <c r="AJ76" s="413" t="e">
        <f>IF(AND('Riesgos Corrup'!#REF!="Baja",'Riesgos Corrup'!#REF!="Mayor"),CONCATENATE("R",'Riesgos Corrup'!#REF!),"")</f>
        <v>#REF!</v>
      </c>
      <c r="AK76" s="413"/>
      <c r="AL76" s="413" t="e">
        <f>IF(AND('Riesgos Corrup'!#REF!="Baja",'Riesgos Corrup'!#REF!="Mayor"),CONCATENATE("R",'Riesgos Corrup'!#REF!),"")</f>
        <v>#REF!</v>
      </c>
      <c r="AM76" s="416"/>
      <c r="AN76" s="404" t="e">
        <f>IF(AND('Riesgos Corrup'!#REF!="Baja",'Riesgos Corrup'!#REF!="Mayor"),CONCATENATE("R",'Riesgos Corrup'!#REF!),"")</f>
        <v>#REF!</v>
      </c>
      <c r="AO76" s="405"/>
      <c r="AP76" s="405" t="str">
        <f ca="1">IF(AND('Riesgos Corrup'!$K$36="Baja",'Riesgos Corrup'!$O$36="Mayor"),CONCATENATE("R",'Riesgos Corrup'!$A$36),"")</f>
        <v/>
      </c>
      <c r="AQ76" s="405"/>
      <c r="AR76" s="405" t="e">
        <f>IF(AND('Riesgos Corrup'!#REF!="Baja",'Riesgos Corrup'!#REF!="Mayor"),CONCATENATE("R",'Riesgos Corrup'!#REF!),"")</f>
        <v>#REF!</v>
      </c>
      <c r="AS76" s="405"/>
      <c r="AT76" s="405" t="e">
        <f>IF(AND('Riesgos Corrup'!#REF!="Baja",'Riesgos Corrup'!#REF!="Mayor"),CONCATENATE("R",'Riesgos Corrup'!#REF!),"")</f>
        <v>#REF!</v>
      </c>
      <c r="AU76" s="405"/>
      <c r="AV76" s="405" t="e">
        <f>IF(AND('Riesgos Corrup'!#REF!="Baja",'Riesgos Corrup'!#REF!="Mayor"),CONCATENATE("R",'Riesgos Corrup'!#REF!),"")</f>
        <v>#REF!</v>
      </c>
      <c r="AW76" s="440"/>
      <c r="AX76" s="432" t="e">
        <f>IF(AND('Riesgos Corrup'!#REF!="Baja",'Riesgos Corrup'!#REF!="Catastrófico"),CONCATENATE("R",'Riesgos Corrup'!#REF!),"")</f>
        <v>#REF!</v>
      </c>
      <c r="AY76" s="430"/>
      <c r="AZ76" s="430" t="str">
        <f ca="1">IF(AND('Riesgos Corrup'!$K$36="Baja",'Riesgos Corrup'!$O$36="Catastrófico"),CONCATENATE("R",'Riesgos Corrup'!$A$36),"")</f>
        <v/>
      </c>
      <c r="BA76" s="430"/>
      <c r="BB76" s="430" t="e">
        <f>IF(AND('Riesgos Corrup'!#REF!="Baja",'Riesgos Corrup'!#REF!="Catastrófico"),CONCATENATE("R",'Riesgos Corrup'!#REF!),"")</f>
        <v>#REF!</v>
      </c>
      <c r="BC76" s="430"/>
      <c r="BD76" s="430" t="e">
        <f>IF(AND('Riesgos Corrup'!#REF!="Baja",'Riesgos Corrup'!#REF!="Catastrófico"),CONCATENATE("R",'Riesgos Corrup'!#REF!),"")</f>
        <v>#REF!</v>
      </c>
      <c r="BE76" s="430"/>
      <c r="BF76" s="430" t="e">
        <f>IF(AND('Riesgos Corrup'!#REF!="Baja",'Riesgos Corrup'!#REF!="Catastrófico"),CONCATENATE("R",'Riesgos Corrup'!#REF!),"")</f>
        <v>#REF!</v>
      </c>
      <c r="BG76" s="431"/>
      <c r="BH76" s="40"/>
      <c r="BI76" s="480"/>
      <c r="BJ76" s="481"/>
      <c r="BK76" s="481"/>
      <c r="BL76" s="481"/>
      <c r="BM76" s="481"/>
      <c r="BN76" s="482"/>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row>
    <row r="77" spans="1:100" ht="15" customHeight="1" x14ac:dyDescent="0.25">
      <c r="A77" s="40"/>
      <c r="B77" s="261"/>
      <c r="C77" s="261"/>
      <c r="D77" s="262"/>
      <c r="E77" s="422"/>
      <c r="F77" s="423"/>
      <c r="G77" s="423"/>
      <c r="H77" s="423"/>
      <c r="I77" s="423"/>
      <c r="J77" s="406"/>
      <c r="K77" s="407"/>
      <c r="L77" s="407"/>
      <c r="M77" s="407"/>
      <c r="N77" s="407"/>
      <c r="O77" s="407"/>
      <c r="P77" s="407"/>
      <c r="Q77" s="407"/>
      <c r="R77" s="407"/>
      <c r="S77" s="449"/>
      <c r="T77" s="412"/>
      <c r="U77" s="413"/>
      <c r="V77" s="413"/>
      <c r="W77" s="413"/>
      <c r="X77" s="413"/>
      <c r="Y77" s="413"/>
      <c r="Z77" s="413"/>
      <c r="AA77" s="413"/>
      <c r="AB77" s="413"/>
      <c r="AC77" s="416"/>
      <c r="AD77" s="412"/>
      <c r="AE77" s="413"/>
      <c r="AF77" s="413"/>
      <c r="AG77" s="413"/>
      <c r="AH77" s="413"/>
      <c r="AI77" s="413"/>
      <c r="AJ77" s="413"/>
      <c r="AK77" s="413"/>
      <c r="AL77" s="413"/>
      <c r="AM77" s="416"/>
      <c r="AN77" s="404"/>
      <c r="AO77" s="405"/>
      <c r="AP77" s="405"/>
      <c r="AQ77" s="405"/>
      <c r="AR77" s="405"/>
      <c r="AS77" s="405"/>
      <c r="AT77" s="405"/>
      <c r="AU77" s="405"/>
      <c r="AV77" s="405"/>
      <c r="AW77" s="440"/>
      <c r="AX77" s="432"/>
      <c r="AY77" s="430"/>
      <c r="AZ77" s="430"/>
      <c r="BA77" s="430"/>
      <c r="BB77" s="430"/>
      <c r="BC77" s="430"/>
      <c r="BD77" s="430"/>
      <c r="BE77" s="430"/>
      <c r="BF77" s="430"/>
      <c r="BG77" s="431"/>
      <c r="BH77" s="40"/>
      <c r="BI77" s="480"/>
      <c r="BJ77" s="481"/>
      <c r="BK77" s="481"/>
      <c r="BL77" s="481"/>
      <c r="BM77" s="481"/>
      <c r="BN77" s="482"/>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row>
    <row r="78" spans="1:100" ht="15" customHeight="1" x14ac:dyDescent="0.25">
      <c r="A78" s="40"/>
      <c r="B78" s="261"/>
      <c r="C78" s="261"/>
      <c r="D78" s="262"/>
      <c r="E78" s="422"/>
      <c r="F78" s="423"/>
      <c r="G78" s="423"/>
      <c r="H78" s="423"/>
      <c r="I78" s="423"/>
      <c r="J78" s="406" t="e">
        <f>IF(AND('Riesgos Corrup'!#REF!="Baja",'Riesgos Corrup'!#REF!="Mayor"),CONCATENATE("R",'Riesgos Corrup'!#REF!),"")</f>
        <v>#REF!</v>
      </c>
      <c r="K78" s="407"/>
      <c r="L78" s="407" t="e">
        <f>IF(AND('Riesgos Corrup'!#REF!="Baja",'Riesgos Corrup'!#REF!="Mayor"),CONCATENATE("R",'Riesgos Corrup'!#REF!),"")</f>
        <v>#REF!</v>
      </c>
      <c r="M78" s="407"/>
      <c r="N78" s="407" t="e">
        <f>IF(AND('Riesgos Corrup'!#REF!="Baja",'Riesgos Corrup'!#REF!="Mayor"),CONCATENATE("R",'Riesgos Corrup'!#REF!),"")</f>
        <v>#REF!</v>
      </c>
      <c r="O78" s="407"/>
      <c r="P78" s="407" t="e">
        <f>IF(AND('Riesgos Corrup'!#REF!="Baja",'Riesgos Corrup'!#REF!="Mayor"),CONCATENATE("R",'Riesgos Corrup'!#REF!),"")</f>
        <v>#REF!</v>
      </c>
      <c r="Q78" s="407"/>
      <c r="R78" s="407" t="e">
        <f>IF(AND('Riesgos Corrup'!#REF!="Baja",'Riesgos Corrup'!#REF!="Mayor"),CONCATENATE("R",'Riesgos Corrup'!#REF!),"")</f>
        <v>#REF!</v>
      </c>
      <c r="S78" s="449"/>
      <c r="T78" s="412" t="e">
        <f>IF(AND('Riesgos Corrup'!#REF!="Baja",'Riesgos Corrup'!#REF!="Mayor"),CONCATENATE("R",'Riesgos Corrup'!#REF!),"")</f>
        <v>#REF!</v>
      </c>
      <c r="U78" s="413"/>
      <c r="V78" s="413" t="e">
        <f>IF(AND('Riesgos Corrup'!#REF!="Baja",'Riesgos Corrup'!#REF!="Mayor"),CONCATENATE("R",'Riesgos Corrup'!#REF!),"")</f>
        <v>#REF!</v>
      </c>
      <c r="W78" s="413"/>
      <c r="X78" s="413" t="e">
        <f>IF(AND('Riesgos Corrup'!#REF!="Baja",'Riesgos Corrup'!#REF!="Mayor"),CONCATENATE("R",'Riesgos Corrup'!#REF!),"")</f>
        <v>#REF!</v>
      </c>
      <c r="Y78" s="413"/>
      <c r="Z78" s="413" t="e">
        <f>IF(AND('Riesgos Corrup'!#REF!="Baja",'Riesgos Corrup'!#REF!="Mayor"),CONCATENATE("R",'Riesgos Corrup'!#REF!),"")</f>
        <v>#REF!</v>
      </c>
      <c r="AA78" s="413"/>
      <c r="AB78" s="413" t="e">
        <f>IF(AND('Riesgos Corrup'!#REF!="Baja",'Riesgos Corrup'!#REF!="Mayor"),CONCATENATE("R",'Riesgos Corrup'!#REF!),"")</f>
        <v>#REF!</v>
      </c>
      <c r="AC78" s="416"/>
      <c r="AD78" s="412" t="e">
        <f>IF(AND('Riesgos Corrup'!#REF!="Baja",'Riesgos Corrup'!#REF!="Mayor"),CONCATENATE("R",'Riesgos Corrup'!#REF!),"")</f>
        <v>#REF!</v>
      </c>
      <c r="AE78" s="413"/>
      <c r="AF78" s="413" t="e">
        <f>IF(AND('Riesgos Corrup'!#REF!="Baja",'Riesgos Corrup'!#REF!="Mayor"),CONCATENATE("R",'Riesgos Corrup'!#REF!),"")</f>
        <v>#REF!</v>
      </c>
      <c r="AG78" s="413"/>
      <c r="AH78" s="413" t="e">
        <f>IF(AND('Riesgos Corrup'!#REF!="Baja",'Riesgos Corrup'!#REF!="Mayor"),CONCATENATE("R",'Riesgos Corrup'!#REF!),"")</f>
        <v>#REF!</v>
      </c>
      <c r="AI78" s="413"/>
      <c r="AJ78" s="413" t="e">
        <f>IF(AND('Riesgos Corrup'!#REF!="Baja",'Riesgos Corrup'!#REF!="Mayor"),CONCATENATE("R",'Riesgos Corrup'!#REF!),"")</f>
        <v>#REF!</v>
      </c>
      <c r="AK78" s="413"/>
      <c r="AL78" s="413" t="e">
        <f>IF(AND('Riesgos Corrup'!#REF!="Baja",'Riesgos Corrup'!#REF!="Mayor"),CONCATENATE("R",'Riesgos Corrup'!#REF!),"")</f>
        <v>#REF!</v>
      </c>
      <c r="AM78" s="416"/>
      <c r="AN78" s="404" t="e">
        <f>IF(AND('Riesgos Corrup'!#REF!="Baja",'Riesgos Corrup'!#REF!="Mayor"),CONCATENATE("R",'Riesgos Corrup'!#REF!),"")</f>
        <v>#REF!</v>
      </c>
      <c r="AO78" s="405"/>
      <c r="AP78" s="405" t="e">
        <f>IF(AND('Riesgos Corrup'!#REF!="Baja",'Riesgos Corrup'!#REF!="Mayor"),CONCATENATE("R",'Riesgos Corrup'!#REF!),"")</f>
        <v>#REF!</v>
      </c>
      <c r="AQ78" s="405"/>
      <c r="AR78" s="405" t="e">
        <f>IF(AND('Riesgos Corrup'!#REF!="Baja",'Riesgos Corrup'!#REF!="Mayor"),CONCATENATE("R",'Riesgos Corrup'!#REF!),"")</f>
        <v>#REF!</v>
      </c>
      <c r="AS78" s="405"/>
      <c r="AT78" s="405" t="e">
        <f>IF(AND('Riesgos Corrup'!#REF!="Baja",'Riesgos Corrup'!#REF!="Mayor"),CONCATENATE("R",'Riesgos Corrup'!#REF!),"")</f>
        <v>#REF!</v>
      </c>
      <c r="AU78" s="405"/>
      <c r="AV78" s="405" t="e">
        <f>IF(AND('Riesgos Corrup'!#REF!="Baja",'Riesgos Corrup'!#REF!="Mayor"),CONCATENATE("R",'Riesgos Corrup'!#REF!),"")</f>
        <v>#REF!</v>
      </c>
      <c r="AW78" s="440"/>
      <c r="AX78" s="432" t="e">
        <f>IF(AND('Riesgos Corrup'!#REF!="Baja",'Riesgos Corrup'!#REF!="Catastrófico"),CONCATENATE("R",'Riesgos Corrup'!#REF!),"")</f>
        <v>#REF!</v>
      </c>
      <c r="AY78" s="430"/>
      <c r="AZ78" s="430" t="e">
        <f>IF(AND('Riesgos Corrup'!#REF!="Baja",'Riesgos Corrup'!#REF!="Catastrófico"),CONCATENATE("R",'Riesgos Corrup'!#REF!),"")</f>
        <v>#REF!</v>
      </c>
      <c r="BA78" s="430"/>
      <c r="BB78" s="430" t="e">
        <f>IF(AND('Riesgos Corrup'!#REF!="Baja",'Riesgos Corrup'!#REF!="Catastrófico"),CONCATENATE("R",'Riesgos Corrup'!#REF!),"")</f>
        <v>#REF!</v>
      </c>
      <c r="BC78" s="430"/>
      <c r="BD78" s="430" t="e">
        <f>IF(AND('Riesgos Corrup'!#REF!="Baja",'Riesgos Corrup'!#REF!="Catastrófico"),CONCATENATE("R",'Riesgos Corrup'!#REF!),"")</f>
        <v>#REF!</v>
      </c>
      <c r="BE78" s="430"/>
      <c r="BF78" s="430" t="e">
        <f>IF(AND('Riesgos Corrup'!#REF!="Baja",'Riesgos Corrup'!#REF!="Catastrófico"),CONCATENATE("R",'Riesgos Corrup'!#REF!),"")</f>
        <v>#REF!</v>
      </c>
      <c r="BG78" s="431"/>
      <c r="BH78" s="40"/>
      <c r="BI78" s="480"/>
      <c r="BJ78" s="481"/>
      <c r="BK78" s="481"/>
      <c r="BL78" s="481"/>
      <c r="BM78" s="481"/>
      <c r="BN78" s="482"/>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row>
    <row r="79" spans="1:100" ht="15" customHeight="1" x14ac:dyDescent="0.25">
      <c r="A79" s="40"/>
      <c r="B79" s="261"/>
      <c r="C79" s="261"/>
      <c r="D79" s="262"/>
      <c r="E79" s="422"/>
      <c r="F79" s="423"/>
      <c r="G79" s="423"/>
      <c r="H79" s="423"/>
      <c r="I79" s="423"/>
      <c r="J79" s="406"/>
      <c r="K79" s="407"/>
      <c r="L79" s="407"/>
      <c r="M79" s="407"/>
      <c r="N79" s="407"/>
      <c r="O79" s="407"/>
      <c r="P79" s="407"/>
      <c r="Q79" s="407"/>
      <c r="R79" s="407"/>
      <c r="S79" s="449"/>
      <c r="T79" s="412"/>
      <c r="U79" s="413"/>
      <c r="V79" s="413"/>
      <c r="W79" s="413"/>
      <c r="X79" s="413"/>
      <c r="Y79" s="413"/>
      <c r="Z79" s="413"/>
      <c r="AA79" s="413"/>
      <c r="AB79" s="413"/>
      <c r="AC79" s="416"/>
      <c r="AD79" s="412"/>
      <c r="AE79" s="413"/>
      <c r="AF79" s="413"/>
      <c r="AG79" s="413"/>
      <c r="AH79" s="413"/>
      <c r="AI79" s="413"/>
      <c r="AJ79" s="413"/>
      <c r="AK79" s="413"/>
      <c r="AL79" s="413"/>
      <c r="AM79" s="416"/>
      <c r="AN79" s="404"/>
      <c r="AO79" s="405"/>
      <c r="AP79" s="405"/>
      <c r="AQ79" s="405"/>
      <c r="AR79" s="405"/>
      <c r="AS79" s="405"/>
      <c r="AT79" s="405"/>
      <c r="AU79" s="405"/>
      <c r="AV79" s="405"/>
      <c r="AW79" s="440"/>
      <c r="AX79" s="432"/>
      <c r="AY79" s="430"/>
      <c r="AZ79" s="430"/>
      <c r="BA79" s="430"/>
      <c r="BB79" s="430"/>
      <c r="BC79" s="430"/>
      <c r="BD79" s="430"/>
      <c r="BE79" s="430"/>
      <c r="BF79" s="430"/>
      <c r="BG79" s="431"/>
      <c r="BH79" s="40"/>
      <c r="BI79" s="480"/>
      <c r="BJ79" s="481"/>
      <c r="BK79" s="481"/>
      <c r="BL79" s="481"/>
      <c r="BM79" s="481"/>
      <c r="BN79" s="482"/>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row>
    <row r="80" spans="1:100" ht="15" customHeight="1" x14ac:dyDescent="0.25">
      <c r="A80" s="40"/>
      <c r="B80" s="261"/>
      <c r="C80" s="261"/>
      <c r="D80" s="262"/>
      <c r="E80" s="422"/>
      <c r="F80" s="423"/>
      <c r="G80" s="423"/>
      <c r="H80" s="423"/>
      <c r="I80" s="423"/>
      <c r="J80" s="406" t="e">
        <f>IF(AND('Riesgos Corrup'!#REF!="Baja",'Riesgos Corrup'!#REF!="Mayor"),CONCATENATE("R",'Riesgos Corrup'!#REF!),"")</f>
        <v>#REF!</v>
      </c>
      <c r="K80" s="407"/>
      <c r="L80" s="407" t="str">
        <f ca="1">IF(AND('Riesgos Corrup'!$K$39="Baja",'Riesgos Corrup'!$O$39="Mayor"),CONCATENATE("R",'Riesgos Corrup'!$A$39),"")</f>
        <v/>
      </c>
      <c r="M80" s="407"/>
      <c r="N80" s="407" t="e">
        <f>IF(AND('Riesgos Corrup'!#REF!="Baja",'Riesgos Corrup'!#REF!="Mayor"),CONCATENATE("R",'Riesgos Corrup'!#REF!),"")</f>
        <v>#REF!</v>
      </c>
      <c r="O80" s="407"/>
      <c r="P80" s="407" t="e">
        <f>IF(AND('Riesgos Corrup'!#REF!="Baja",'Riesgos Corrup'!#REF!="Mayor"),CONCATENATE("R",'Riesgos Corrup'!#REF!),"")</f>
        <v>#REF!</v>
      </c>
      <c r="Q80" s="407"/>
      <c r="R80" s="407" t="e">
        <f>IF(AND('Riesgos Corrup'!#REF!="Baja",'Riesgos Corrup'!#REF!="Mayor"),CONCATENATE("R",'Riesgos Corrup'!#REF!),"")</f>
        <v>#REF!</v>
      </c>
      <c r="S80" s="449"/>
      <c r="T80" s="412" t="e">
        <f>IF(AND('Riesgos Corrup'!#REF!="Baja",'Riesgos Corrup'!#REF!="Mayor"),CONCATENATE("R",'Riesgos Corrup'!#REF!),"")</f>
        <v>#REF!</v>
      </c>
      <c r="U80" s="413"/>
      <c r="V80" s="413" t="str">
        <f ca="1">IF(AND('Riesgos Corrup'!$K$39="Baja",'Riesgos Corrup'!$O$39="Mayor"),CONCATENATE("R",'Riesgos Corrup'!$A$39),"")</f>
        <v/>
      </c>
      <c r="W80" s="413"/>
      <c r="X80" s="413" t="e">
        <f>IF(AND('Riesgos Corrup'!#REF!="Baja",'Riesgos Corrup'!#REF!="Mayor"),CONCATENATE("R",'Riesgos Corrup'!#REF!),"")</f>
        <v>#REF!</v>
      </c>
      <c r="Y80" s="413"/>
      <c r="Z80" s="413" t="e">
        <f>IF(AND('Riesgos Corrup'!#REF!="Baja",'Riesgos Corrup'!#REF!="Mayor"),CONCATENATE("R",'Riesgos Corrup'!#REF!),"")</f>
        <v>#REF!</v>
      </c>
      <c r="AA80" s="413"/>
      <c r="AB80" s="413" t="e">
        <f>IF(AND('Riesgos Corrup'!#REF!="Baja",'Riesgos Corrup'!#REF!="Mayor"),CONCATENATE("R",'Riesgos Corrup'!#REF!),"")</f>
        <v>#REF!</v>
      </c>
      <c r="AC80" s="416"/>
      <c r="AD80" s="412" t="e">
        <f>IF(AND('Riesgos Corrup'!#REF!="Baja",'Riesgos Corrup'!#REF!="Mayor"),CONCATENATE("R",'Riesgos Corrup'!#REF!),"")</f>
        <v>#REF!</v>
      </c>
      <c r="AE80" s="413"/>
      <c r="AF80" s="413" t="str">
        <f ca="1">IF(AND('Riesgos Corrup'!$K$39="Baja",'Riesgos Corrup'!$O$39="Mayor"),CONCATENATE("R",'Riesgos Corrup'!$A$39),"")</f>
        <v/>
      </c>
      <c r="AG80" s="413"/>
      <c r="AH80" s="413" t="e">
        <f>IF(AND('Riesgos Corrup'!#REF!="Baja",'Riesgos Corrup'!#REF!="Mayor"),CONCATENATE("R",'Riesgos Corrup'!#REF!),"")</f>
        <v>#REF!</v>
      </c>
      <c r="AI80" s="413"/>
      <c r="AJ80" s="413" t="e">
        <f>IF(AND('Riesgos Corrup'!#REF!="Baja",'Riesgos Corrup'!#REF!="Mayor"),CONCATENATE("R",'Riesgos Corrup'!#REF!),"")</f>
        <v>#REF!</v>
      </c>
      <c r="AK80" s="413"/>
      <c r="AL80" s="413" t="e">
        <f>IF(AND('Riesgos Corrup'!#REF!="Baja",'Riesgos Corrup'!#REF!="Mayor"),CONCATENATE("R",'Riesgos Corrup'!#REF!),"")</f>
        <v>#REF!</v>
      </c>
      <c r="AM80" s="416"/>
      <c r="AN80" s="404" t="e">
        <f>IF(AND('Riesgos Corrup'!#REF!="Baja",'Riesgos Corrup'!#REF!="Mayor"),CONCATENATE("R",'Riesgos Corrup'!#REF!),"")</f>
        <v>#REF!</v>
      </c>
      <c r="AO80" s="405"/>
      <c r="AP80" s="405" t="str">
        <f ca="1">IF(AND('Riesgos Corrup'!$K$39="Baja",'Riesgos Corrup'!$O$39="Mayor"),CONCATENATE("R",'Riesgos Corrup'!$A$39),"")</f>
        <v/>
      </c>
      <c r="AQ80" s="405"/>
      <c r="AR80" s="405" t="e">
        <f>IF(AND('Riesgos Corrup'!#REF!="Baja",'Riesgos Corrup'!#REF!="Mayor"),CONCATENATE("R",'Riesgos Corrup'!#REF!),"")</f>
        <v>#REF!</v>
      </c>
      <c r="AS80" s="405"/>
      <c r="AT80" s="405" t="e">
        <f>IF(AND('Riesgos Corrup'!#REF!="Baja",'Riesgos Corrup'!#REF!="Mayor"),CONCATENATE("R",'Riesgos Corrup'!#REF!),"")</f>
        <v>#REF!</v>
      </c>
      <c r="AU80" s="405"/>
      <c r="AV80" s="405" t="e">
        <f>IF(AND('Riesgos Corrup'!#REF!="Baja",'Riesgos Corrup'!#REF!="Mayor"),CONCATENATE("R",'Riesgos Corrup'!#REF!),"")</f>
        <v>#REF!</v>
      </c>
      <c r="AW80" s="440"/>
      <c r="AX80" s="432" t="e">
        <f>IF(AND('Riesgos Corrup'!#REF!="Baja",'Riesgos Corrup'!#REF!="Catastrófico"),CONCATENATE("R",'Riesgos Corrup'!#REF!),"")</f>
        <v>#REF!</v>
      </c>
      <c r="AY80" s="430"/>
      <c r="AZ80" s="430" t="str">
        <f ca="1">IF(AND('Riesgos Corrup'!$K$39="Baja",'Riesgos Corrup'!$O$39="Catastrófico"),CONCATENATE("R",'Riesgos Corrup'!$A$39),"")</f>
        <v/>
      </c>
      <c r="BA80" s="430"/>
      <c r="BB80" s="430" t="e">
        <f>IF(AND('Riesgos Corrup'!#REF!="Baja",'Riesgos Corrup'!#REF!="Catastrófico"),CONCATENATE("R",'Riesgos Corrup'!#REF!),"")</f>
        <v>#REF!</v>
      </c>
      <c r="BC80" s="430"/>
      <c r="BD80" s="430" t="e">
        <f>IF(AND('Riesgos Corrup'!#REF!="Baja",'Riesgos Corrup'!#REF!="Catastrófico"),CONCATENATE("R",'Riesgos Corrup'!#REF!),"")</f>
        <v>#REF!</v>
      </c>
      <c r="BE80" s="430"/>
      <c r="BF80" s="430" t="e">
        <f>IF(AND('Riesgos Corrup'!#REF!="Baja",'Riesgos Corrup'!#REF!="Catastrófico"),CONCATENATE("R",'Riesgos Corrup'!#REF!),"")</f>
        <v>#REF!</v>
      </c>
      <c r="BG80" s="431"/>
      <c r="BH80" s="40"/>
      <c r="BI80" s="480"/>
      <c r="BJ80" s="481"/>
      <c r="BK80" s="481"/>
      <c r="BL80" s="481"/>
      <c r="BM80" s="481"/>
      <c r="BN80" s="482"/>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row>
    <row r="81" spans="1:100" ht="15" customHeight="1" x14ac:dyDescent="0.25">
      <c r="A81" s="40"/>
      <c r="B81" s="261"/>
      <c r="C81" s="261"/>
      <c r="D81" s="262"/>
      <c r="E81" s="422"/>
      <c r="F81" s="423"/>
      <c r="G81" s="423"/>
      <c r="H81" s="423"/>
      <c r="I81" s="423"/>
      <c r="J81" s="406"/>
      <c r="K81" s="407"/>
      <c r="L81" s="407"/>
      <c r="M81" s="407"/>
      <c r="N81" s="407"/>
      <c r="O81" s="407"/>
      <c r="P81" s="407"/>
      <c r="Q81" s="407"/>
      <c r="R81" s="407"/>
      <c r="S81" s="449"/>
      <c r="T81" s="412"/>
      <c r="U81" s="413"/>
      <c r="V81" s="413"/>
      <c r="W81" s="413"/>
      <c r="X81" s="413"/>
      <c r="Y81" s="413"/>
      <c r="Z81" s="413"/>
      <c r="AA81" s="413"/>
      <c r="AB81" s="413"/>
      <c r="AC81" s="416"/>
      <c r="AD81" s="412"/>
      <c r="AE81" s="413"/>
      <c r="AF81" s="413"/>
      <c r="AG81" s="413"/>
      <c r="AH81" s="413"/>
      <c r="AI81" s="413"/>
      <c r="AJ81" s="413"/>
      <c r="AK81" s="413"/>
      <c r="AL81" s="413"/>
      <c r="AM81" s="416"/>
      <c r="AN81" s="404"/>
      <c r="AO81" s="405"/>
      <c r="AP81" s="405"/>
      <c r="AQ81" s="405"/>
      <c r="AR81" s="405"/>
      <c r="AS81" s="405"/>
      <c r="AT81" s="405"/>
      <c r="AU81" s="405"/>
      <c r="AV81" s="405"/>
      <c r="AW81" s="440"/>
      <c r="AX81" s="432"/>
      <c r="AY81" s="430"/>
      <c r="AZ81" s="430"/>
      <c r="BA81" s="430"/>
      <c r="BB81" s="430"/>
      <c r="BC81" s="430"/>
      <c r="BD81" s="430"/>
      <c r="BE81" s="430"/>
      <c r="BF81" s="430"/>
      <c r="BG81" s="431"/>
      <c r="BH81" s="40"/>
      <c r="BI81" s="480"/>
      <c r="BJ81" s="481"/>
      <c r="BK81" s="481"/>
      <c r="BL81" s="481"/>
      <c r="BM81" s="481"/>
      <c r="BN81" s="482"/>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row>
    <row r="82" spans="1:100" ht="15" customHeight="1" x14ac:dyDescent="0.25">
      <c r="A82" s="40"/>
      <c r="B82" s="261"/>
      <c r="C82" s="261"/>
      <c r="D82" s="262"/>
      <c r="E82" s="422"/>
      <c r="F82" s="423"/>
      <c r="G82" s="423"/>
      <c r="H82" s="423"/>
      <c r="I82" s="423"/>
      <c r="J82" s="406" t="str">
        <f ca="1">IF(AND('Riesgos Corrup'!$K$42="Baja",'Riesgos Corrup'!$O$42="Mayor"),CONCATENATE("R",'Riesgos Corrup'!$A$42),"")</f>
        <v/>
      </c>
      <c r="K82" s="407"/>
      <c r="L82" s="407" t="e">
        <f>IF(AND('Riesgos Corrup'!#REF!="Baja",'Riesgos Corrup'!#REF!="Mayor"),CONCATENATE("R",'Riesgos Corrup'!#REF!),"")</f>
        <v>#REF!</v>
      </c>
      <c r="M82" s="407"/>
      <c r="N82" s="407" t="str">
        <f ca="1">IF(AND('Riesgos Corrup'!$K$45="Baja",'Riesgos Corrup'!$O$45="Mayor"),CONCATENATE("R",'Riesgos Corrup'!$A$45),"")</f>
        <v/>
      </c>
      <c r="O82" s="407"/>
      <c r="P82" s="407" t="str">
        <f ca="1">IF(AND('Riesgos Corrup'!$K$48="Baja",'Riesgos Corrup'!$O$48="Mayor"),CONCATENATE("R",'Riesgos Corrup'!$A$48),"")</f>
        <v>R14</v>
      </c>
      <c r="Q82" s="407"/>
      <c r="R82" s="407" t="e">
        <f>IF(AND('Riesgos Corrup'!#REF!="Baja",'Riesgos Corrup'!#REF!="Mayor"),CONCATENATE("R",'Riesgos Corrup'!#REF!),"")</f>
        <v>#REF!</v>
      </c>
      <c r="S82" s="449"/>
      <c r="T82" s="412" t="str">
        <f ca="1">IF(AND('Riesgos Corrup'!$K$42="Baja",'Riesgos Corrup'!$O$42="Mayor"),CONCATENATE("R",'Riesgos Corrup'!$A$42),"")</f>
        <v/>
      </c>
      <c r="U82" s="413"/>
      <c r="V82" s="413" t="e">
        <f>IF(AND('Riesgos Corrup'!#REF!="Baja",'Riesgos Corrup'!#REF!="Mayor"),CONCATENATE("R",'Riesgos Corrup'!#REF!),"")</f>
        <v>#REF!</v>
      </c>
      <c r="W82" s="413"/>
      <c r="X82" s="413" t="str">
        <f ca="1">IF(AND('Riesgos Corrup'!$K$45="Baja",'Riesgos Corrup'!$O$45="Mayor"),CONCATENATE("R",'Riesgos Corrup'!$A$45),"")</f>
        <v/>
      </c>
      <c r="Y82" s="413"/>
      <c r="Z82" s="413" t="str">
        <f ca="1">IF(AND('Riesgos Corrup'!$K$48="Baja",'Riesgos Corrup'!$O$48="Mayor"),CONCATENATE("R",'Riesgos Corrup'!$A$48),"")</f>
        <v>R14</v>
      </c>
      <c r="AA82" s="413"/>
      <c r="AB82" s="413" t="e">
        <f>IF(AND('Riesgos Corrup'!#REF!="Baja",'Riesgos Corrup'!#REF!="Mayor"),CONCATENATE("R",'Riesgos Corrup'!#REF!),"")</f>
        <v>#REF!</v>
      </c>
      <c r="AC82" s="416"/>
      <c r="AD82" s="412" t="str">
        <f ca="1">IF(AND('Riesgos Corrup'!$K$42="Baja",'Riesgos Corrup'!$O$42="Mayor"),CONCATENATE("R",'Riesgos Corrup'!$A$42),"")</f>
        <v/>
      </c>
      <c r="AE82" s="413"/>
      <c r="AF82" s="413" t="e">
        <f>IF(AND('Riesgos Corrup'!#REF!="Baja",'Riesgos Corrup'!#REF!="Mayor"),CONCATENATE("R",'Riesgos Corrup'!#REF!),"")</f>
        <v>#REF!</v>
      </c>
      <c r="AG82" s="413"/>
      <c r="AH82" s="413" t="str">
        <f ca="1">IF(AND('Riesgos Corrup'!$K$45="Baja",'Riesgos Corrup'!$O$45="Mayor"),CONCATENATE("R",'Riesgos Corrup'!$A$45),"")</f>
        <v/>
      </c>
      <c r="AI82" s="413"/>
      <c r="AJ82" s="413" t="str">
        <f ca="1">IF(AND('Riesgos Corrup'!$K$48="Baja",'Riesgos Corrup'!$O$48="Mayor"),CONCATENATE("R",'Riesgos Corrup'!$A$48),"")</f>
        <v>R14</v>
      </c>
      <c r="AK82" s="413"/>
      <c r="AL82" s="413" t="e">
        <f>IF(AND('Riesgos Corrup'!#REF!="Baja",'Riesgos Corrup'!#REF!="Mayor"),CONCATENATE("R",'Riesgos Corrup'!#REF!),"")</f>
        <v>#REF!</v>
      </c>
      <c r="AM82" s="416"/>
      <c r="AN82" s="404" t="str">
        <f ca="1">IF(AND('Riesgos Corrup'!$K$42="Baja",'Riesgos Corrup'!$O$42="Mayor"),CONCATENATE("R",'Riesgos Corrup'!$A$42),"")</f>
        <v/>
      </c>
      <c r="AO82" s="405"/>
      <c r="AP82" s="405" t="e">
        <f>IF(AND('Riesgos Corrup'!#REF!="Baja",'Riesgos Corrup'!#REF!="Mayor"),CONCATENATE("R",'Riesgos Corrup'!#REF!),"")</f>
        <v>#REF!</v>
      </c>
      <c r="AQ82" s="405"/>
      <c r="AR82" s="405" t="str">
        <f ca="1">IF(AND('Riesgos Corrup'!$K$45="Baja",'Riesgos Corrup'!$O$45="Mayor"),CONCATENATE("R",'Riesgos Corrup'!$A$45),"")</f>
        <v/>
      </c>
      <c r="AS82" s="405"/>
      <c r="AT82" s="405" t="str">
        <f ca="1">IF(AND('Riesgos Corrup'!$K$48="Baja",'Riesgos Corrup'!$O$48="Mayor"),CONCATENATE("R",'Riesgos Corrup'!$A$48),"")</f>
        <v>R14</v>
      </c>
      <c r="AU82" s="405"/>
      <c r="AV82" s="405" t="e">
        <f>IF(AND('Riesgos Corrup'!#REF!="Baja",'Riesgos Corrup'!#REF!="Mayor"),CONCATENATE("R",'Riesgos Corrup'!#REF!),"")</f>
        <v>#REF!</v>
      </c>
      <c r="AW82" s="440"/>
      <c r="AX82" s="432" t="str">
        <f ca="1">IF(AND('Riesgos Corrup'!$K$42="Baja",'Riesgos Corrup'!$O$42="Catastrófico"),CONCATENATE("R",'Riesgos Corrup'!$A$42),"")</f>
        <v/>
      </c>
      <c r="AY82" s="430"/>
      <c r="AZ82" s="430" t="e">
        <f>IF(AND('Riesgos Corrup'!#REF!="Baja",'Riesgos Corrup'!#REF!="Catastrófico"),CONCATENATE("R",'Riesgos Corrup'!#REF!),"")</f>
        <v>#REF!</v>
      </c>
      <c r="BA82" s="430"/>
      <c r="BB82" s="430" t="str">
        <f ca="1">IF(AND('Riesgos Corrup'!$K$45="Baja",'Riesgos Corrup'!$O$45="Catastrófico"),CONCATENATE("R",'Riesgos Corrup'!$A$45),"")</f>
        <v/>
      </c>
      <c r="BC82" s="430"/>
      <c r="BD82" s="430" t="str">
        <f ca="1">IF(AND('Riesgos Corrup'!$K$48="Baja",'Riesgos Corrup'!$O$48="Catastrófico"),CONCATENATE("R",'Riesgos Corrup'!$A$48),"")</f>
        <v/>
      </c>
      <c r="BE82" s="430"/>
      <c r="BF82" s="430" t="e">
        <f>IF(AND('Riesgos Corrup'!#REF!="Baja",'Riesgos Corrup'!#REF!="Catastrófico"),CONCATENATE("R",'Riesgos Corrup'!#REF!),"")</f>
        <v>#REF!</v>
      </c>
      <c r="BG82" s="431"/>
      <c r="BH82" s="40"/>
      <c r="BI82" s="480"/>
      <c r="BJ82" s="481"/>
      <c r="BK82" s="481"/>
      <c r="BL82" s="481"/>
      <c r="BM82" s="481"/>
      <c r="BN82" s="482"/>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row>
    <row r="83" spans="1:100" ht="15" customHeight="1" x14ac:dyDescent="0.25">
      <c r="A83" s="40"/>
      <c r="B83" s="261"/>
      <c r="C83" s="261"/>
      <c r="D83" s="262"/>
      <c r="E83" s="422"/>
      <c r="F83" s="423"/>
      <c r="G83" s="423"/>
      <c r="H83" s="423"/>
      <c r="I83" s="423"/>
      <c r="J83" s="406"/>
      <c r="K83" s="407"/>
      <c r="L83" s="407"/>
      <c r="M83" s="407"/>
      <c r="N83" s="407"/>
      <c r="O83" s="407"/>
      <c r="P83" s="407"/>
      <c r="Q83" s="407"/>
      <c r="R83" s="407"/>
      <c r="S83" s="449"/>
      <c r="T83" s="412"/>
      <c r="U83" s="413"/>
      <c r="V83" s="413"/>
      <c r="W83" s="413"/>
      <c r="X83" s="413"/>
      <c r="Y83" s="413"/>
      <c r="Z83" s="413"/>
      <c r="AA83" s="413"/>
      <c r="AB83" s="413"/>
      <c r="AC83" s="416"/>
      <c r="AD83" s="412"/>
      <c r="AE83" s="413"/>
      <c r="AF83" s="413"/>
      <c r="AG83" s="413"/>
      <c r="AH83" s="413"/>
      <c r="AI83" s="413"/>
      <c r="AJ83" s="413"/>
      <c r="AK83" s="413"/>
      <c r="AL83" s="413"/>
      <c r="AM83" s="416"/>
      <c r="AN83" s="404"/>
      <c r="AO83" s="405"/>
      <c r="AP83" s="405"/>
      <c r="AQ83" s="405"/>
      <c r="AR83" s="405"/>
      <c r="AS83" s="405"/>
      <c r="AT83" s="405"/>
      <c r="AU83" s="405"/>
      <c r="AV83" s="405"/>
      <c r="AW83" s="440"/>
      <c r="AX83" s="432"/>
      <c r="AY83" s="430"/>
      <c r="AZ83" s="430"/>
      <c r="BA83" s="430"/>
      <c r="BB83" s="430"/>
      <c r="BC83" s="430"/>
      <c r="BD83" s="430"/>
      <c r="BE83" s="430"/>
      <c r="BF83" s="430"/>
      <c r="BG83" s="431"/>
      <c r="BH83" s="40"/>
      <c r="BI83" s="480"/>
      <c r="BJ83" s="481"/>
      <c r="BK83" s="481"/>
      <c r="BL83" s="481"/>
      <c r="BM83" s="481"/>
      <c r="BN83" s="482"/>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row>
    <row r="84" spans="1:100" ht="15" customHeight="1" x14ac:dyDescent="0.25">
      <c r="A84" s="40"/>
      <c r="B84" s="261"/>
      <c r="C84" s="261"/>
      <c r="D84" s="262"/>
      <c r="E84" s="422"/>
      <c r="F84" s="423"/>
      <c r="G84" s="423"/>
      <c r="H84" s="423"/>
      <c r="I84" s="423"/>
      <c r="J84" s="406" t="e">
        <f>IF(AND('Riesgos Corrup'!#REF!="Baja",'Riesgos Corrup'!#REF!="Mayor"),CONCATENATE("R",'Riesgos Corrup'!#REF!),"")</f>
        <v>#REF!</v>
      </c>
      <c r="K84" s="407"/>
      <c r="L84" s="407" t="e">
        <f>IF(AND('Riesgos Corrup'!#REF!="Baja",'Riesgos Corrup'!#REF!="Mayor"),CONCATENATE("R",'Riesgos Corrup'!#REF!),"")</f>
        <v>#REF!</v>
      </c>
      <c r="M84" s="407"/>
      <c r="N84" s="407" t="str">
        <f ca="1">IF(AND('Riesgos Corrup'!$K$51="Baja",'Riesgos Corrup'!$O$51="Mayor"),CONCATENATE("R",'Riesgos Corrup'!$A$51),"")</f>
        <v/>
      </c>
      <c r="O84" s="407"/>
      <c r="P84" s="407" t="e">
        <f>IF(AND('Riesgos Corrup'!#REF!="Baja",'Riesgos Corrup'!#REF!="Mayor"),CONCATENATE("R",'Riesgos Corrup'!#REF!),"")</f>
        <v>#REF!</v>
      </c>
      <c r="Q84" s="407"/>
      <c r="R84" s="407" t="str">
        <f>IF(AND('Riesgos Corrup'!$K$56="Baja",'Riesgos Corrup'!$O$56="Mayor"),CONCATENATE("R",'Riesgos Corrup'!$A$56),"")</f>
        <v/>
      </c>
      <c r="S84" s="449"/>
      <c r="T84" s="412" t="e">
        <f>IF(AND('Riesgos Corrup'!#REF!="Baja",'Riesgos Corrup'!#REF!="Mayor"),CONCATENATE("R",'Riesgos Corrup'!#REF!),"")</f>
        <v>#REF!</v>
      </c>
      <c r="U84" s="413"/>
      <c r="V84" s="413" t="e">
        <f>IF(AND('Riesgos Corrup'!#REF!="Baja",'Riesgos Corrup'!#REF!="Mayor"),CONCATENATE("R",'Riesgos Corrup'!#REF!),"")</f>
        <v>#REF!</v>
      </c>
      <c r="W84" s="413"/>
      <c r="X84" s="413" t="str">
        <f ca="1">IF(AND('Riesgos Corrup'!$K$51="Baja",'Riesgos Corrup'!$O$51="Mayor"),CONCATENATE("R",'Riesgos Corrup'!$A$51),"")</f>
        <v/>
      </c>
      <c r="Y84" s="413"/>
      <c r="Z84" s="413" t="e">
        <f>IF(AND('Riesgos Corrup'!#REF!="Baja",'Riesgos Corrup'!#REF!="Mayor"),CONCATENATE("R",'Riesgos Corrup'!#REF!),"")</f>
        <v>#REF!</v>
      </c>
      <c r="AA84" s="413"/>
      <c r="AB84" s="413" t="str">
        <f>IF(AND('Riesgos Corrup'!$K$56="Baja",'Riesgos Corrup'!$O$56="Mayor"),CONCATENATE("R",'Riesgos Corrup'!$A$56),"")</f>
        <v/>
      </c>
      <c r="AC84" s="416"/>
      <c r="AD84" s="412" t="e">
        <f>IF(AND('Riesgos Corrup'!#REF!="Baja",'Riesgos Corrup'!#REF!="Mayor"),CONCATENATE("R",'Riesgos Corrup'!#REF!),"")</f>
        <v>#REF!</v>
      </c>
      <c r="AE84" s="413"/>
      <c r="AF84" s="413" t="e">
        <f>IF(AND('Riesgos Corrup'!#REF!="Baja",'Riesgos Corrup'!#REF!="Mayor"),CONCATENATE("R",'Riesgos Corrup'!#REF!),"")</f>
        <v>#REF!</v>
      </c>
      <c r="AG84" s="413"/>
      <c r="AH84" s="413" t="str">
        <f ca="1">IF(AND('Riesgos Corrup'!$K$51="Baja",'Riesgos Corrup'!$O$51="Mayor"),CONCATENATE("R",'Riesgos Corrup'!$A$51),"")</f>
        <v/>
      </c>
      <c r="AI84" s="413"/>
      <c r="AJ84" s="413" t="e">
        <f>IF(AND('Riesgos Corrup'!#REF!="Baja",'Riesgos Corrup'!#REF!="Mayor"),CONCATENATE("R",'Riesgos Corrup'!#REF!),"")</f>
        <v>#REF!</v>
      </c>
      <c r="AK84" s="413"/>
      <c r="AL84" s="413" t="str">
        <f>IF(AND('Riesgos Corrup'!$K$56="Baja",'Riesgos Corrup'!$O$56="Mayor"),CONCATENATE("R",'Riesgos Corrup'!$A$56),"")</f>
        <v/>
      </c>
      <c r="AM84" s="416"/>
      <c r="AN84" s="404" t="e">
        <f>IF(AND('Riesgos Corrup'!#REF!="Baja",'Riesgos Corrup'!#REF!="Mayor"),CONCATENATE("R",'Riesgos Corrup'!#REF!),"")</f>
        <v>#REF!</v>
      </c>
      <c r="AO84" s="405"/>
      <c r="AP84" s="405" t="e">
        <f>IF(AND('Riesgos Corrup'!#REF!="Baja",'Riesgos Corrup'!#REF!="Mayor"),CONCATENATE("R",'Riesgos Corrup'!#REF!),"")</f>
        <v>#REF!</v>
      </c>
      <c r="AQ84" s="405"/>
      <c r="AR84" s="405" t="str">
        <f ca="1">IF(AND('Riesgos Corrup'!$K$51="Baja",'Riesgos Corrup'!$O$51="Mayor"),CONCATENATE("R",'Riesgos Corrup'!$A$51),"")</f>
        <v/>
      </c>
      <c r="AS84" s="405"/>
      <c r="AT84" s="405" t="e">
        <f>IF(AND('Riesgos Corrup'!#REF!="Baja",'Riesgos Corrup'!#REF!="Mayor"),CONCATENATE("R",'Riesgos Corrup'!#REF!),"")</f>
        <v>#REF!</v>
      </c>
      <c r="AU84" s="405"/>
      <c r="AV84" s="405" t="str">
        <f>IF(AND('Riesgos Corrup'!$K$56="Baja",'Riesgos Corrup'!$O$56="Mayor"),CONCATENATE("R",'Riesgos Corrup'!$A$56),"")</f>
        <v/>
      </c>
      <c r="AW84" s="440"/>
      <c r="AX84" s="432" t="e">
        <f>IF(AND('Riesgos Corrup'!#REF!="Baja",'Riesgos Corrup'!#REF!="Catastrófico"),CONCATENATE("R",'Riesgos Corrup'!#REF!),"")</f>
        <v>#REF!</v>
      </c>
      <c r="AY84" s="430"/>
      <c r="AZ84" s="430" t="e">
        <f>IF(AND('Riesgos Corrup'!#REF!="Baja",'Riesgos Corrup'!#REF!="Catastrófico"),CONCATENATE("R",'Riesgos Corrup'!#REF!),"")</f>
        <v>#REF!</v>
      </c>
      <c r="BA84" s="430"/>
      <c r="BB84" s="430" t="str">
        <f ca="1">IF(AND('Riesgos Corrup'!$K$51="Baja",'Riesgos Corrup'!$O$51="Catastrófico"),CONCATENATE("R",'Riesgos Corrup'!$A$51),"")</f>
        <v/>
      </c>
      <c r="BC84" s="430"/>
      <c r="BD84" s="430" t="e">
        <f>IF(AND('Riesgos Corrup'!#REF!="Baja",'Riesgos Corrup'!#REF!="Catastrófico"),CONCATENATE("R",'Riesgos Corrup'!#REF!),"")</f>
        <v>#REF!</v>
      </c>
      <c r="BE84" s="430"/>
      <c r="BF84" s="430" t="str">
        <f>IF(AND('Riesgos Corrup'!$K$56="Baja",'Riesgos Corrup'!$O$56="Catastrófico"),CONCATENATE("R",'Riesgos Corrup'!$A$56),"")</f>
        <v/>
      </c>
      <c r="BG84" s="431"/>
      <c r="BH84" s="40"/>
      <c r="BI84" s="480"/>
      <c r="BJ84" s="481"/>
      <c r="BK84" s="481"/>
      <c r="BL84" s="481"/>
      <c r="BM84" s="481"/>
      <c r="BN84" s="482"/>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row>
    <row r="85" spans="1:100" ht="15.75" customHeight="1" thickBot="1" x14ac:dyDescent="0.3">
      <c r="A85" s="40"/>
      <c r="B85" s="261"/>
      <c r="C85" s="261"/>
      <c r="D85" s="262"/>
      <c r="E85" s="424"/>
      <c r="F85" s="425"/>
      <c r="G85" s="425"/>
      <c r="H85" s="425"/>
      <c r="I85" s="425"/>
      <c r="J85" s="408"/>
      <c r="K85" s="409"/>
      <c r="L85" s="409"/>
      <c r="M85" s="409"/>
      <c r="N85" s="409"/>
      <c r="O85" s="409"/>
      <c r="P85" s="409"/>
      <c r="Q85" s="409"/>
      <c r="R85" s="409"/>
      <c r="S85" s="487"/>
      <c r="T85" s="414"/>
      <c r="U85" s="415"/>
      <c r="V85" s="415"/>
      <c r="W85" s="415"/>
      <c r="X85" s="415"/>
      <c r="Y85" s="415"/>
      <c r="Z85" s="415"/>
      <c r="AA85" s="415"/>
      <c r="AB85" s="415"/>
      <c r="AC85" s="417"/>
      <c r="AD85" s="414"/>
      <c r="AE85" s="415"/>
      <c r="AF85" s="415"/>
      <c r="AG85" s="415"/>
      <c r="AH85" s="415"/>
      <c r="AI85" s="415"/>
      <c r="AJ85" s="415"/>
      <c r="AK85" s="415"/>
      <c r="AL85" s="415"/>
      <c r="AM85" s="417"/>
      <c r="AN85" s="441"/>
      <c r="AO85" s="439"/>
      <c r="AP85" s="439"/>
      <c r="AQ85" s="439"/>
      <c r="AR85" s="439"/>
      <c r="AS85" s="439"/>
      <c r="AT85" s="439"/>
      <c r="AU85" s="439"/>
      <c r="AV85" s="439"/>
      <c r="AW85" s="442"/>
      <c r="AX85" s="433"/>
      <c r="AY85" s="434"/>
      <c r="AZ85" s="434"/>
      <c r="BA85" s="434"/>
      <c r="BB85" s="434"/>
      <c r="BC85" s="434"/>
      <c r="BD85" s="434"/>
      <c r="BE85" s="434"/>
      <c r="BF85" s="434"/>
      <c r="BG85" s="435"/>
      <c r="BH85" s="40"/>
      <c r="BI85" s="480"/>
      <c r="BJ85" s="481"/>
      <c r="BK85" s="481"/>
      <c r="BL85" s="481"/>
      <c r="BM85" s="481"/>
      <c r="BN85" s="482"/>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row>
    <row r="86" spans="1:100" ht="15" customHeight="1" x14ac:dyDescent="0.25">
      <c r="A86" s="40"/>
      <c r="B86" s="261"/>
      <c r="C86" s="261"/>
      <c r="D86" s="262"/>
      <c r="E86" s="420" t="s">
        <v>104</v>
      </c>
      <c r="F86" s="421"/>
      <c r="G86" s="421"/>
      <c r="H86" s="421"/>
      <c r="I86" s="486"/>
      <c r="J86" s="410" t="str">
        <f ca="1">IF(AND('Riesgos Corrup'!$K$7="Muy Baja",'Riesgos Corrup'!$O$7="Mayor"),CONCATENATE("R",'Riesgos Corrup'!$A$7),"")</f>
        <v/>
      </c>
      <c r="K86" s="411"/>
      <c r="L86" s="411" t="e">
        <f>IF(AND('Riesgos Corrup'!#REF!="Muy Baja",'Riesgos Corrup'!#REF!="Mayor"),CONCATENATE("R",'Riesgos Corrup'!#REF!),"")</f>
        <v>#REF!</v>
      </c>
      <c r="M86" s="411"/>
      <c r="N86" s="411" t="e">
        <f>IF(AND('Riesgos Corrup'!#REF!="Muy Baja",'Riesgos Corrup'!#REF!="Mayor"),CONCATENATE("R",'Riesgos Corrup'!#REF!),"")</f>
        <v>#REF!</v>
      </c>
      <c r="O86" s="411"/>
      <c r="P86" s="411" t="str">
        <f ca="1">IF(AND('Riesgos Corrup'!$K$10="Muy Baja",'Riesgos Corrup'!$O$10="Mayor"),CONCATENATE("R",'Riesgos Corrup'!$A$10),"")</f>
        <v/>
      </c>
      <c r="Q86" s="411"/>
      <c r="R86" s="411" t="e">
        <f>IF(AND('Riesgos Corrup'!#REF!="Muy Baja",'Riesgos Corrup'!#REF!="Mayor"),CONCATENATE("R",'Riesgos Corrup'!#REF!),"")</f>
        <v>#REF!</v>
      </c>
      <c r="S86" s="448"/>
      <c r="T86" s="410" t="str">
        <f ca="1">IF(AND('Riesgos Corrup'!$K$7="Muy Baja",'Riesgos Corrup'!$O$7="Mayor"),CONCATENATE("R",'Riesgos Corrup'!$A$7),"")</f>
        <v/>
      </c>
      <c r="U86" s="411"/>
      <c r="V86" s="411" t="e">
        <f>IF(AND('Riesgos Corrup'!#REF!="Muy Baja",'Riesgos Corrup'!#REF!="Mayor"),CONCATENATE("R",'Riesgos Corrup'!#REF!),"")</f>
        <v>#REF!</v>
      </c>
      <c r="W86" s="411"/>
      <c r="X86" s="411" t="e">
        <f>IF(AND('Riesgos Corrup'!#REF!="Muy Baja",'Riesgos Corrup'!#REF!="Mayor"),CONCATENATE("R",'Riesgos Corrup'!#REF!),"")</f>
        <v>#REF!</v>
      </c>
      <c r="Y86" s="411"/>
      <c r="Z86" s="411" t="str">
        <f ca="1">IF(AND('Riesgos Corrup'!$K$10="Muy Baja",'Riesgos Corrup'!$O$10="Mayor"),CONCATENATE("R",'Riesgos Corrup'!$A$10),"")</f>
        <v/>
      </c>
      <c r="AA86" s="411"/>
      <c r="AB86" s="411" t="e">
        <f>IF(AND('Riesgos Corrup'!#REF!="Muy Baja",'Riesgos Corrup'!#REF!="Mayor"),CONCATENATE("R",'Riesgos Corrup'!#REF!),"")</f>
        <v>#REF!</v>
      </c>
      <c r="AC86" s="448"/>
      <c r="AD86" s="428" t="str">
        <f ca="1">IF(AND('Riesgos Corrup'!$K$7="Muy Baja",'Riesgos Corrup'!$O$7="Mayor"),CONCATENATE("R",'Riesgos Corrup'!$A$7),"")</f>
        <v/>
      </c>
      <c r="AE86" s="418"/>
      <c r="AF86" s="418" t="e">
        <f>IF(AND('Riesgos Corrup'!#REF!="Muy Baja",'Riesgos Corrup'!#REF!="Mayor"),CONCATENATE("R",'Riesgos Corrup'!#REF!),"")</f>
        <v>#REF!</v>
      </c>
      <c r="AG86" s="418"/>
      <c r="AH86" s="418" t="e">
        <f>IF(AND('Riesgos Corrup'!#REF!="Muy Baja",'Riesgos Corrup'!#REF!="Mayor"),CONCATENATE("R",'Riesgos Corrup'!#REF!),"")</f>
        <v>#REF!</v>
      </c>
      <c r="AI86" s="418"/>
      <c r="AJ86" s="418" t="str">
        <f ca="1">IF(AND('Riesgos Corrup'!$K$10="Muy Baja",'Riesgos Corrup'!$O$10="Mayor"),CONCATENATE("R",'Riesgos Corrup'!$A$10),"")</f>
        <v/>
      </c>
      <c r="AK86" s="418"/>
      <c r="AL86" s="418" t="e">
        <f>IF(AND('Riesgos Corrup'!#REF!="Muy Baja",'Riesgos Corrup'!#REF!="Mayor"),CONCATENATE("R",'Riesgos Corrup'!#REF!),"")</f>
        <v>#REF!</v>
      </c>
      <c r="AM86" s="429"/>
      <c r="AN86" s="426" t="str">
        <f ca="1">IF(AND('Riesgos Corrup'!$K$7="Muy Baja",'Riesgos Corrup'!$O$7="Mayor"),CONCATENATE("R",'Riesgos Corrup'!$A$7),"")</f>
        <v/>
      </c>
      <c r="AO86" s="427"/>
      <c r="AP86" s="427" t="e">
        <f>IF(AND('Riesgos Corrup'!#REF!="Muy Baja",'Riesgos Corrup'!#REF!="Mayor"),CONCATENATE("R",'Riesgos Corrup'!#REF!),"")</f>
        <v>#REF!</v>
      </c>
      <c r="AQ86" s="427"/>
      <c r="AR86" s="427" t="e">
        <f>IF(AND('Riesgos Corrup'!#REF!="Muy Baja",'Riesgos Corrup'!#REF!="Mayor"),CONCATENATE("R",'Riesgos Corrup'!#REF!),"")</f>
        <v>#REF!</v>
      </c>
      <c r="AS86" s="427"/>
      <c r="AT86" s="427" t="str">
        <f ca="1">IF(AND('Riesgos Corrup'!$K$10="Muy Baja",'Riesgos Corrup'!$O$10="Mayor"),CONCATENATE("R",'Riesgos Corrup'!$A$10),"")</f>
        <v/>
      </c>
      <c r="AU86" s="427"/>
      <c r="AV86" s="427" t="e">
        <f>IF(AND('Riesgos Corrup'!#REF!="Muy Baja",'Riesgos Corrup'!#REF!="Mayor"),CONCATENATE("R",'Riesgos Corrup'!#REF!),"")</f>
        <v>#REF!</v>
      </c>
      <c r="AW86" s="443"/>
      <c r="AX86" s="436" t="str">
        <f ca="1">IF(AND('Riesgos Corrup'!$K$7="Muy Baja",'Riesgos Corrup'!$O$7="Catastrófico"),CONCATENATE("R",'Riesgos Corrup'!$A$7),"")</f>
        <v/>
      </c>
      <c r="AY86" s="437"/>
      <c r="AZ86" s="437" t="e">
        <f>IF(AND('Riesgos Corrup'!#REF!="Muy Baja",'Riesgos Corrup'!#REF!="Catastrófico"),CONCATENATE("R",'Riesgos Corrup'!#REF!),"")</f>
        <v>#REF!</v>
      </c>
      <c r="BA86" s="437"/>
      <c r="BB86" s="437" t="e">
        <f>IF(AND('Riesgos Corrup'!#REF!="Muy Baja",'Riesgos Corrup'!#REF!="Catastrófico"),CONCATENATE("R",'Riesgos Corrup'!#REF!),"")</f>
        <v>#REF!</v>
      </c>
      <c r="BC86" s="437"/>
      <c r="BD86" s="437" t="str">
        <f ca="1">IF(AND('Riesgos Corrup'!$K$10="Muy Baja",'Riesgos Corrup'!$O$10="Catastrófico"),CONCATENATE("R",'Riesgos Corrup'!$A$10),"")</f>
        <v/>
      </c>
      <c r="BE86" s="437"/>
      <c r="BF86" s="437" t="e">
        <f>IF(AND('Riesgos Corrup'!#REF!="Muy Baja",'Riesgos Corrup'!#REF!="Catastrófico"),CONCATENATE("R",'Riesgos Corrup'!#REF!),"")</f>
        <v>#REF!</v>
      </c>
      <c r="BG86" s="438"/>
      <c r="BH86" s="40"/>
      <c r="BI86" s="480"/>
      <c r="BJ86" s="481"/>
      <c r="BK86" s="481"/>
      <c r="BL86" s="481"/>
      <c r="BM86" s="481"/>
      <c r="BN86" s="482"/>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row>
    <row r="87" spans="1:100" ht="15" customHeight="1" x14ac:dyDescent="0.25">
      <c r="A87" s="40"/>
      <c r="B87" s="261"/>
      <c r="C87" s="261"/>
      <c r="D87" s="262"/>
      <c r="E87" s="422"/>
      <c r="F87" s="423"/>
      <c r="G87" s="423"/>
      <c r="H87" s="423"/>
      <c r="I87" s="446"/>
      <c r="J87" s="406"/>
      <c r="K87" s="407"/>
      <c r="L87" s="407"/>
      <c r="M87" s="407"/>
      <c r="N87" s="407"/>
      <c r="O87" s="407"/>
      <c r="P87" s="407"/>
      <c r="Q87" s="407"/>
      <c r="R87" s="407"/>
      <c r="S87" s="449"/>
      <c r="T87" s="406"/>
      <c r="U87" s="407"/>
      <c r="V87" s="407"/>
      <c r="W87" s="407"/>
      <c r="X87" s="407"/>
      <c r="Y87" s="407"/>
      <c r="Z87" s="407"/>
      <c r="AA87" s="407"/>
      <c r="AB87" s="407"/>
      <c r="AC87" s="449"/>
      <c r="AD87" s="412"/>
      <c r="AE87" s="413"/>
      <c r="AF87" s="413"/>
      <c r="AG87" s="413"/>
      <c r="AH87" s="413"/>
      <c r="AI87" s="413"/>
      <c r="AJ87" s="413"/>
      <c r="AK87" s="413"/>
      <c r="AL87" s="413"/>
      <c r="AM87" s="416"/>
      <c r="AN87" s="404"/>
      <c r="AO87" s="405"/>
      <c r="AP87" s="405"/>
      <c r="AQ87" s="405"/>
      <c r="AR87" s="405"/>
      <c r="AS87" s="405"/>
      <c r="AT87" s="405"/>
      <c r="AU87" s="405"/>
      <c r="AV87" s="405"/>
      <c r="AW87" s="440"/>
      <c r="AX87" s="432"/>
      <c r="AY87" s="430"/>
      <c r="AZ87" s="430"/>
      <c r="BA87" s="430"/>
      <c r="BB87" s="430"/>
      <c r="BC87" s="430"/>
      <c r="BD87" s="430"/>
      <c r="BE87" s="430"/>
      <c r="BF87" s="430"/>
      <c r="BG87" s="431"/>
      <c r="BH87" s="40"/>
      <c r="BI87" s="480"/>
      <c r="BJ87" s="481"/>
      <c r="BK87" s="481"/>
      <c r="BL87" s="481"/>
      <c r="BM87" s="481"/>
      <c r="BN87" s="482"/>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row>
    <row r="88" spans="1:100" ht="15" customHeight="1" x14ac:dyDescent="0.25">
      <c r="A88" s="40"/>
      <c r="B88" s="261"/>
      <c r="C88" s="261"/>
      <c r="D88" s="262"/>
      <c r="E88" s="422"/>
      <c r="F88" s="423"/>
      <c r="G88" s="423"/>
      <c r="H88" s="423"/>
      <c r="I88" s="446"/>
      <c r="J88" s="406" t="str">
        <f ca="1">IF(AND('Riesgos Corrup'!$K$13="Muy Baja",'Riesgos Corrup'!$O$13="Mayor"),CONCATENATE("R",'Riesgos Corrup'!$A$13),"")</f>
        <v/>
      </c>
      <c r="K88" s="407"/>
      <c r="L88" s="407" t="e">
        <f>IF(AND('Riesgos Corrup'!#REF!="Muy Baja",'Riesgos Corrup'!#REF!="Mayor"),CONCATENATE("R",'Riesgos Corrup'!#REF!),"")</f>
        <v>#REF!</v>
      </c>
      <c r="M88" s="407"/>
      <c r="N88" s="407" t="e">
        <f>IF(AND('Riesgos Corrup'!#REF!="Muy Baja",'Riesgos Corrup'!#REF!="Mayor"),CONCATENATE("R",'Riesgos Corrup'!#REF!),"")</f>
        <v>#REF!</v>
      </c>
      <c r="O88" s="407"/>
      <c r="P88" s="407" t="e">
        <f>IF(AND('Riesgos Corrup'!#REF!="Muy Baja",'Riesgos Corrup'!#REF!="Mayor"),CONCATENATE("R",'Riesgos Corrup'!#REF!),"")</f>
        <v>#REF!</v>
      </c>
      <c r="Q88" s="407"/>
      <c r="R88" s="407" t="str">
        <f ca="1">IF(AND('Riesgos Corrup'!$K$18="Muy Baja",'Riesgos Corrup'!$O$18="Mayor"),CONCATENATE("R",'Riesgos Corrup'!$A$18),"")</f>
        <v/>
      </c>
      <c r="S88" s="449"/>
      <c r="T88" s="406" t="str">
        <f ca="1">IF(AND('Riesgos Corrup'!$K$13="Muy Baja",'Riesgos Corrup'!$O$13="Mayor"),CONCATENATE("R",'Riesgos Corrup'!$A$13),"")</f>
        <v/>
      </c>
      <c r="U88" s="407"/>
      <c r="V88" s="407" t="e">
        <f>IF(AND('Riesgos Corrup'!#REF!="Muy Baja",'Riesgos Corrup'!#REF!="Mayor"),CONCATENATE("R",'Riesgos Corrup'!#REF!),"")</f>
        <v>#REF!</v>
      </c>
      <c r="W88" s="407"/>
      <c r="X88" s="407" t="e">
        <f>IF(AND('Riesgos Corrup'!#REF!="Muy Baja",'Riesgos Corrup'!#REF!="Mayor"),CONCATENATE("R",'Riesgos Corrup'!#REF!),"")</f>
        <v>#REF!</v>
      </c>
      <c r="Y88" s="407"/>
      <c r="Z88" s="407" t="e">
        <f>IF(AND('Riesgos Corrup'!#REF!="Muy Baja",'Riesgos Corrup'!#REF!="Mayor"),CONCATENATE("R",'Riesgos Corrup'!#REF!),"")</f>
        <v>#REF!</v>
      </c>
      <c r="AA88" s="407"/>
      <c r="AB88" s="407" t="str">
        <f ca="1">IF(AND('Riesgos Corrup'!$K$18="Muy Baja",'Riesgos Corrup'!$O$18="Mayor"),CONCATENATE("R",'Riesgos Corrup'!$A$18),"")</f>
        <v/>
      </c>
      <c r="AC88" s="449"/>
      <c r="AD88" s="412" t="str">
        <f ca="1">IF(AND('Riesgos Corrup'!$K$13="Muy Baja",'Riesgos Corrup'!$O$13="Mayor"),CONCATENATE("R",'Riesgos Corrup'!$A$13),"")</f>
        <v/>
      </c>
      <c r="AE88" s="413"/>
      <c r="AF88" s="413" t="e">
        <f>IF(AND('Riesgos Corrup'!#REF!="Muy Baja",'Riesgos Corrup'!#REF!="Mayor"),CONCATENATE("R",'Riesgos Corrup'!#REF!),"")</f>
        <v>#REF!</v>
      </c>
      <c r="AG88" s="413"/>
      <c r="AH88" s="413" t="e">
        <f>IF(AND('Riesgos Corrup'!#REF!="Muy Baja",'Riesgos Corrup'!#REF!="Mayor"),CONCATENATE("R",'Riesgos Corrup'!#REF!),"")</f>
        <v>#REF!</v>
      </c>
      <c r="AI88" s="413"/>
      <c r="AJ88" s="413" t="e">
        <f>IF(AND('Riesgos Corrup'!#REF!="Muy Baja",'Riesgos Corrup'!#REF!="Mayor"),CONCATENATE("R",'Riesgos Corrup'!#REF!),"")</f>
        <v>#REF!</v>
      </c>
      <c r="AK88" s="413"/>
      <c r="AL88" s="413" t="str">
        <f ca="1">IF(AND('Riesgos Corrup'!$K$18="Muy Baja",'Riesgos Corrup'!$O$18="Mayor"),CONCATENATE("R",'Riesgos Corrup'!$A$18),"")</f>
        <v/>
      </c>
      <c r="AM88" s="416"/>
      <c r="AN88" s="404" t="str">
        <f ca="1">IF(AND('Riesgos Corrup'!$K$13="Muy Baja",'Riesgos Corrup'!$O$13="Mayor"),CONCATENATE("R",'Riesgos Corrup'!$A$13),"")</f>
        <v/>
      </c>
      <c r="AO88" s="405"/>
      <c r="AP88" s="405" t="e">
        <f>IF(AND('Riesgos Corrup'!#REF!="Muy Baja",'Riesgos Corrup'!#REF!="Mayor"),CONCATENATE("R",'Riesgos Corrup'!#REF!),"")</f>
        <v>#REF!</v>
      </c>
      <c r="AQ88" s="405"/>
      <c r="AR88" s="405" t="e">
        <f>IF(AND('Riesgos Corrup'!#REF!="Muy Baja",'Riesgos Corrup'!#REF!="Mayor"),CONCATENATE("R",'Riesgos Corrup'!#REF!),"")</f>
        <v>#REF!</v>
      </c>
      <c r="AS88" s="405"/>
      <c r="AT88" s="405" t="e">
        <f>IF(AND('Riesgos Corrup'!#REF!="Muy Baja",'Riesgos Corrup'!#REF!="Mayor"),CONCATENATE("R",'Riesgos Corrup'!#REF!),"")</f>
        <v>#REF!</v>
      </c>
      <c r="AU88" s="405"/>
      <c r="AV88" s="405" t="str">
        <f ca="1">IF(AND('Riesgos Corrup'!$K$18="Muy Baja",'Riesgos Corrup'!$O$18="Mayor"),CONCATENATE("R",'Riesgos Corrup'!$A$18),"")</f>
        <v/>
      </c>
      <c r="AW88" s="440"/>
      <c r="AX88" s="432" t="str">
        <f ca="1">IF(AND('Riesgos Corrup'!$K$13="Muy Baja",'Riesgos Corrup'!$O$13="Catastrófico"),CONCATENATE("R",'Riesgos Corrup'!$A$13),"")</f>
        <v/>
      </c>
      <c r="AY88" s="430"/>
      <c r="AZ88" s="430" t="e">
        <f>IF(AND('Riesgos Corrup'!#REF!="Muy Baja",'Riesgos Corrup'!#REF!="Catastrófico"),CONCATENATE("R",'Riesgos Corrup'!#REF!),"")</f>
        <v>#REF!</v>
      </c>
      <c r="BA88" s="430"/>
      <c r="BB88" s="430" t="e">
        <f>IF(AND('Riesgos Corrup'!#REF!="Muy Baja",'Riesgos Corrup'!#REF!="Catastrófico"),CONCATENATE("R",'Riesgos Corrup'!#REF!),"")</f>
        <v>#REF!</v>
      </c>
      <c r="BC88" s="430"/>
      <c r="BD88" s="430" t="e">
        <f>IF(AND('Riesgos Corrup'!#REF!="Muy Baja",'Riesgos Corrup'!#REF!="Catastrófico"),CONCATENATE("R",'Riesgos Corrup'!#REF!),"")</f>
        <v>#REF!</v>
      </c>
      <c r="BE88" s="430"/>
      <c r="BF88" s="430" t="str">
        <f ca="1">IF(AND('Riesgos Corrup'!$K$18="Muy Baja",'Riesgos Corrup'!$O$18="Catastrófico"),CONCATENATE("R",'Riesgos Corrup'!$A$18),"")</f>
        <v/>
      </c>
      <c r="BG88" s="431"/>
      <c r="BH88" s="40"/>
      <c r="BI88" s="480"/>
      <c r="BJ88" s="481"/>
      <c r="BK88" s="481"/>
      <c r="BL88" s="481"/>
      <c r="BM88" s="481"/>
      <c r="BN88" s="482"/>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row>
    <row r="89" spans="1:100" ht="15" customHeight="1" x14ac:dyDescent="0.25">
      <c r="A89" s="40"/>
      <c r="B89" s="261"/>
      <c r="C89" s="261"/>
      <c r="D89" s="262"/>
      <c r="E89" s="422"/>
      <c r="F89" s="423"/>
      <c r="G89" s="423"/>
      <c r="H89" s="423"/>
      <c r="I89" s="446"/>
      <c r="J89" s="406"/>
      <c r="K89" s="407"/>
      <c r="L89" s="407"/>
      <c r="M89" s="407"/>
      <c r="N89" s="407"/>
      <c r="O89" s="407"/>
      <c r="P89" s="407"/>
      <c r="Q89" s="407"/>
      <c r="R89" s="407"/>
      <c r="S89" s="449"/>
      <c r="T89" s="406"/>
      <c r="U89" s="407"/>
      <c r="V89" s="407"/>
      <c r="W89" s="407"/>
      <c r="X89" s="407"/>
      <c r="Y89" s="407"/>
      <c r="Z89" s="407"/>
      <c r="AA89" s="407"/>
      <c r="AB89" s="407"/>
      <c r="AC89" s="449"/>
      <c r="AD89" s="412"/>
      <c r="AE89" s="413"/>
      <c r="AF89" s="413"/>
      <c r="AG89" s="413"/>
      <c r="AH89" s="413"/>
      <c r="AI89" s="413"/>
      <c r="AJ89" s="413"/>
      <c r="AK89" s="413"/>
      <c r="AL89" s="413"/>
      <c r="AM89" s="416"/>
      <c r="AN89" s="404"/>
      <c r="AO89" s="405"/>
      <c r="AP89" s="405"/>
      <c r="AQ89" s="405"/>
      <c r="AR89" s="405"/>
      <c r="AS89" s="405"/>
      <c r="AT89" s="405"/>
      <c r="AU89" s="405"/>
      <c r="AV89" s="405"/>
      <c r="AW89" s="440"/>
      <c r="AX89" s="432"/>
      <c r="AY89" s="430"/>
      <c r="AZ89" s="430"/>
      <c r="BA89" s="430"/>
      <c r="BB89" s="430"/>
      <c r="BC89" s="430"/>
      <c r="BD89" s="430"/>
      <c r="BE89" s="430"/>
      <c r="BF89" s="430"/>
      <c r="BG89" s="431"/>
      <c r="BH89" s="40"/>
      <c r="BI89" s="480"/>
      <c r="BJ89" s="481"/>
      <c r="BK89" s="481"/>
      <c r="BL89" s="481"/>
      <c r="BM89" s="481"/>
      <c r="BN89" s="482"/>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row>
    <row r="90" spans="1:100" ht="15" customHeight="1" x14ac:dyDescent="0.25">
      <c r="A90" s="40"/>
      <c r="B90" s="261"/>
      <c r="C90" s="261"/>
      <c r="D90" s="262"/>
      <c r="E90" s="422"/>
      <c r="F90" s="423"/>
      <c r="G90" s="423"/>
      <c r="H90" s="423"/>
      <c r="I90" s="446"/>
      <c r="J90" s="406" t="e">
        <f>IF(AND('Riesgos Corrup'!#REF!="Muy Baja",'Riesgos Corrup'!#REF!="Mayor"),CONCATENATE("R",'Riesgos Corrup'!#REF!),"")</f>
        <v>#REF!</v>
      </c>
      <c r="K90" s="407"/>
      <c r="L90" s="407" t="e">
        <f>IF(AND('Riesgos Corrup'!#REF!="Muy Baja",'Riesgos Corrup'!#REF!="Mayor"),CONCATENATE("R",'Riesgos Corrup'!#REF!),"")</f>
        <v>#REF!</v>
      </c>
      <c r="M90" s="407"/>
      <c r="N90" s="407" t="e">
        <f>IF(AND('Riesgos Corrup'!#REF!="Muy Baja",'Riesgos Corrup'!#REF!="Mayor"),CONCATENATE("R",'Riesgos Corrup'!#REF!),"")</f>
        <v>#REF!</v>
      </c>
      <c r="O90" s="407"/>
      <c r="P90" s="407" t="str">
        <f ca="1">IF(AND('Riesgos Corrup'!$K$21="Muy Baja",'Riesgos Corrup'!$O$21="Mayor"),CONCATENATE("R",'Riesgos Corrup'!$A$21),"")</f>
        <v/>
      </c>
      <c r="Q90" s="407"/>
      <c r="R90" s="407" t="e">
        <f>IF(AND('Riesgos Corrup'!#REF!="Muy Baja",'Riesgos Corrup'!#REF!="Mayor"),CONCATENATE("R",'Riesgos Corrup'!#REF!),"")</f>
        <v>#REF!</v>
      </c>
      <c r="S90" s="449"/>
      <c r="T90" s="406" t="e">
        <f>IF(AND('Riesgos Corrup'!#REF!="Muy Baja",'Riesgos Corrup'!#REF!="Mayor"),CONCATENATE("R",'Riesgos Corrup'!#REF!),"")</f>
        <v>#REF!</v>
      </c>
      <c r="U90" s="407"/>
      <c r="V90" s="407" t="e">
        <f>IF(AND('Riesgos Corrup'!#REF!="Muy Baja",'Riesgos Corrup'!#REF!="Mayor"),CONCATENATE("R",'Riesgos Corrup'!#REF!),"")</f>
        <v>#REF!</v>
      </c>
      <c r="W90" s="407"/>
      <c r="X90" s="407" t="e">
        <f>IF(AND('Riesgos Corrup'!#REF!="Muy Baja",'Riesgos Corrup'!#REF!="Mayor"),CONCATENATE("R",'Riesgos Corrup'!#REF!),"")</f>
        <v>#REF!</v>
      </c>
      <c r="Y90" s="407"/>
      <c r="Z90" s="407" t="str">
        <f ca="1">IF(AND('Riesgos Corrup'!$K$21="Muy Baja",'Riesgos Corrup'!$O$21="Mayor"),CONCATENATE("R",'Riesgos Corrup'!$A$21),"")</f>
        <v/>
      </c>
      <c r="AA90" s="407"/>
      <c r="AB90" s="407" t="e">
        <f>IF(AND('Riesgos Corrup'!#REF!="Muy Baja",'Riesgos Corrup'!#REF!="Mayor"),CONCATENATE("R",'Riesgos Corrup'!#REF!),"")</f>
        <v>#REF!</v>
      </c>
      <c r="AC90" s="449"/>
      <c r="AD90" s="412" t="e">
        <f>IF(AND('Riesgos Corrup'!#REF!="Muy Baja",'Riesgos Corrup'!#REF!="Mayor"),CONCATENATE("R",'Riesgos Corrup'!#REF!),"")</f>
        <v>#REF!</v>
      </c>
      <c r="AE90" s="413"/>
      <c r="AF90" s="413" t="e">
        <f>IF(AND('Riesgos Corrup'!#REF!="Muy Baja",'Riesgos Corrup'!#REF!="Mayor"),CONCATENATE("R",'Riesgos Corrup'!#REF!),"")</f>
        <v>#REF!</v>
      </c>
      <c r="AG90" s="413"/>
      <c r="AH90" s="413" t="e">
        <f>IF(AND('Riesgos Corrup'!#REF!="Muy Baja",'Riesgos Corrup'!#REF!="Mayor"),CONCATENATE("R",'Riesgos Corrup'!#REF!),"")</f>
        <v>#REF!</v>
      </c>
      <c r="AI90" s="413"/>
      <c r="AJ90" s="413" t="str">
        <f ca="1">IF(AND('Riesgos Corrup'!$K$21="Muy Baja",'Riesgos Corrup'!$O$21="Mayor"),CONCATENATE("R",'Riesgos Corrup'!$A$21),"")</f>
        <v/>
      </c>
      <c r="AK90" s="413"/>
      <c r="AL90" s="413" t="e">
        <f>IF(AND('Riesgos Corrup'!#REF!="Muy Baja",'Riesgos Corrup'!#REF!="Mayor"),CONCATENATE("R",'Riesgos Corrup'!#REF!),"")</f>
        <v>#REF!</v>
      </c>
      <c r="AM90" s="416"/>
      <c r="AN90" s="404" t="e">
        <f>IF(AND('Riesgos Corrup'!#REF!="Muy Baja",'Riesgos Corrup'!#REF!="Mayor"),CONCATENATE("R",'Riesgos Corrup'!#REF!),"")</f>
        <v>#REF!</v>
      </c>
      <c r="AO90" s="405"/>
      <c r="AP90" s="405" t="e">
        <f>IF(AND('Riesgos Corrup'!#REF!="Muy Baja",'Riesgos Corrup'!#REF!="Mayor"),CONCATENATE("R",'Riesgos Corrup'!#REF!),"")</f>
        <v>#REF!</v>
      </c>
      <c r="AQ90" s="405"/>
      <c r="AR90" s="405" t="e">
        <f>IF(AND('Riesgos Corrup'!#REF!="Muy Baja",'Riesgos Corrup'!#REF!="Mayor"),CONCATENATE("R",'Riesgos Corrup'!#REF!),"")</f>
        <v>#REF!</v>
      </c>
      <c r="AS90" s="405"/>
      <c r="AT90" s="405" t="str">
        <f ca="1">IF(AND('Riesgos Corrup'!$K$21="Muy Baja",'Riesgos Corrup'!$O$21="Mayor"),CONCATENATE("R",'Riesgos Corrup'!$A$21),"")</f>
        <v/>
      </c>
      <c r="AU90" s="405"/>
      <c r="AV90" s="405" t="e">
        <f>IF(AND('Riesgos Corrup'!#REF!="Muy Baja",'Riesgos Corrup'!#REF!="Mayor"),CONCATENATE("R",'Riesgos Corrup'!#REF!),"")</f>
        <v>#REF!</v>
      </c>
      <c r="AW90" s="440"/>
      <c r="AX90" s="432" t="e">
        <f>IF(AND('Riesgos Corrup'!#REF!="Muy Baja",'Riesgos Corrup'!#REF!="Catastrófico"),CONCATENATE("R",'Riesgos Corrup'!#REF!),"")</f>
        <v>#REF!</v>
      </c>
      <c r="AY90" s="430"/>
      <c r="AZ90" s="430" t="e">
        <f>IF(AND('Riesgos Corrup'!#REF!="Muy Baja",'Riesgos Corrup'!#REF!="Catastrófico"),CONCATENATE("R",'Riesgos Corrup'!#REF!),"")</f>
        <v>#REF!</v>
      </c>
      <c r="BA90" s="430"/>
      <c r="BB90" s="430" t="e">
        <f>IF(AND('Riesgos Corrup'!#REF!="Muy Baja",'Riesgos Corrup'!#REF!="Catastrófico"),CONCATENATE("R",'Riesgos Corrup'!#REF!),"")</f>
        <v>#REF!</v>
      </c>
      <c r="BC90" s="430"/>
      <c r="BD90" s="430" t="str">
        <f ca="1">IF(AND('Riesgos Corrup'!$K$21="Muy Baja",'Riesgos Corrup'!$O$21="Catastrófico"),CONCATENATE("R",'Riesgos Corrup'!$A$21),"")</f>
        <v/>
      </c>
      <c r="BE90" s="430"/>
      <c r="BF90" s="430" t="e">
        <f>IF(AND('Riesgos Corrup'!#REF!="Muy Baja",'Riesgos Corrup'!#REF!="Catastrófico"),CONCATENATE("R",'Riesgos Corrup'!#REF!),"")</f>
        <v>#REF!</v>
      </c>
      <c r="BG90" s="431"/>
      <c r="BH90" s="40"/>
      <c r="BI90" s="480"/>
      <c r="BJ90" s="481"/>
      <c r="BK90" s="481"/>
      <c r="BL90" s="481"/>
      <c r="BM90" s="481"/>
      <c r="BN90" s="482"/>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row>
    <row r="91" spans="1:100" ht="15" customHeight="1" x14ac:dyDescent="0.25">
      <c r="A91" s="40"/>
      <c r="B91" s="261"/>
      <c r="C91" s="261"/>
      <c r="D91" s="262"/>
      <c r="E91" s="422"/>
      <c r="F91" s="423"/>
      <c r="G91" s="423"/>
      <c r="H91" s="423"/>
      <c r="I91" s="446"/>
      <c r="J91" s="406"/>
      <c r="K91" s="407"/>
      <c r="L91" s="407"/>
      <c r="M91" s="407"/>
      <c r="N91" s="407"/>
      <c r="O91" s="407"/>
      <c r="P91" s="407"/>
      <c r="Q91" s="407"/>
      <c r="R91" s="407"/>
      <c r="S91" s="449"/>
      <c r="T91" s="406"/>
      <c r="U91" s="407"/>
      <c r="V91" s="407"/>
      <c r="W91" s="407"/>
      <c r="X91" s="407"/>
      <c r="Y91" s="407"/>
      <c r="Z91" s="407"/>
      <c r="AA91" s="407"/>
      <c r="AB91" s="407"/>
      <c r="AC91" s="449"/>
      <c r="AD91" s="412"/>
      <c r="AE91" s="413"/>
      <c r="AF91" s="413"/>
      <c r="AG91" s="413"/>
      <c r="AH91" s="413"/>
      <c r="AI91" s="413"/>
      <c r="AJ91" s="413"/>
      <c r="AK91" s="413"/>
      <c r="AL91" s="413"/>
      <c r="AM91" s="416"/>
      <c r="AN91" s="404"/>
      <c r="AO91" s="405"/>
      <c r="AP91" s="405"/>
      <c r="AQ91" s="405"/>
      <c r="AR91" s="405"/>
      <c r="AS91" s="405"/>
      <c r="AT91" s="405"/>
      <c r="AU91" s="405"/>
      <c r="AV91" s="405"/>
      <c r="AW91" s="440"/>
      <c r="AX91" s="432"/>
      <c r="AY91" s="430"/>
      <c r="AZ91" s="430"/>
      <c r="BA91" s="430"/>
      <c r="BB91" s="430"/>
      <c r="BC91" s="430"/>
      <c r="BD91" s="430"/>
      <c r="BE91" s="430"/>
      <c r="BF91" s="430"/>
      <c r="BG91" s="431"/>
      <c r="BH91" s="40"/>
      <c r="BI91" s="480"/>
      <c r="BJ91" s="481"/>
      <c r="BK91" s="481"/>
      <c r="BL91" s="481"/>
      <c r="BM91" s="481"/>
      <c r="BN91" s="482"/>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row>
    <row r="92" spans="1:100" ht="15" customHeight="1" x14ac:dyDescent="0.25">
      <c r="A92" s="40"/>
      <c r="B92" s="261"/>
      <c r="C92" s="261"/>
      <c r="D92" s="262"/>
      <c r="E92" s="422"/>
      <c r="F92" s="423"/>
      <c r="G92" s="423"/>
      <c r="H92" s="423"/>
      <c r="I92" s="446"/>
      <c r="J92" s="406" t="e">
        <f>IF(AND('Riesgos Corrup'!#REF!="Muy Baja",'Riesgos Corrup'!#REF!="Mayor"),CONCATENATE("R",'Riesgos Corrup'!#REF!),"")</f>
        <v>#REF!</v>
      </c>
      <c r="K92" s="407"/>
      <c r="L92" s="407" t="e">
        <f>IF(AND('Riesgos Corrup'!#REF!="Muy Baja",'Riesgos Corrup'!#REF!="Mayor"),CONCATENATE("R",'Riesgos Corrup'!#REF!),"")</f>
        <v>#REF!</v>
      </c>
      <c r="M92" s="407"/>
      <c r="N92" s="407" t="str">
        <f ca="1">IF(AND('Riesgos Corrup'!$K$24="Muy Baja",'Riesgos Corrup'!$O$24="Mayor"),CONCATENATE("R",'Riesgos Corrup'!$A$24),"")</f>
        <v/>
      </c>
      <c r="O92" s="407"/>
      <c r="P92" s="407" t="e">
        <f>IF(AND('Riesgos Corrup'!#REF!="Muy Baja",'Riesgos Corrup'!#REF!="Mayor"),CONCATENATE("R",'Riesgos Corrup'!#REF!),"")</f>
        <v>#REF!</v>
      </c>
      <c r="Q92" s="407"/>
      <c r="R92" s="407" t="e">
        <f>IF(AND('Riesgos Corrup'!#REF!="Muy Baja",'Riesgos Corrup'!#REF!="Mayor"),CONCATENATE("R",'Riesgos Corrup'!#REF!),"")</f>
        <v>#REF!</v>
      </c>
      <c r="S92" s="449"/>
      <c r="T92" s="406" t="e">
        <f>IF(AND('Riesgos Corrup'!#REF!="Muy Baja",'Riesgos Corrup'!#REF!="Mayor"),CONCATENATE("R",'Riesgos Corrup'!#REF!),"")</f>
        <v>#REF!</v>
      </c>
      <c r="U92" s="407"/>
      <c r="V92" s="407" t="e">
        <f>IF(AND('Riesgos Corrup'!#REF!="Muy Baja",'Riesgos Corrup'!#REF!="Mayor"),CONCATENATE("R",'Riesgos Corrup'!#REF!),"")</f>
        <v>#REF!</v>
      </c>
      <c r="W92" s="407"/>
      <c r="X92" s="407" t="str">
        <f ca="1">IF(AND('Riesgos Corrup'!$K$24="Muy Baja",'Riesgos Corrup'!$O$24="Mayor"),CONCATENATE("R",'Riesgos Corrup'!$A$24),"")</f>
        <v/>
      </c>
      <c r="Y92" s="407"/>
      <c r="Z92" s="407" t="e">
        <f>IF(AND('Riesgos Corrup'!#REF!="Muy Baja",'Riesgos Corrup'!#REF!="Mayor"),CONCATENATE("R",'Riesgos Corrup'!#REF!),"")</f>
        <v>#REF!</v>
      </c>
      <c r="AA92" s="407"/>
      <c r="AB92" s="407" t="e">
        <f>IF(AND('Riesgos Corrup'!#REF!="Muy Baja",'Riesgos Corrup'!#REF!="Mayor"),CONCATENATE("R",'Riesgos Corrup'!#REF!),"")</f>
        <v>#REF!</v>
      </c>
      <c r="AC92" s="449"/>
      <c r="AD92" s="412" t="e">
        <f>IF(AND('Riesgos Corrup'!#REF!="Muy Baja",'Riesgos Corrup'!#REF!="Mayor"),CONCATENATE("R",'Riesgos Corrup'!#REF!),"")</f>
        <v>#REF!</v>
      </c>
      <c r="AE92" s="413"/>
      <c r="AF92" s="413" t="e">
        <f>IF(AND('Riesgos Corrup'!#REF!="Muy Baja",'Riesgos Corrup'!#REF!="Mayor"),CONCATENATE("R",'Riesgos Corrup'!#REF!),"")</f>
        <v>#REF!</v>
      </c>
      <c r="AG92" s="413"/>
      <c r="AH92" s="413" t="str">
        <f ca="1">IF(AND('Riesgos Corrup'!$K$24="Muy Baja",'Riesgos Corrup'!$O$24="Mayor"),CONCATENATE("R",'Riesgos Corrup'!$A$24),"")</f>
        <v/>
      </c>
      <c r="AI92" s="413"/>
      <c r="AJ92" s="413" t="e">
        <f>IF(AND('Riesgos Corrup'!#REF!="Muy Baja",'Riesgos Corrup'!#REF!="Mayor"),CONCATENATE("R",'Riesgos Corrup'!#REF!),"")</f>
        <v>#REF!</v>
      </c>
      <c r="AK92" s="413"/>
      <c r="AL92" s="413" t="e">
        <f>IF(AND('Riesgos Corrup'!#REF!="Muy Baja",'Riesgos Corrup'!#REF!="Mayor"),CONCATENATE("R",'Riesgos Corrup'!#REF!),"")</f>
        <v>#REF!</v>
      </c>
      <c r="AM92" s="416"/>
      <c r="AN92" s="404" t="e">
        <f>IF(AND('Riesgos Corrup'!#REF!="Muy Baja",'Riesgos Corrup'!#REF!="Mayor"),CONCATENATE("R",'Riesgos Corrup'!#REF!),"")</f>
        <v>#REF!</v>
      </c>
      <c r="AO92" s="405"/>
      <c r="AP92" s="405" t="e">
        <f>IF(AND('Riesgos Corrup'!#REF!="Muy Baja",'Riesgos Corrup'!#REF!="Mayor"),CONCATENATE("R",'Riesgos Corrup'!#REF!),"")</f>
        <v>#REF!</v>
      </c>
      <c r="AQ92" s="405"/>
      <c r="AR92" s="405" t="str">
        <f ca="1">IF(AND('Riesgos Corrup'!$K$24="Muy Baja",'Riesgos Corrup'!$O$24="Mayor"),CONCATENATE("R",'Riesgos Corrup'!$A$24),"")</f>
        <v/>
      </c>
      <c r="AS92" s="405"/>
      <c r="AT92" s="405" t="e">
        <f>IF(AND('Riesgos Corrup'!#REF!="Muy Baja",'Riesgos Corrup'!#REF!="Mayor"),CONCATENATE("R",'Riesgos Corrup'!#REF!),"")</f>
        <v>#REF!</v>
      </c>
      <c r="AU92" s="405"/>
      <c r="AV92" s="405" t="e">
        <f>IF(AND('Riesgos Corrup'!#REF!="Muy Baja",'Riesgos Corrup'!#REF!="Mayor"),CONCATENATE("R",'Riesgos Corrup'!#REF!),"")</f>
        <v>#REF!</v>
      </c>
      <c r="AW92" s="440"/>
      <c r="AX92" s="432" t="e">
        <f>IF(AND('Riesgos Corrup'!#REF!="Muy Baja",'Riesgos Corrup'!#REF!="Catastrófico"),CONCATENATE("R",'Riesgos Corrup'!#REF!),"")</f>
        <v>#REF!</v>
      </c>
      <c r="AY92" s="430"/>
      <c r="AZ92" s="430" t="e">
        <f>IF(AND('Riesgos Corrup'!#REF!="Muy Baja",'Riesgos Corrup'!#REF!="Catastrófico"),CONCATENATE("R",'Riesgos Corrup'!#REF!),"")</f>
        <v>#REF!</v>
      </c>
      <c r="BA92" s="430"/>
      <c r="BB92" s="430" t="str">
        <f ca="1">IF(AND('Riesgos Corrup'!$K$24="Muy Baja",'Riesgos Corrup'!$O$24="Catastrófico"),CONCATENATE("R",'Riesgos Corrup'!$A$24),"")</f>
        <v/>
      </c>
      <c r="BC92" s="430"/>
      <c r="BD92" s="430" t="e">
        <f>IF(AND('Riesgos Corrup'!#REF!="Muy Baja",'Riesgos Corrup'!#REF!="Catastrófico"),CONCATENATE("R",'Riesgos Corrup'!#REF!),"")</f>
        <v>#REF!</v>
      </c>
      <c r="BE92" s="430"/>
      <c r="BF92" s="430" t="e">
        <f>IF(AND('Riesgos Corrup'!#REF!="Muy Baja",'Riesgos Corrup'!#REF!="Catastrófico"),CONCATENATE("R",'Riesgos Corrup'!#REF!),"")</f>
        <v>#REF!</v>
      </c>
      <c r="BG92" s="431"/>
      <c r="BH92" s="40"/>
      <c r="BI92" s="480"/>
      <c r="BJ92" s="481"/>
      <c r="BK92" s="481"/>
      <c r="BL92" s="481"/>
      <c r="BM92" s="481"/>
      <c r="BN92" s="482"/>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row>
    <row r="93" spans="1:100" ht="15" customHeight="1" x14ac:dyDescent="0.25">
      <c r="A93" s="40"/>
      <c r="B93" s="261"/>
      <c r="C93" s="261"/>
      <c r="D93" s="262"/>
      <c r="E93" s="422"/>
      <c r="F93" s="423"/>
      <c r="G93" s="423"/>
      <c r="H93" s="423"/>
      <c r="I93" s="446"/>
      <c r="J93" s="406"/>
      <c r="K93" s="407"/>
      <c r="L93" s="407"/>
      <c r="M93" s="407"/>
      <c r="N93" s="407"/>
      <c r="O93" s="407"/>
      <c r="P93" s="407"/>
      <c r="Q93" s="407"/>
      <c r="R93" s="407"/>
      <c r="S93" s="449"/>
      <c r="T93" s="406"/>
      <c r="U93" s="407"/>
      <c r="V93" s="407"/>
      <c r="W93" s="407"/>
      <c r="X93" s="407"/>
      <c r="Y93" s="407"/>
      <c r="Z93" s="407"/>
      <c r="AA93" s="407"/>
      <c r="AB93" s="407"/>
      <c r="AC93" s="449"/>
      <c r="AD93" s="412"/>
      <c r="AE93" s="413"/>
      <c r="AF93" s="413"/>
      <c r="AG93" s="413"/>
      <c r="AH93" s="413"/>
      <c r="AI93" s="413"/>
      <c r="AJ93" s="413"/>
      <c r="AK93" s="413"/>
      <c r="AL93" s="413"/>
      <c r="AM93" s="416"/>
      <c r="AN93" s="404"/>
      <c r="AO93" s="405"/>
      <c r="AP93" s="405"/>
      <c r="AQ93" s="405"/>
      <c r="AR93" s="405"/>
      <c r="AS93" s="405"/>
      <c r="AT93" s="405"/>
      <c r="AU93" s="405"/>
      <c r="AV93" s="405"/>
      <c r="AW93" s="440"/>
      <c r="AX93" s="432"/>
      <c r="AY93" s="430"/>
      <c r="AZ93" s="430"/>
      <c r="BA93" s="430"/>
      <c r="BB93" s="430"/>
      <c r="BC93" s="430"/>
      <c r="BD93" s="430"/>
      <c r="BE93" s="430"/>
      <c r="BF93" s="430"/>
      <c r="BG93" s="431"/>
      <c r="BH93" s="40"/>
      <c r="BI93" s="480"/>
      <c r="BJ93" s="481"/>
      <c r="BK93" s="481"/>
      <c r="BL93" s="481"/>
      <c r="BM93" s="481"/>
      <c r="BN93" s="482"/>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row>
    <row r="94" spans="1:100" ht="15" customHeight="1" x14ac:dyDescent="0.25">
      <c r="A94" s="40"/>
      <c r="B94" s="261"/>
      <c r="C94" s="261"/>
      <c r="D94" s="262"/>
      <c r="E94" s="422"/>
      <c r="F94" s="423"/>
      <c r="G94" s="423"/>
      <c r="H94" s="423"/>
      <c r="I94" s="446"/>
      <c r="J94" s="406" t="str">
        <f ca="1">IF(AND('Riesgos Corrup'!$K$27="Muy Baja",'Riesgos Corrup'!$O$27="Mayor"),CONCATENATE("R",'Riesgos Corrup'!$A$27),"")</f>
        <v/>
      </c>
      <c r="K94" s="407"/>
      <c r="L94" s="407" t="str">
        <f ca="1">IF(AND('Riesgos Corrup'!$K$30="Muy Baja",'Riesgos Corrup'!$O$30="Mayor"),CONCATENATE("R",'Riesgos Corrup'!$A$30),"")</f>
        <v/>
      </c>
      <c r="M94" s="407"/>
      <c r="N94" s="407" t="e">
        <f>IF(AND('Riesgos Corrup'!#REF!="Muy Baja",'Riesgos Corrup'!#REF!="Mayor"),CONCATENATE("R",'Riesgos Corrup'!#REF!),"")</f>
        <v>#REF!</v>
      </c>
      <c r="O94" s="407"/>
      <c r="P94" s="407" t="e">
        <f>IF(AND('Riesgos Corrup'!#REF!="Muy Baja",'Riesgos Corrup'!#REF!="Mayor"),CONCATENATE("R",'Riesgos Corrup'!#REF!),"")</f>
        <v>#REF!</v>
      </c>
      <c r="Q94" s="407"/>
      <c r="R94" s="407" t="str">
        <f ca="1">IF(AND('Riesgos Corrup'!$K$33="Muy Baja",'Riesgos Corrup'!$O$33="Mayor"),CONCATENATE("R",'Riesgos Corrup'!$A$33),"")</f>
        <v/>
      </c>
      <c r="S94" s="449"/>
      <c r="T94" s="406" t="str">
        <f ca="1">IF(AND('Riesgos Corrup'!$K$27="Muy Baja",'Riesgos Corrup'!$O$27="Mayor"),CONCATENATE("R",'Riesgos Corrup'!$A$27),"")</f>
        <v/>
      </c>
      <c r="U94" s="407"/>
      <c r="V94" s="407" t="str">
        <f ca="1">IF(AND('Riesgos Corrup'!$K$30="Muy Baja",'Riesgos Corrup'!$O$30="Mayor"),CONCATENATE("R",'Riesgos Corrup'!$A$30),"")</f>
        <v/>
      </c>
      <c r="W94" s="407"/>
      <c r="X94" s="407" t="e">
        <f>IF(AND('Riesgos Corrup'!#REF!="Muy Baja",'Riesgos Corrup'!#REF!="Mayor"),CONCATENATE("R",'Riesgos Corrup'!#REF!),"")</f>
        <v>#REF!</v>
      </c>
      <c r="Y94" s="407"/>
      <c r="Z94" s="407" t="e">
        <f>IF(AND('Riesgos Corrup'!#REF!="Muy Baja",'Riesgos Corrup'!#REF!="Mayor"),CONCATENATE("R",'Riesgos Corrup'!#REF!),"")</f>
        <v>#REF!</v>
      </c>
      <c r="AA94" s="407"/>
      <c r="AB94" s="407" t="str">
        <f ca="1">IF(AND('Riesgos Corrup'!$K$33="Muy Baja",'Riesgos Corrup'!$O$33="Mayor"),CONCATENATE("R",'Riesgos Corrup'!$A$33),"")</f>
        <v/>
      </c>
      <c r="AC94" s="449"/>
      <c r="AD94" s="412" t="str">
        <f ca="1">IF(AND('Riesgos Corrup'!$K$27="Muy Baja",'Riesgos Corrup'!$O$27="Mayor"),CONCATENATE("R",'Riesgos Corrup'!$A$27),"")</f>
        <v/>
      </c>
      <c r="AE94" s="413"/>
      <c r="AF94" s="413" t="str">
        <f ca="1">IF(AND('Riesgos Corrup'!$K$30="Muy Baja",'Riesgos Corrup'!$O$30="Mayor"),CONCATENATE("R",'Riesgos Corrup'!$A$30),"")</f>
        <v/>
      </c>
      <c r="AG94" s="413"/>
      <c r="AH94" s="413" t="e">
        <f>IF(AND('Riesgos Corrup'!#REF!="Muy Baja",'Riesgos Corrup'!#REF!="Mayor"),CONCATENATE("R",'Riesgos Corrup'!#REF!),"")</f>
        <v>#REF!</v>
      </c>
      <c r="AI94" s="413"/>
      <c r="AJ94" s="413" t="e">
        <f>IF(AND('Riesgos Corrup'!#REF!="Muy Baja",'Riesgos Corrup'!#REF!="Mayor"),CONCATENATE("R",'Riesgos Corrup'!#REF!),"")</f>
        <v>#REF!</v>
      </c>
      <c r="AK94" s="413"/>
      <c r="AL94" s="413" t="str">
        <f ca="1">IF(AND('Riesgos Corrup'!$K$33="Muy Baja",'Riesgos Corrup'!$O$33="Mayor"),CONCATENATE("R",'Riesgos Corrup'!$A$33),"")</f>
        <v/>
      </c>
      <c r="AM94" s="416"/>
      <c r="AN94" s="404" t="str">
        <f ca="1">IF(AND('Riesgos Corrup'!$K$27="Muy Baja",'Riesgos Corrup'!$O$27="Mayor"),CONCATENATE("R",'Riesgos Corrup'!$A$27),"")</f>
        <v/>
      </c>
      <c r="AO94" s="405"/>
      <c r="AP94" s="405" t="str">
        <f ca="1">IF(AND('Riesgos Corrup'!$K$30="Muy Baja",'Riesgos Corrup'!$O$30="Mayor"),CONCATENATE("R",'Riesgos Corrup'!$A$30),"")</f>
        <v/>
      </c>
      <c r="AQ94" s="405"/>
      <c r="AR94" s="405" t="e">
        <f>IF(AND('Riesgos Corrup'!#REF!="Muy Baja",'Riesgos Corrup'!#REF!="Mayor"),CONCATENATE("R",'Riesgos Corrup'!#REF!),"")</f>
        <v>#REF!</v>
      </c>
      <c r="AS94" s="405"/>
      <c r="AT94" s="405" t="e">
        <f>IF(AND('Riesgos Corrup'!#REF!="Muy Baja",'Riesgos Corrup'!#REF!="Mayor"),CONCATENATE("R",'Riesgos Corrup'!#REF!),"")</f>
        <v>#REF!</v>
      </c>
      <c r="AU94" s="405"/>
      <c r="AV94" s="405" t="str">
        <f ca="1">IF(AND('Riesgos Corrup'!$K$33="Muy Baja",'Riesgos Corrup'!$O$33="Mayor"),CONCATENATE("R",'Riesgos Corrup'!$A$33),"")</f>
        <v/>
      </c>
      <c r="AW94" s="440"/>
      <c r="AX94" s="432" t="str">
        <f ca="1">IF(AND('Riesgos Corrup'!$K$27="Muy Baja",'Riesgos Corrup'!$O$27="Catastrófico"),CONCATENATE("R",'Riesgos Corrup'!$A$27),"")</f>
        <v/>
      </c>
      <c r="AY94" s="430"/>
      <c r="AZ94" s="430" t="str">
        <f ca="1">IF(AND('Riesgos Corrup'!$K$30="Muy Baja",'Riesgos Corrup'!$O$30="Catastrófico"),CONCATENATE("R",'Riesgos Corrup'!$A$30),"")</f>
        <v/>
      </c>
      <c r="BA94" s="430"/>
      <c r="BB94" s="430" t="e">
        <f>IF(AND('Riesgos Corrup'!#REF!="Muy Baja",'Riesgos Corrup'!#REF!="Catastrófico"),CONCATENATE("R",'Riesgos Corrup'!#REF!),"")</f>
        <v>#REF!</v>
      </c>
      <c r="BC94" s="430"/>
      <c r="BD94" s="430" t="e">
        <f>IF(AND('Riesgos Corrup'!#REF!="Muy Baja",'Riesgos Corrup'!#REF!="Catastrófico"),CONCATENATE("R",'Riesgos Corrup'!#REF!),"")</f>
        <v>#REF!</v>
      </c>
      <c r="BE94" s="430"/>
      <c r="BF94" s="430" t="str">
        <f ca="1">IF(AND('Riesgos Corrup'!$K$33="Muy Baja",'Riesgos Corrup'!$O$33="Catastrófico"),CONCATENATE("R",'Riesgos Corrup'!$A$33),"")</f>
        <v/>
      </c>
      <c r="BG94" s="431"/>
      <c r="BH94" s="40"/>
      <c r="BI94" s="480"/>
      <c r="BJ94" s="481"/>
      <c r="BK94" s="481"/>
      <c r="BL94" s="481"/>
      <c r="BM94" s="481"/>
      <c r="BN94" s="482"/>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row>
    <row r="95" spans="1:100" ht="15" customHeight="1" x14ac:dyDescent="0.25">
      <c r="A95" s="40"/>
      <c r="B95" s="261"/>
      <c r="C95" s="261"/>
      <c r="D95" s="262"/>
      <c r="E95" s="422"/>
      <c r="F95" s="423"/>
      <c r="G95" s="423"/>
      <c r="H95" s="423"/>
      <c r="I95" s="446"/>
      <c r="J95" s="406"/>
      <c r="K95" s="407"/>
      <c r="L95" s="407"/>
      <c r="M95" s="407"/>
      <c r="N95" s="407"/>
      <c r="O95" s="407"/>
      <c r="P95" s="407"/>
      <c r="Q95" s="407"/>
      <c r="R95" s="407"/>
      <c r="S95" s="449"/>
      <c r="T95" s="406"/>
      <c r="U95" s="407"/>
      <c r="V95" s="407"/>
      <c r="W95" s="407"/>
      <c r="X95" s="407"/>
      <c r="Y95" s="407"/>
      <c r="Z95" s="407"/>
      <c r="AA95" s="407"/>
      <c r="AB95" s="407"/>
      <c r="AC95" s="449"/>
      <c r="AD95" s="412"/>
      <c r="AE95" s="413"/>
      <c r="AF95" s="413"/>
      <c r="AG95" s="413"/>
      <c r="AH95" s="413"/>
      <c r="AI95" s="413"/>
      <c r="AJ95" s="413"/>
      <c r="AK95" s="413"/>
      <c r="AL95" s="413"/>
      <c r="AM95" s="416"/>
      <c r="AN95" s="404"/>
      <c r="AO95" s="405"/>
      <c r="AP95" s="405"/>
      <c r="AQ95" s="405"/>
      <c r="AR95" s="405"/>
      <c r="AS95" s="405"/>
      <c r="AT95" s="405"/>
      <c r="AU95" s="405"/>
      <c r="AV95" s="405"/>
      <c r="AW95" s="440"/>
      <c r="AX95" s="432"/>
      <c r="AY95" s="430"/>
      <c r="AZ95" s="430"/>
      <c r="BA95" s="430"/>
      <c r="BB95" s="430"/>
      <c r="BC95" s="430"/>
      <c r="BD95" s="430"/>
      <c r="BE95" s="430"/>
      <c r="BF95" s="430"/>
      <c r="BG95" s="431"/>
      <c r="BH95" s="40"/>
      <c r="BI95" s="480"/>
      <c r="BJ95" s="481"/>
      <c r="BK95" s="481"/>
      <c r="BL95" s="481"/>
      <c r="BM95" s="481"/>
      <c r="BN95" s="482"/>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row>
    <row r="96" spans="1:100" ht="15" customHeight="1" x14ac:dyDescent="0.25">
      <c r="A96" s="40"/>
      <c r="B96" s="261"/>
      <c r="C96" s="261"/>
      <c r="D96" s="262"/>
      <c r="E96" s="422"/>
      <c r="F96" s="423"/>
      <c r="G96" s="423"/>
      <c r="H96" s="423"/>
      <c r="I96" s="446"/>
      <c r="J96" s="406" t="e">
        <f>IF(AND('Riesgos Corrup'!#REF!="Muy Baja",'Riesgos Corrup'!#REF!="Mayor"),CONCATENATE("R",'Riesgos Corrup'!#REF!),"")</f>
        <v>#REF!</v>
      </c>
      <c r="K96" s="407"/>
      <c r="L96" s="407" t="str">
        <f ca="1">IF(AND('Riesgos Corrup'!$K$36="Muy Baja",'Riesgos Corrup'!$O$36="Mayor"),CONCATENATE("R",'Riesgos Corrup'!$A$36),"")</f>
        <v/>
      </c>
      <c r="M96" s="407"/>
      <c r="N96" s="407" t="e">
        <f>IF(AND('Riesgos Corrup'!#REF!="Muy Baja",'Riesgos Corrup'!#REF!="Mayor"),CONCATENATE("R",'Riesgos Corrup'!#REF!),"")</f>
        <v>#REF!</v>
      </c>
      <c r="O96" s="407"/>
      <c r="P96" s="407" t="e">
        <f>IF(AND('Riesgos Corrup'!#REF!="Muy Baja",'Riesgos Corrup'!#REF!="Mayor"),CONCATENATE("R",'Riesgos Corrup'!#REF!),"")</f>
        <v>#REF!</v>
      </c>
      <c r="Q96" s="407"/>
      <c r="R96" s="407" t="e">
        <f>IF(AND('Riesgos Corrup'!#REF!="Muy Baja",'Riesgos Corrup'!#REF!="Mayor"),CONCATENATE("R",'Riesgos Corrup'!#REF!),"")</f>
        <v>#REF!</v>
      </c>
      <c r="S96" s="449"/>
      <c r="T96" s="406" t="e">
        <f>IF(AND('Riesgos Corrup'!#REF!="Muy Baja",'Riesgos Corrup'!#REF!="Mayor"),CONCATENATE("R",'Riesgos Corrup'!#REF!),"")</f>
        <v>#REF!</v>
      </c>
      <c r="U96" s="407"/>
      <c r="V96" s="407" t="str">
        <f ca="1">IF(AND('Riesgos Corrup'!$K$36="Muy Baja",'Riesgos Corrup'!$O$36="Mayor"),CONCATENATE("R",'Riesgos Corrup'!$A$36),"")</f>
        <v/>
      </c>
      <c r="W96" s="407"/>
      <c r="X96" s="407" t="e">
        <f>IF(AND('Riesgos Corrup'!#REF!="Muy Baja",'Riesgos Corrup'!#REF!="Mayor"),CONCATENATE("R",'Riesgos Corrup'!#REF!),"")</f>
        <v>#REF!</v>
      </c>
      <c r="Y96" s="407"/>
      <c r="Z96" s="407" t="e">
        <f>IF(AND('Riesgos Corrup'!#REF!="Muy Baja",'Riesgos Corrup'!#REF!="Mayor"),CONCATENATE("R",'Riesgos Corrup'!#REF!),"")</f>
        <v>#REF!</v>
      </c>
      <c r="AA96" s="407"/>
      <c r="AB96" s="407" t="e">
        <f>IF(AND('Riesgos Corrup'!#REF!="Muy Baja",'Riesgos Corrup'!#REF!="Mayor"),CONCATENATE("R",'Riesgos Corrup'!#REF!),"")</f>
        <v>#REF!</v>
      </c>
      <c r="AC96" s="449"/>
      <c r="AD96" s="412" t="e">
        <f>IF(AND('Riesgos Corrup'!#REF!="Muy Baja",'Riesgos Corrup'!#REF!="Mayor"),CONCATENATE("R",'Riesgos Corrup'!#REF!),"")</f>
        <v>#REF!</v>
      </c>
      <c r="AE96" s="413"/>
      <c r="AF96" s="413" t="str">
        <f ca="1">IF(AND('Riesgos Corrup'!$K$36="Muy Baja",'Riesgos Corrup'!$O$36="Mayor"),CONCATENATE("R",'Riesgos Corrup'!$A$36),"")</f>
        <v/>
      </c>
      <c r="AG96" s="413"/>
      <c r="AH96" s="413" t="e">
        <f>IF(AND('Riesgos Corrup'!#REF!="Muy Baja",'Riesgos Corrup'!#REF!="Mayor"),CONCATENATE("R",'Riesgos Corrup'!#REF!),"")</f>
        <v>#REF!</v>
      </c>
      <c r="AI96" s="413"/>
      <c r="AJ96" s="413" t="e">
        <f>IF(AND('Riesgos Corrup'!#REF!="Muy Baja",'Riesgos Corrup'!#REF!="Mayor"),CONCATENATE("R",'Riesgos Corrup'!#REF!),"")</f>
        <v>#REF!</v>
      </c>
      <c r="AK96" s="413"/>
      <c r="AL96" s="413" t="e">
        <f>IF(AND('Riesgos Corrup'!#REF!="Muy Baja",'Riesgos Corrup'!#REF!="Mayor"),CONCATENATE("R",'Riesgos Corrup'!#REF!),"")</f>
        <v>#REF!</v>
      </c>
      <c r="AM96" s="416"/>
      <c r="AN96" s="404" t="e">
        <f>IF(AND('Riesgos Corrup'!#REF!="Muy Baja",'Riesgos Corrup'!#REF!="Mayor"),CONCATENATE("R",'Riesgos Corrup'!#REF!),"")</f>
        <v>#REF!</v>
      </c>
      <c r="AO96" s="405"/>
      <c r="AP96" s="405" t="str">
        <f ca="1">IF(AND('Riesgos Corrup'!$K$36="Muy Baja",'Riesgos Corrup'!$O$36="Mayor"),CONCATENATE("R",'Riesgos Corrup'!$A$36),"")</f>
        <v/>
      </c>
      <c r="AQ96" s="405"/>
      <c r="AR96" s="405" t="e">
        <f>IF(AND('Riesgos Corrup'!#REF!="Muy Baja",'Riesgos Corrup'!#REF!="Mayor"),CONCATENATE("R",'Riesgos Corrup'!#REF!),"")</f>
        <v>#REF!</v>
      </c>
      <c r="AS96" s="405"/>
      <c r="AT96" s="405" t="e">
        <f>IF(AND('Riesgos Corrup'!#REF!="Muy Baja",'Riesgos Corrup'!#REF!="Mayor"),CONCATENATE("R",'Riesgos Corrup'!#REF!),"")</f>
        <v>#REF!</v>
      </c>
      <c r="AU96" s="405"/>
      <c r="AV96" s="405" t="e">
        <f>IF(AND('Riesgos Corrup'!#REF!="Muy Baja",'Riesgos Corrup'!#REF!="Mayor"),CONCATENATE("R",'Riesgos Corrup'!#REF!),"")</f>
        <v>#REF!</v>
      </c>
      <c r="AW96" s="440"/>
      <c r="AX96" s="432" t="e">
        <f>IF(AND('Riesgos Corrup'!#REF!="Muy Baja",'Riesgos Corrup'!#REF!="Catastrófico"),CONCATENATE("R",'Riesgos Corrup'!#REF!),"")</f>
        <v>#REF!</v>
      </c>
      <c r="AY96" s="430"/>
      <c r="AZ96" s="430" t="str">
        <f ca="1">IF(AND('Riesgos Corrup'!$K$36="Muy Baja",'Riesgos Corrup'!$O$36="Catastrófico"),CONCATENATE("R",'Riesgos Corrup'!$A$36),"")</f>
        <v/>
      </c>
      <c r="BA96" s="430"/>
      <c r="BB96" s="430" t="e">
        <f>IF(AND('Riesgos Corrup'!#REF!="Muy Baja",'Riesgos Corrup'!#REF!="Catastrófico"),CONCATENATE("R",'Riesgos Corrup'!#REF!),"")</f>
        <v>#REF!</v>
      </c>
      <c r="BC96" s="430"/>
      <c r="BD96" s="430" t="e">
        <f>IF(AND('Riesgos Corrup'!#REF!="Muy Baja",'Riesgos Corrup'!#REF!="Catastrófico"),CONCATENATE("R",'Riesgos Corrup'!#REF!),"")</f>
        <v>#REF!</v>
      </c>
      <c r="BE96" s="430"/>
      <c r="BF96" s="430" t="e">
        <f>IF(AND('Riesgos Corrup'!#REF!="Muy Baja",'Riesgos Corrup'!#REF!="Catastrófico"),CONCATENATE("R",'Riesgos Corrup'!#REF!),"")</f>
        <v>#REF!</v>
      </c>
      <c r="BG96" s="431"/>
      <c r="BH96" s="40"/>
      <c r="BI96" s="480"/>
      <c r="BJ96" s="481"/>
      <c r="BK96" s="481"/>
      <c r="BL96" s="481"/>
      <c r="BM96" s="481"/>
      <c r="BN96" s="482"/>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row>
    <row r="97" spans="1:100" ht="15" customHeight="1" thickBot="1" x14ac:dyDescent="0.3">
      <c r="A97" s="40"/>
      <c r="B97" s="261"/>
      <c r="C97" s="261"/>
      <c r="D97" s="262"/>
      <c r="E97" s="422"/>
      <c r="F97" s="423"/>
      <c r="G97" s="423"/>
      <c r="H97" s="423"/>
      <c r="I97" s="446"/>
      <c r="J97" s="406"/>
      <c r="K97" s="407"/>
      <c r="L97" s="407"/>
      <c r="M97" s="407"/>
      <c r="N97" s="407"/>
      <c r="O97" s="407"/>
      <c r="P97" s="407"/>
      <c r="Q97" s="407"/>
      <c r="R97" s="407"/>
      <c r="S97" s="449"/>
      <c r="T97" s="406"/>
      <c r="U97" s="407"/>
      <c r="V97" s="407"/>
      <c r="W97" s="407"/>
      <c r="X97" s="407"/>
      <c r="Y97" s="407"/>
      <c r="Z97" s="407"/>
      <c r="AA97" s="407"/>
      <c r="AB97" s="407"/>
      <c r="AC97" s="449"/>
      <c r="AD97" s="412"/>
      <c r="AE97" s="413"/>
      <c r="AF97" s="413"/>
      <c r="AG97" s="413"/>
      <c r="AH97" s="413"/>
      <c r="AI97" s="413"/>
      <c r="AJ97" s="413"/>
      <c r="AK97" s="413"/>
      <c r="AL97" s="413"/>
      <c r="AM97" s="416"/>
      <c r="AN97" s="404"/>
      <c r="AO97" s="405"/>
      <c r="AP97" s="405"/>
      <c r="AQ97" s="405"/>
      <c r="AR97" s="405"/>
      <c r="AS97" s="405"/>
      <c r="AT97" s="405"/>
      <c r="AU97" s="405"/>
      <c r="AV97" s="405"/>
      <c r="AW97" s="440"/>
      <c r="AX97" s="432"/>
      <c r="AY97" s="430"/>
      <c r="AZ97" s="430"/>
      <c r="BA97" s="430"/>
      <c r="BB97" s="430"/>
      <c r="BC97" s="430"/>
      <c r="BD97" s="430"/>
      <c r="BE97" s="430"/>
      <c r="BF97" s="430"/>
      <c r="BG97" s="431"/>
      <c r="BH97" s="40"/>
      <c r="BI97" s="483"/>
      <c r="BJ97" s="484"/>
      <c r="BK97" s="484"/>
      <c r="BL97" s="484"/>
      <c r="BM97" s="484"/>
      <c r="BN97" s="485"/>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row>
    <row r="98" spans="1:100" ht="15" customHeight="1" x14ac:dyDescent="0.25">
      <c r="A98" s="40"/>
      <c r="B98" s="261"/>
      <c r="C98" s="261"/>
      <c r="D98" s="262"/>
      <c r="E98" s="422"/>
      <c r="F98" s="423"/>
      <c r="G98" s="423"/>
      <c r="H98" s="423"/>
      <c r="I98" s="446"/>
      <c r="J98" s="406" t="e">
        <f>IF(AND('Riesgos Corrup'!#REF!="Muy Baja",'Riesgos Corrup'!#REF!="Mayor"),CONCATENATE("R",'Riesgos Corrup'!#REF!),"")</f>
        <v>#REF!</v>
      </c>
      <c r="K98" s="407"/>
      <c r="L98" s="407" t="e">
        <f>IF(AND('Riesgos Corrup'!#REF!="Muy Baja",'Riesgos Corrup'!#REF!="Mayor"),CONCATENATE("R",'Riesgos Corrup'!#REF!),"")</f>
        <v>#REF!</v>
      </c>
      <c r="M98" s="407"/>
      <c r="N98" s="407" t="e">
        <f>IF(AND('Riesgos Corrup'!#REF!="Muy Baja",'Riesgos Corrup'!#REF!="Mayor"),CONCATENATE("R",'Riesgos Corrup'!#REF!),"")</f>
        <v>#REF!</v>
      </c>
      <c r="O98" s="407"/>
      <c r="P98" s="407" t="e">
        <f>IF(AND('Riesgos Corrup'!#REF!="Muy Baja",'Riesgos Corrup'!#REF!="Mayor"),CONCATENATE("R",'Riesgos Corrup'!#REF!),"")</f>
        <v>#REF!</v>
      </c>
      <c r="Q98" s="407"/>
      <c r="R98" s="407" t="e">
        <f>IF(AND('Riesgos Corrup'!#REF!="Muy Baja",'Riesgos Corrup'!#REF!="Mayor"),CONCATENATE("R",'Riesgos Corrup'!#REF!),"")</f>
        <v>#REF!</v>
      </c>
      <c r="S98" s="449"/>
      <c r="T98" s="406" t="e">
        <f>IF(AND('Riesgos Corrup'!#REF!="Muy Baja",'Riesgos Corrup'!#REF!="Mayor"),CONCATENATE("R",'Riesgos Corrup'!#REF!),"")</f>
        <v>#REF!</v>
      </c>
      <c r="U98" s="407"/>
      <c r="V98" s="407" t="e">
        <f>IF(AND('Riesgos Corrup'!#REF!="Muy Baja",'Riesgos Corrup'!#REF!="Mayor"),CONCATENATE("R",'Riesgos Corrup'!#REF!),"")</f>
        <v>#REF!</v>
      </c>
      <c r="W98" s="407"/>
      <c r="X98" s="407" t="e">
        <f>IF(AND('Riesgos Corrup'!#REF!="Muy Baja",'Riesgos Corrup'!#REF!="Mayor"),CONCATENATE("R",'Riesgos Corrup'!#REF!),"")</f>
        <v>#REF!</v>
      </c>
      <c r="Y98" s="407"/>
      <c r="Z98" s="407" t="e">
        <f>IF(AND('Riesgos Corrup'!#REF!="Muy Baja",'Riesgos Corrup'!#REF!="Mayor"),CONCATENATE("R",'Riesgos Corrup'!#REF!),"")</f>
        <v>#REF!</v>
      </c>
      <c r="AA98" s="407"/>
      <c r="AB98" s="407" t="e">
        <f>IF(AND('Riesgos Corrup'!#REF!="Muy Baja",'Riesgos Corrup'!#REF!="Mayor"),CONCATENATE("R",'Riesgos Corrup'!#REF!),"")</f>
        <v>#REF!</v>
      </c>
      <c r="AC98" s="449"/>
      <c r="AD98" s="412" t="e">
        <f>IF(AND('Riesgos Corrup'!#REF!="Muy Baja",'Riesgos Corrup'!#REF!="Mayor"),CONCATENATE("R",'Riesgos Corrup'!#REF!),"")</f>
        <v>#REF!</v>
      </c>
      <c r="AE98" s="413"/>
      <c r="AF98" s="413" t="e">
        <f>IF(AND('Riesgos Corrup'!#REF!="Muy Baja",'Riesgos Corrup'!#REF!="Mayor"),CONCATENATE("R",'Riesgos Corrup'!#REF!),"")</f>
        <v>#REF!</v>
      </c>
      <c r="AG98" s="413"/>
      <c r="AH98" s="413" t="e">
        <f>IF(AND('Riesgos Corrup'!#REF!="Muy Baja",'Riesgos Corrup'!#REF!="Mayor"),CONCATENATE("R",'Riesgos Corrup'!#REF!),"")</f>
        <v>#REF!</v>
      </c>
      <c r="AI98" s="413"/>
      <c r="AJ98" s="413" t="e">
        <f>IF(AND('Riesgos Corrup'!#REF!="Muy Baja",'Riesgos Corrup'!#REF!="Mayor"),CONCATENATE("R",'Riesgos Corrup'!#REF!),"")</f>
        <v>#REF!</v>
      </c>
      <c r="AK98" s="413"/>
      <c r="AL98" s="413" t="e">
        <f>IF(AND('Riesgos Corrup'!#REF!="Muy Baja",'Riesgos Corrup'!#REF!="Mayor"),CONCATENATE("R",'Riesgos Corrup'!#REF!),"")</f>
        <v>#REF!</v>
      </c>
      <c r="AM98" s="416"/>
      <c r="AN98" s="404" t="e">
        <f>IF(AND('Riesgos Corrup'!#REF!="Muy Baja",'Riesgos Corrup'!#REF!="Mayor"),CONCATENATE("R",'Riesgos Corrup'!#REF!),"")</f>
        <v>#REF!</v>
      </c>
      <c r="AO98" s="405"/>
      <c r="AP98" s="405" t="e">
        <f>IF(AND('Riesgos Corrup'!#REF!="Muy Baja",'Riesgos Corrup'!#REF!="Mayor"),CONCATENATE("R",'Riesgos Corrup'!#REF!),"")</f>
        <v>#REF!</v>
      </c>
      <c r="AQ98" s="405"/>
      <c r="AR98" s="405" t="e">
        <f>IF(AND('Riesgos Corrup'!#REF!="Muy Baja",'Riesgos Corrup'!#REF!="Mayor"),CONCATENATE("R",'Riesgos Corrup'!#REF!),"")</f>
        <v>#REF!</v>
      </c>
      <c r="AS98" s="405"/>
      <c r="AT98" s="405" t="e">
        <f>IF(AND('Riesgos Corrup'!#REF!="Muy Baja",'Riesgos Corrup'!#REF!="Mayor"),CONCATENATE("R",'Riesgos Corrup'!#REF!),"")</f>
        <v>#REF!</v>
      </c>
      <c r="AU98" s="405"/>
      <c r="AV98" s="405" t="e">
        <f>IF(AND('Riesgos Corrup'!#REF!="Muy Baja",'Riesgos Corrup'!#REF!="Mayor"),CONCATENATE("R",'Riesgos Corrup'!#REF!),"")</f>
        <v>#REF!</v>
      </c>
      <c r="AW98" s="440"/>
      <c r="AX98" s="432" t="e">
        <f>IF(AND('Riesgos Corrup'!#REF!="Muy Baja",'Riesgos Corrup'!#REF!="Catastrófico"),CONCATENATE("R",'Riesgos Corrup'!#REF!),"")</f>
        <v>#REF!</v>
      </c>
      <c r="AY98" s="430"/>
      <c r="AZ98" s="430" t="e">
        <f>IF(AND('Riesgos Corrup'!#REF!="Muy Baja",'Riesgos Corrup'!#REF!="Catastrófico"),CONCATENATE("R",'Riesgos Corrup'!#REF!),"")</f>
        <v>#REF!</v>
      </c>
      <c r="BA98" s="430"/>
      <c r="BB98" s="430" t="e">
        <f>IF(AND('Riesgos Corrup'!#REF!="Muy Baja",'Riesgos Corrup'!#REF!="Catastrófico"),CONCATENATE("R",'Riesgos Corrup'!#REF!),"")</f>
        <v>#REF!</v>
      </c>
      <c r="BC98" s="430"/>
      <c r="BD98" s="430" t="e">
        <f>IF(AND('Riesgos Corrup'!#REF!="Muy Baja",'Riesgos Corrup'!#REF!="Catastrófico"),CONCATENATE("R",'Riesgos Corrup'!#REF!),"")</f>
        <v>#REF!</v>
      </c>
      <c r="BE98" s="430"/>
      <c r="BF98" s="430" t="e">
        <f>IF(AND('Riesgos Corrup'!#REF!="Muy Baja",'Riesgos Corrup'!#REF!="Catastrófico"),CONCATENATE("R",'Riesgos Corrup'!#REF!),"")</f>
        <v>#REF!</v>
      </c>
      <c r="BG98" s="431"/>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row>
    <row r="99" spans="1:100" ht="15" customHeight="1" x14ac:dyDescent="0.25">
      <c r="A99" s="40"/>
      <c r="B99" s="261"/>
      <c r="C99" s="261"/>
      <c r="D99" s="262"/>
      <c r="E99" s="422"/>
      <c r="F99" s="423"/>
      <c r="G99" s="423"/>
      <c r="H99" s="423"/>
      <c r="I99" s="446"/>
      <c r="J99" s="406"/>
      <c r="K99" s="407"/>
      <c r="L99" s="407"/>
      <c r="M99" s="407"/>
      <c r="N99" s="407"/>
      <c r="O99" s="407"/>
      <c r="P99" s="407"/>
      <c r="Q99" s="407"/>
      <c r="R99" s="407"/>
      <c r="S99" s="449"/>
      <c r="T99" s="406"/>
      <c r="U99" s="407"/>
      <c r="V99" s="407"/>
      <c r="W99" s="407"/>
      <c r="X99" s="407"/>
      <c r="Y99" s="407"/>
      <c r="Z99" s="407"/>
      <c r="AA99" s="407"/>
      <c r="AB99" s="407"/>
      <c r="AC99" s="449"/>
      <c r="AD99" s="412"/>
      <c r="AE99" s="413"/>
      <c r="AF99" s="413"/>
      <c r="AG99" s="413"/>
      <c r="AH99" s="413"/>
      <c r="AI99" s="413"/>
      <c r="AJ99" s="413"/>
      <c r="AK99" s="413"/>
      <c r="AL99" s="413"/>
      <c r="AM99" s="416"/>
      <c r="AN99" s="404"/>
      <c r="AO99" s="405"/>
      <c r="AP99" s="405"/>
      <c r="AQ99" s="405"/>
      <c r="AR99" s="405"/>
      <c r="AS99" s="405"/>
      <c r="AT99" s="405"/>
      <c r="AU99" s="405"/>
      <c r="AV99" s="405"/>
      <c r="AW99" s="440"/>
      <c r="AX99" s="432"/>
      <c r="AY99" s="430"/>
      <c r="AZ99" s="430"/>
      <c r="BA99" s="430"/>
      <c r="BB99" s="430"/>
      <c r="BC99" s="430"/>
      <c r="BD99" s="430"/>
      <c r="BE99" s="430"/>
      <c r="BF99" s="430"/>
      <c r="BG99" s="431"/>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row>
    <row r="100" spans="1:100" ht="15" customHeight="1" x14ac:dyDescent="0.25">
      <c r="A100" s="40"/>
      <c r="B100" s="261"/>
      <c r="C100" s="261"/>
      <c r="D100" s="262"/>
      <c r="E100" s="422"/>
      <c r="F100" s="423"/>
      <c r="G100" s="423"/>
      <c r="H100" s="423"/>
      <c r="I100" s="446"/>
      <c r="J100" s="406" t="e">
        <f>IF(AND('Riesgos Corrup'!#REF!="Muy Baja",'Riesgos Corrup'!#REF!="Mayor"),CONCATENATE("R",'Riesgos Corrup'!#REF!),"")</f>
        <v>#REF!</v>
      </c>
      <c r="K100" s="407"/>
      <c r="L100" s="407" t="str">
        <f ca="1">IF(AND('Riesgos Corrup'!$K$39="Muy Baja",'Riesgos Corrup'!$O$39="Mayor"),CONCATENATE("R",'Riesgos Corrup'!$A$39),"")</f>
        <v/>
      </c>
      <c r="M100" s="407"/>
      <c r="N100" s="407" t="e">
        <f>IF(AND('Riesgos Corrup'!#REF!="Muy Baja",'Riesgos Corrup'!#REF!="Mayor"),CONCATENATE("R",'Riesgos Corrup'!#REF!),"")</f>
        <v>#REF!</v>
      </c>
      <c r="O100" s="407"/>
      <c r="P100" s="407" t="e">
        <f>IF(AND('Riesgos Corrup'!#REF!="Muy Baja",'Riesgos Corrup'!#REF!="Mayor"),CONCATENATE("R",'Riesgos Corrup'!#REF!),"")</f>
        <v>#REF!</v>
      </c>
      <c r="Q100" s="407"/>
      <c r="R100" s="407" t="e">
        <f>IF(AND('Riesgos Corrup'!#REF!="Muy Baja",'Riesgos Corrup'!#REF!="Mayor"),CONCATENATE("R",'Riesgos Corrup'!#REF!),"")</f>
        <v>#REF!</v>
      </c>
      <c r="S100" s="449"/>
      <c r="T100" s="406" t="e">
        <f>IF(AND('Riesgos Corrup'!#REF!="Muy Baja",'Riesgos Corrup'!#REF!="Mayor"),CONCATENATE("R",'Riesgos Corrup'!#REF!),"")</f>
        <v>#REF!</v>
      </c>
      <c r="U100" s="407"/>
      <c r="V100" s="407" t="str">
        <f ca="1">IF(AND('Riesgos Corrup'!$K$39="Muy Baja",'Riesgos Corrup'!$O$39="Mayor"),CONCATENATE("R",'Riesgos Corrup'!$A$39),"")</f>
        <v/>
      </c>
      <c r="W100" s="407"/>
      <c r="X100" s="407" t="e">
        <f>IF(AND('Riesgos Corrup'!#REF!="Muy Baja",'Riesgos Corrup'!#REF!="Mayor"),CONCATENATE("R",'Riesgos Corrup'!#REF!),"")</f>
        <v>#REF!</v>
      </c>
      <c r="Y100" s="407"/>
      <c r="Z100" s="407" t="e">
        <f>IF(AND('Riesgos Corrup'!#REF!="Muy Baja",'Riesgos Corrup'!#REF!="Mayor"),CONCATENATE("R",'Riesgos Corrup'!#REF!),"")</f>
        <v>#REF!</v>
      </c>
      <c r="AA100" s="407"/>
      <c r="AB100" s="407" t="e">
        <f>IF(AND('Riesgos Corrup'!#REF!="Muy Baja",'Riesgos Corrup'!#REF!="Mayor"),CONCATENATE("R",'Riesgos Corrup'!#REF!),"")</f>
        <v>#REF!</v>
      </c>
      <c r="AC100" s="449"/>
      <c r="AD100" s="412" t="e">
        <f>IF(AND('Riesgos Corrup'!#REF!="Muy Baja",'Riesgos Corrup'!#REF!="Mayor"),CONCATENATE("R",'Riesgos Corrup'!#REF!),"")</f>
        <v>#REF!</v>
      </c>
      <c r="AE100" s="413"/>
      <c r="AF100" s="413" t="str">
        <f ca="1">IF(AND('Riesgos Corrup'!$K$39="Muy Baja",'Riesgos Corrup'!$O$39="Mayor"),CONCATENATE("R",'Riesgos Corrup'!$A$39),"")</f>
        <v/>
      </c>
      <c r="AG100" s="413"/>
      <c r="AH100" s="413" t="e">
        <f>IF(AND('Riesgos Corrup'!#REF!="Muy Baja",'Riesgos Corrup'!#REF!="Mayor"),CONCATENATE("R",'Riesgos Corrup'!#REF!),"")</f>
        <v>#REF!</v>
      </c>
      <c r="AI100" s="413"/>
      <c r="AJ100" s="413" t="e">
        <f>IF(AND('Riesgos Corrup'!#REF!="Muy Baja",'Riesgos Corrup'!#REF!="Mayor"),CONCATENATE("R",'Riesgos Corrup'!#REF!),"")</f>
        <v>#REF!</v>
      </c>
      <c r="AK100" s="413"/>
      <c r="AL100" s="413" t="e">
        <f>IF(AND('Riesgos Corrup'!#REF!="Muy Baja",'Riesgos Corrup'!#REF!="Mayor"),CONCATENATE("R",'Riesgos Corrup'!#REF!),"")</f>
        <v>#REF!</v>
      </c>
      <c r="AM100" s="416"/>
      <c r="AN100" s="404" t="e">
        <f>IF(AND('Riesgos Corrup'!#REF!="Muy Baja",'Riesgos Corrup'!#REF!="Mayor"),CONCATENATE("R",'Riesgos Corrup'!#REF!),"")</f>
        <v>#REF!</v>
      </c>
      <c r="AO100" s="405"/>
      <c r="AP100" s="405" t="str">
        <f ca="1">IF(AND('Riesgos Corrup'!$K$39="Muy Baja",'Riesgos Corrup'!$O$39="Mayor"),CONCATENATE("R",'Riesgos Corrup'!$A$39),"")</f>
        <v/>
      </c>
      <c r="AQ100" s="405"/>
      <c r="AR100" s="405" t="e">
        <f>IF(AND('Riesgos Corrup'!#REF!="Muy Baja",'Riesgos Corrup'!#REF!="Mayor"),CONCATENATE("R",'Riesgos Corrup'!#REF!),"")</f>
        <v>#REF!</v>
      </c>
      <c r="AS100" s="405"/>
      <c r="AT100" s="405" t="e">
        <f>IF(AND('Riesgos Corrup'!#REF!="Muy Baja",'Riesgos Corrup'!#REF!="Mayor"),CONCATENATE("R",'Riesgos Corrup'!#REF!),"")</f>
        <v>#REF!</v>
      </c>
      <c r="AU100" s="405"/>
      <c r="AV100" s="405" t="e">
        <f>IF(AND('Riesgos Corrup'!#REF!="Muy Baja",'Riesgos Corrup'!#REF!="Mayor"),CONCATENATE("R",'Riesgos Corrup'!#REF!),"")</f>
        <v>#REF!</v>
      </c>
      <c r="AW100" s="440"/>
      <c r="AX100" s="432" t="e">
        <f>IF(AND('Riesgos Corrup'!#REF!="Muy Baja",'Riesgos Corrup'!#REF!="Catastrófico"),CONCATENATE("R",'Riesgos Corrup'!#REF!),"")</f>
        <v>#REF!</v>
      </c>
      <c r="AY100" s="430"/>
      <c r="AZ100" s="430" t="str">
        <f ca="1">IF(AND('Riesgos Corrup'!$K$39="Muy Baja",'Riesgos Corrup'!$O$39="Catastrófico"),CONCATENATE("R",'Riesgos Corrup'!$A$39),"")</f>
        <v/>
      </c>
      <c r="BA100" s="430"/>
      <c r="BB100" s="430" t="e">
        <f>IF(AND('Riesgos Corrup'!#REF!="Muy Baja",'Riesgos Corrup'!#REF!="Catastrófico"),CONCATENATE("R",'Riesgos Corrup'!#REF!),"")</f>
        <v>#REF!</v>
      </c>
      <c r="BC100" s="430"/>
      <c r="BD100" s="430" t="e">
        <f>IF(AND('Riesgos Corrup'!#REF!="Muy Baja",'Riesgos Corrup'!#REF!="Catastrófico"),CONCATENATE("R",'Riesgos Corrup'!#REF!),"")</f>
        <v>#REF!</v>
      </c>
      <c r="BE100" s="430"/>
      <c r="BF100" s="430" t="e">
        <f>IF(AND('Riesgos Corrup'!#REF!="Muy Baja",'Riesgos Corrup'!#REF!="Catastrófico"),CONCATENATE("R",'Riesgos Corrup'!#REF!),"")</f>
        <v>#REF!</v>
      </c>
      <c r="BG100" s="431"/>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row>
    <row r="101" spans="1:100" ht="15" customHeight="1" x14ac:dyDescent="0.25">
      <c r="A101" s="40"/>
      <c r="B101" s="261"/>
      <c r="C101" s="261"/>
      <c r="D101" s="262"/>
      <c r="E101" s="422"/>
      <c r="F101" s="423"/>
      <c r="G101" s="423"/>
      <c r="H101" s="423"/>
      <c r="I101" s="446"/>
      <c r="J101" s="406"/>
      <c r="K101" s="407"/>
      <c r="L101" s="407"/>
      <c r="M101" s="407"/>
      <c r="N101" s="407"/>
      <c r="O101" s="407"/>
      <c r="P101" s="407"/>
      <c r="Q101" s="407"/>
      <c r="R101" s="407"/>
      <c r="S101" s="449"/>
      <c r="T101" s="406"/>
      <c r="U101" s="407"/>
      <c r="V101" s="407"/>
      <c r="W101" s="407"/>
      <c r="X101" s="407"/>
      <c r="Y101" s="407"/>
      <c r="Z101" s="407"/>
      <c r="AA101" s="407"/>
      <c r="AB101" s="407"/>
      <c r="AC101" s="449"/>
      <c r="AD101" s="412"/>
      <c r="AE101" s="413"/>
      <c r="AF101" s="413"/>
      <c r="AG101" s="413"/>
      <c r="AH101" s="413"/>
      <c r="AI101" s="413"/>
      <c r="AJ101" s="413"/>
      <c r="AK101" s="413"/>
      <c r="AL101" s="413"/>
      <c r="AM101" s="416"/>
      <c r="AN101" s="404"/>
      <c r="AO101" s="405"/>
      <c r="AP101" s="405"/>
      <c r="AQ101" s="405"/>
      <c r="AR101" s="405"/>
      <c r="AS101" s="405"/>
      <c r="AT101" s="405"/>
      <c r="AU101" s="405"/>
      <c r="AV101" s="405"/>
      <c r="AW101" s="440"/>
      <c r="AX101" s="432"/>
      <c r="AY101" s="430"/>
      <c r="AZ101" s="430"/>
      <c r="BA101" s="430"/>
      <c r="BB101" s="430"/>
      <c r="BC101" s="430"/>
      <c r="BD101" s="430"/>
      <c r="BE101" s="430"/>
      <c r="BF101" s="430"/>
      <c r="BG101" s="431"/>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row>
    <row r="102" spans="1:100" ht="15" customHeight="1" x14ac:dyDescent="0.25">
      <c r="A102" s="40"/>
      <c r="B102" s="261"/>
      <c r="C102" s="261"/>
      <c r="D102" s="262"/>
      <c r="E102" s="422"/>
      <c r="F102" s="423"/>
      <c r="G102" s="423"/>
      <c r="H102" s="423"/>
      <c r="I102" s="446"/>
      <c r="J102" s="406" t="str">
        <f ca="1">IF(AND('Riesgos Corrup'!$K$42="Muy Baja",'Riesgos Corrup'!$O$42="Mayor"),CONCATENATE("R",'Riesgos Corrup'!$A$42),"")</f>
        <v/>
      </c>
      <c r="K102" s="407"/>
      <c r="L102" s="407" t="e">
        <f>IF(AND('Riesgos Corrup'!#REF!="Muy Baja",'Riesgos Corrup'!#REF!="Mayor"),CONCATENATE("R",'Riesgos Corrup'!#REF!),"")</f>
        <v>#REF!</v>
      </c>
      <c r="M102" s="407"/>
      <c r="N102" s="407" t="str">
        <f ca="1">IF(AND('Riesgos Corrup'!$K$45="Muy Baja",'Riesgos Corrup'!$O$45="Mayor"),CONCATENATE("R",'Riesgos Corrup'!$A$45),"")</f>
        <v/>
      </c>
      <c r="O102" s="407"/>
      <c r="P102" s="407" t="str">
        <f ca="1">IF(AND('Riesgos Corrup'!$K$48="Muy Baja",'Riesgos Corrup'!$O$48="Mayor"),CONCATENATE("R",'Riesgos Corrup'!$A$48),"")</f>
        <v/>
      </c>
      <c r="Q102" s="407"/>
      <c r="R102" s="407" t="e">
        <f>IF(AND('Riesgos Corrup'!#REF!="Muy Baja",'Riesgos Corrup'!#REF!="Mayor"),CONCATENATE("R",'Riesgos Corrup'!#REF!),"")</f>
        <v>#REF!</v>
      </c>
      <c r="S102" s="449"/>
      <c r="T102" s="406" t="str">
        <f ca="1">IF(AND('Riesgos Corrup'!$K$42="Muy Baja",'Riesgos Corrup'!$O$42="Mayor"),CONCATENATE("R",'Riesgos Corrup'!$A$42),"")</f>
        <v/>
      </c>
      <c r="U102" s="407"/>
      <c r="V102" s="407" t="e">
        <f>IF(AND('Riesgos Corrup'!#REF!="Muy Baja",'Riesgos Corrup'!#REF!="Mayor"),CONCATENATE("R",'Riesgos Corrup'!#REF!),"")</f>
        <v>#REF!</v>
      </c>
      <c r="W102" s="407"/>
      <c r="X102" s="407" t="str">
        <f ca="1">IF(AND('Riesgos Corrup'!$K$45="Muy Baja",'Riesgos Corrup'!$O$45="Mayor"),CONCATENATE("R",'Riesgos Corrup'!$A$45),"")</f>
        <v/>
      </c>
      <c r="Y102" s="407"/>
      <c r="Z102" s="407" t="str">
        <f ca="1">IF(AND('Riesgos Corrup'!$K$48="Muy Baja",'Riesgos Corrup'!$O$48="Mayor"),CONCATENATE("R",'Riesgos Corrup'!$A$48),"")</f>
        <v/>
      </c>
      <c r="AA102" s="407"/>
      <c r="AB102" s="407" t="e">
        <f>IF(AND('Riesgos Corrup'!#REF!="Muy Baja",'Riesgos Corrup'!#REF!="Mayor"),CONCATENATE("R",'Riesgos Corrup'!#REF!),"")</f>
        <v>#REF!</v>
      </c>
      <c r="AC102" s="449"/>
      <c r="AD102" s="412" t="str">
        <f ca="1">IF(AND('Riesgos Corrup'!$K$42="Muy Baja",'Riesgos Corrup'!$O$42="Mayor"),CONCATENATE("R",'Riesgos Corrup'!$A$42),"")</f>
        <v/>
      </c>
      <c r="AE102" s="413"/>
      <c r="AF102" s="413" t="e">
        <f>IF(AND('Riesgos Corrup'!#REF!="Muy Baja",'Riesgos Corrup'!#REF!="Mayor"),CONCATENATE("R",'Riesgos Corrup'!#REF!),"")</f>
        <v>#REF!</v>
      </c>
      <c r="AG102" s="413"/>
      <c r="AH102" s="413" t="str">
        <f ca="1">IF(AND('Riesgos Corrup'!$K$45="Muy Baja",'Riesgos Corrup'!$O$45="Mayor"),CONCATENATE("R",'Riesgos Corrup'!$A$45),"")</f>
        <v/>
      </c>
      <c r="AI102" s="413"/>
      <c r="AJ102" s="413" t="str">
        <f ca="1">IF(AND('Riesgos Corrup'!$K$48="Muy Baja",'Riesgos Corrup'!$O$48="Mayor"),CONCATENATE("R",'Riesgos Corrup'!$A$48),"")</f>
        <v/>
      </c>
      <c r="AK102" s="413"/>
      <c r="AL102" s="413" t="e">
        <f>IF(AND('Riesgos Corrup'!#REF!="Muy Baja",'Riesgos Corrup'!#REF!="Mayor"),CONCATENATE("R",'Riesgos Corrup'!#REF!),"")</f>
        <v>#REF!</v>
      </c>
      <c r="AM102" s="416"/>
      <c r="AN102" s="404" t="str">
        <f ca="1">IF(AND('Riesgos Corrup'!$K$42="Muy Baja",'Riesgos Corrup'!$O$42="Mayor"),CONCATENATE("R",'Riesgos Corrup'!$A$42),"")</f>
        <v/>
      </c>
      <c r="AO102" s="405"/>
      <c r="AP102" s="405" t="e">
        <f>IF(AND('Riesgos Corrup'!#REF!="Muy Baja",'Riesgos Corrup'!#REF!="Mayor"),CONCATENATE("R",'Riesgos Corrup'!#REF!),"")</f>
        <v>#REF!</v>
      </c>
      <c r="AQ102" s="405"/>
      <c r="AR102" s="405" t="str">
        <f ca="1">IF(AND('Riesgos Corrup'!$K$45="Muy Baja",'Riesgos Corrup'!$O$45="Mayor"),CONCATENATE("R",'Riesgos Corrup'!$A$45),"")</f>
        <v/>
      </c>
      <c r="AS102" s="405"/>
      <c r="AT102" s="405" t="str">
        <f ca="1">IF(AND('Riesgos Corrup'!$K$48="Muy Baja",'Riesgos Corrup'!$O$48="Mayor"),CONCATENATE("R",'Riesgos Corrup'!$A$48),"")</f>
        <v/>
      </c>
      <c r="AU102" s="405"/>
      <c r="AV102" s="405" t="e">
        <f>IF(AND('Riesgos Corrup'!#REF!="Muy Baja",'Riesgos Corrup'!#REF!="Mayor"),CONCATENATE("R",'Riesgos Corrup'!#REF!),"")</f>
        <v>#REF!</v>
      </c>
      <c r="AW102" s="440"/>
      <c r="AX102" s="432" t="str">
        <f ca="1">IF(AND('Riesgos Corrup'!$K$42="Muy Baja",'Riesgos Corrup'!$O$42="Catastrófico"),CONCATENATE("R",'Riesgos Corrup'!$A$42),"")</f>
        <v/>
      </c>
      <c r="AY102" s="430"/>
      <c r="AZ102" s="430" t="e">
        <f>IF(AND('Riesgos Corrup'!#REF!="Muy Baja",'Riesgos Corrup'!#REF!="Catastrófico"),CONCATENATE("R",'Riesgos Corrup'!#REF!),"")</f>
        <v>#REF!</v>
      </c>
      <c r="BA102" s="430"/>
      <c r="BB102" s="430" t="str">
        <f ca="1">IF(AND('Riesgos Corrup'!$K$45="Muy Baja",'Riesgos Corrup'!$O$45="Catastrófico"),CONCATENATE("R",'Riesgos Corrup'!$A$45),"")</f>
        <v/>
      </c>
      <c r="BC102" s="430"/>
      <c r="BD102" s="430" t="str">
        <f ca="1">IF(AND('Riesgos Corrup'!$K$48="Muy Baja",'Riesgos Corrup'!$O$48="Catastrófico"),CONCATENATE("R",'Riesgos Corrup'!$A$48),"")</f>
        <v/>
      </c>
      <c r="BE102" s="430"/>
      <c r="BF102" s="430" t="e">
        <f>IF(AND('Riesgos Corrup'!#REF!="Muy Baja",'Riesgos Corrup'!#REF!="Catastrófico"),CONCATENATE("R",'Riesgos Corrup'!#REF!),"")</f>
        <v>#REF!</v>
      </c>
      <c r="BG102" s="431"/>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row>
    <row r="103" spans="1:100" ht="15" customHeight="1" x14ac:dyDescent="0.25">
      <c r="A103" s="40"/>
      <c r="B103" s="261"/>
      <c r="C103" s="261"/>
      <c r="D103" s="262"/>
      <c r="E103" s="422"/>
      <c r="F103" s="423"/>
      <c r="G103" s="423"/>
      <c r="H103" s="423"/>
      <c r="I103" s="446"/>
      <c r="J103" s="406"/>
      <c r="K103" s="407"/>
      <c r="L103" s="407"/>
      <c r="M103" s="407"/>
      <c r="N103" s="407"/>
      <c r="O103" s="407"/>
      <c r="P103" s="407"/>
      <c r="Q103" s="407"/>
      <c r="R103" s="407"/>
      <c r="S103" s="449"/>
      <c r="T103" s="406"/>
      <c r="U103" s="407"/>
      <c r="V103" s="407"/>
      <c r="W103" s="407"/>
      <c r="X103" s="407"/>
      <c r="Y103" s="407"/>
      <c r="Z103" s="407"/>
      <c r="AA103" s="407"/>
      <c r="AB103" s="407"/>
      <c r="AC103" s="449"/>
      <c r="AD103" s="412"/>
      <c r="AE103" s="413"/>
      <c r="AF103" s="413"/>
      <c r="AG103" s="413"/>
      <c r="AH103" s="413"/>
      <c r="AI103" s="413"/>
      <c r="AJ103" s="413"/>
      <c r="AK103" s="413"/>
      <c r="AL103" s="413"/>
      <c r="AM103" s="416"/>
      <c r="AN103" s="404"/>
      <c r="AO103" s="405"/>
      <c r="AP103" s="405"/>
      <c r="AQ103" s="405"/>
      <c r="AR103" s="405"/>
      <c r="AS103" s="405"/>
      <c r="AT103" s="405"/>
      <c r="AU103" s="405"/>
      <c r="AV103" s="405"/>
      <c r="AW103" s="440"/>
      <c r="AX103" s="432"/>
      <c r="AY103" s="430"/>
      <c r="AZ103" s="430"/>
      <c r="BA103" s="430"/>
      <c r="BB103" s="430"/>
      <c r="BC103" s="430"/>
      <c r="BD103" s="430"/>
      <c r="BE103" s="430"/>
      <c r="BF103" s="430"/>
      <c r="BG103" s="431"/>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row>
    <row r="104" spans="1:100" ht="15" customHeight="1" x14ac:dyDescent="0.25">
      <c r="A104" s="40"/>
      <c r="B104" s="261"/>
      <c r="C104" s="261"/>
      <c r="D104" s="262"/>
      <c r="E104" s="422"/>
      <c r="F104" s="423"/>
      <c r="G104" s="423"/>
      <c r="H104" s="423"/>
      <c r="I104" s="446"/>
      <c r="J104" s="406" t="e">
        <f>IF(AND('Riesgos Corrup'!#REF!="Muy Baja",'Riesgos Corrup'!#REF!="Mayor"),CONCATENATE("R",'Riesgos Corrup'!#REF!),"")</f>
        <v>#REF!</v>
      </c>
      <c r="K104" s="407"/>
      <c r="L104" s="407" t="e">
        <f>IF(AND('Riesgos Corrup'!#REF!="Muy Baja",'Riesgos Corrup'!#REF!="Mayor"),CONCATENATE("R",'Riesgos Corrup'!#REF!),"")</f>
        <v>#REF!</v>
      </c>
      <c r="M104" s="407"/>
      <c r="N104" s="407" t="str">
        <f ca="1">IF(AND('Riesgos Corrup'!$K$51="Muy Baja",'Riesgos Corrup'!$O$51="Mayor"),CONCATENATE("R",'Riesgos Corrup'!$A$51),"")</f>
        <v/>
      </c>
      <c r="O104" s="407"/>
      <c r="P104" s="407" t="e">
        <f>IF(AND('Riesgos Corrup'!#REF!="Muy Baja",'Riesgos Corrup'!#REF!="Mayor"),CONCATENATE("R",'Riesgos Corrup'!#REF!),"")</f>
        <v>#REF!</v>
      </c>
      <c r="Q104" s="407"/>
      <c r="R104" s="407" t="str">
        <f>IF(AND('Riesgos Corrup'!$K$56="Muy Baja",'Riesgos Corrup'!$O$56="Mayor"),CONCATENATE("R",'Riesgos Corrup'!$A$56),"")</f>
        <v/>
      </c>
      <c r="S104" s="449"/>
      <c r="T104" s="406" t="e">
        <f>IF(AND('Riesgos Corrup'!#REF!="Muy Baja",'Riesgos Corrup'!#REF!="Mayor"),CONCATENATE("R",'Riesgos Corrup'!#REF!),"")</f>
        <v>#REF!</v>
      </c>
      <c r="U104" s="407"/>
      <c r="V104" s="407" t="e">
        <f>IF(AND('Riesgos Corrup'!#REF!="Muy Baja",'Riesgos Corrup'!#REF!="Mayor"),CONCATENATE("R",'Riesgos Corrup'!#REF!),"")</f>
        <v>#REF!</v>
      </c>
      <c r="W104" s="407"/>
      <c r="X104" s="407" t="str">
        <f ca="1">IF(AND('Riesgos Corrup'!$K$51="Muy Baja",'Riesgos Corrup'!$O$51="Mayor"),CONCATENATE("R",'Riesgos Corrup'!$A$51),"")</f>
        <v/>
      </c>
      <c r="Y104" s="407"/>
      <c r="Z104" s="407" t="e">
        <f>IF(AND('Riesgos Corrup'!#REF!="Muy Baja",'Riesgos Corrup'!#REF!="Mayor"),CONCATENATE("R",'Riesgos Corrup'!#REF!),"")</f>
        <v>#REF!</v>
      </c>
      <c r="AA104" s="407"/>
      <c r="AB104" s="407" t="str">
        <f>IF(AND('Riesgos Corrup'!$K$56="Muy Baja",'Riesgos Corrup'!$O$56="Mayor"),CONCATENATE("R",'Riesgos Corrup'!$A$56),"")</f>
        <v/>
      </c>
      <c r="AC104" s="449"/>
      <c r="AD104" s="412" t="e">
        <f>IF(AND('Riesgos Corrup'!#REF!="Muy Baja",'Riesgos Corrup'!#REF!="Mayor"),CONCATENATE("R",'Riesgos Corrup'!#REF!),"")</f>
        <v>#REF!</v>
      </c>
      <c r="AE104" s="413"/>
      <c r="AF104" s="413" t="e">
        <f>IF(AND('Riesgos Corrup'!#REF!="Muy Baja",'Riesgos Corrup'!#REF!="Mayor"),CONCATENATE("R",'Riesgos Corrup'!#REF!),"")</f>
        <v>#REF!</v>
      </c>
      <c r="AG104" s="413"/>
      <c r="AH104" s="413" t="str">
        <f ca="1">IF(AND('Riesgos Corrup'!$K$51="Muy Baja",'Riesgos Corrup'!$O$51="Mayor"),CONCATENATE("R",'Riesgos Corrup'!$A$51),"")</f>
        <v/>
      </c>
      <c r="AI104" s="413"/>
      <c r="AJ104" s="413" t="e">
        <f>IF(AND('Riesgos Corrup'!#REF!="Muy Baja",'Riesgos Corrup'!#REF!="Mayor"),CONCATENATE("R",'Riesgos Corrup'!#REF!),"")</f>
        <v>#REF!</v>
      </c>
      <c r="AK104" s="413"/>
      <c r="AL104" s="413" t="str">
        <f>IF(AND('Riesgos Corrup'!$K$56="Muy Baja",'Riesgos Corrup'!$O$56="Mayor"),CONCATENATE("R",'Riesgos Corrup'!$A$56),"")</f>
        <v/>
      </c>
      <c r="AM104" s="416"/>
      <c r="AN104" s="404" t="e">
        <f>IF(AND('Riesgos Corrup'!#REF!="Muy Baja",'Riesgos Corrup'!#REF!="Mayor"),CONCATENATE("R",'Riesgos Corrup'!#REF!),"")</f>
        <v>#REF!</v>
      </c>
      <c r="AO104" s="405"/>
      <c r="AP104" s="405" t="e">
        <f>IF(AND('Riesgos Corrup'!#REF!="Muy Baja",'Riesgos Corrup'!#REF!="Mayor"),CONCATENATE("R",'Riesgos Corrup'!#REF!),"")</f>
        <v>#REF!</v>
      </c>
      <c r="AQ104" s="405"/>
      <c r="AR104" s="405" t="str">
        <f ca="1">IF(AND('Riesgos Corrup'!$K$51="Muy Baja",'Riesgos Corrup'!$O$51="Mayor"),CONCATENATE("R",'Riesgos Corrup'!$A$51),"")</f>
        <v/>
      </c>
      <c r="AS104" s="405"/>
      <c r="AT104" s="405" t="e">
        <f>IF(AND('Riesgos Corrup'!#REF!="Muy Baja",'Riesgos Corrup'!#REF!="Mayor"),CONCATENATE("R",'Riesgos Corrup'!#REF!),"")</f>
        <v>#REF!</v>
      </c>
      <c r="AU104" s="405"/>
      <c r="AV104" s="405" t="str">
        <f>IF(AND('Riesgos Corrup'!$K$56="Muy Baja",'Riesgos Corrup'!$O$56="Mayor"),CONCATENATE("R",'Riesgos Corrup'!$A$56),"")</f>
        <v/>
      </c>
      <c r="AW104" s="440"/>
      <c r="AX104" s="432" t="e">
        <f>IF(AND('Riesgos Corrup'!#REF!="Muy Baja",'Riesgos Corrup'!#REF!="Catastrófico"),CONCATENATE("R",'Riesgos Corrup'!#REF!),"")</f>
        <v>#REF!</v>
      </c>
      <c r="AY104" s="430"/>
      <c r="AZ104" s="430" t="e">
        <f>IF(AND('Riesgos Corrup'!#REF!="Muy Baja",'Riesgos Corrup'!#REF!="Catastrófico"),CONCATENATE("R",'Riesgos Corrup'!#REF!),"")</f>
        <v>#REF!</v>
      </c>
      <c r="BA104" s="430"/>
      <c r="BB104" s="430" t="str">
        <f ca="1">IF(AND('Riesgos Corrup'!$K$51="Muy Baja",'Riesgos Corrup'!$O$51="Catastrófico"),CONCATENATE("R",'Riesgos Corrup'!$A$51),"")</f>
        <v/>
      </c>
      <c r="BC104" s="430"/>
      <c r="BD104" s="430" t="e">
        <f>IF(AND('Riesgos Corrup'!#REF!="Muy Baja",'Riesgos Corrup'!#REF!="Catastrófico"),CONCATENATE("R",'Riesgos Corrup'!#REF!),"")</f>
        <v>#REF!</v>
      </c>
      <c r="BE104" s="430"/>
      <c r="BF104" s="430" t="str">
        <f>IF(AND('Riesgos Corrup'!$K$56="Muy Baja",'Riesgos Corrup'!$O$56="Catastrófico"),CONCATENATE("R",'Riesgos Corrup'!$A$56),"")</f>
        <v/>
      </c>
      <c r="BG104" s="431"/>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row>
    <row r="105" spans="1:100" ht="15.75" customHeight="1" thickBot="1" x14ac:dyDescent="0.3">
      <c r="A105" s="40"/>
      <c r="B105" s="261"/>
      <c r="C105" s="261"/>
      <c r="D105" s="262"/>
      <c r="E105" s="424"/>
      <c r="F105" s="425"/>
      <c r="G105" s="425"/>
      <c r="H105" s="425"/>
      <c r="I105" s="447"/>
      <c r="J105" s="408"/>
      <c r="K105" s="409"/>
      <c r="L105" s="409"/>
      <c r="M105" s="409"/>
      <c r="N105" s="409"/>
      <c r="O105" s="409"/>
      <c r="P105" s="409"/>
      <c r="Q105" s="409"/>
      <c r="R105" s="409"/>
      <c r="S105" s="487"/>
      <c r="T105" s="408"/>
      <c r="U105" s="409"/>
      <c r="V105" s="409"/>
      <c r="W105" s="409"/>
      <c r="X105" s="409"/>
      <c r="Y105" s="409"/>
      <c r="Z105" s="409"/>
      <c r="AA105" s="409"/>
      <c r="AB105" s="409"/>
      <c r="AC105" s="487"/>
      <c r="AD105" s="414"/>
      <c r="AE105" s="415"/>
      <c r="AF105" s="415"/>
      <c r="AG105" s="415"/>
      <c r="AH105" s="415"/>
      <c r="AI105" s="415"/>
      <c r="AJ105" s="415"/>
      <c r="AK105" s="415"/>
      <c r="AL105" s="415"/>
      <c r="AM105" s="417"/>
      <c r="AN105" s="441"/>
      <c r="AO105" s="439"/>
      <c r="AP105" s="439"/>
      <c r="AQ105" s="439"/>
      <c r="AR105" s="439"/>
      <c r="AS105" s="439"/>
      <c r="AT105" s="439"/>
      <c r="AU105" s="439"/>
      <c r="AV105" s="439"/>
      <c r="AW105" s="442"/>
      <c r="AX105" s="433"/>
      <c r="AY105" s="434"/>
      <c r="AZ105" s="434"/>
      <c r="BA105" s="434"/>
      <c r="BB105" s="434"/>
      <c r="BC105" s="434"/>
      <c r="BD105" s="434"/>
      <c r="BE105" s="434"/>
      <c r="BF105" s="434"/>
      <c r="BG105" s="435"/>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row>
    <row r="106" spans="1:100" x14ac:dyDescent="0.25">
      <c r="A106" s="40"/>
      <c r="B106" s="40"/>
      <c r="C106" s="40"/>
      <c r="D106" s="40"/>
      <c r="E106" s="40"/>
      <c r="F106" s="40"/>
      <c r="G106" s="40"/>
      <c r="H106" s="40"/>
      <c r="I106" s="40"/>
      <c r="J106" s="444" t="s">
        <v>103</v>
      </c>
      <c r="K106" s="423"/>
      <c r="L106" s="423"/>
      <c r="M106" s="423"/>
      <c r="N106" s="423"/>
      <c r="O106" s="423"/>
      <c r="P106" s="423"/>
      <c r="Q106" s="423"/>
      <c r="R106" s="423"/>
      <c r="S106" s="446"/>
      <c r="T106" s="444" t="s">
        <v>102</v>
      </c>
      <c r="U106" s="423"/>
      <c r="V106" s="423"/>
      <c r="W106" s="423"/>
      <c r="X106" s="423"/>
      <c r="Y106" s="423"/>
      <c r="Z106" s="423"/>
      <c r="AA106" s="423"/>
      <c r="AB106" s="423"/>
      <c r="AC106" s="446"/>
      <c r="AD106" s="444" t="s">
        <v>101</v>
      </c>
      <c r="AE106" s="423"/>
      <c r="AF106" s="423"/>
      <c r="AG106" s="423"/>
      <c r="AH106" s="423"/>
      <c r="AI106" s="423"/>
      <c r="AJ106" s="423"/>
      <c r="AK106" s="423"/>
      <c r="AL106" s="423"/>
      <c r="AM106" s="446"/>
      <c r="AN106" s="444" t="s">
        <v>100</v>
      </c>
      <c r="AO106" s="445"/>
      <c r="AP106" s="445"/>
      <c r="AQ106" s="445"/>
      <c r="AR106" s="445"/>
      <c r="AS106" s="445"/>
      <c r="AT106" s="423"/>
      <c r="AU106" s="423"/>
      <c r="AV106" s="423"/>
      <c r="AW106" s="446"/>
      <c r="AX106" s="444" t="s">
        <v>99</v>
      </c>
      <c r="AY106" s="423"/>
      <c r="AZ106" s="423"/>
      <c r="BA106" s="423"/>
      <c r="BB106" s="423"/>
      <c r="BC106" s="423"/>
      <c r="BD106" s="423"/>
      <c r="BE106" s="423"/>
      <c r="BF106" s="423"/>
      <c r="BG106" s="446"/>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row>
    <row r="107" spans="1:100" x14ac:dyDescent="0.25">
      <c r="A107" s="40"/>
      <c r="B107" s="40"/>
      <c r="C107" s="40"/>
      <c r="D107" s="40"/>
      <c r="E107" s="40"/>
      <c r="F107" s="40"/>
      <c r="G107" s="40"/>
      <c r="H107" s="40"/>
      <c r="I107" s="40"/>
      <c r="J107" s="422"/>
      <c r="K107" s="423"/>
      <c r="L107" s="423"/>
      <c r="M107" s="423"/>
      <c r="N107" s="423"/>
      <c r="O107" s="423"/>
      <c r="P107" s="423"/>
      <c r="Q107" s="423"/>
      <c r="R107" s="423"/>
      <c r="S107" s="446"/>
      <c r="T107" s="422"/>
      <c r="U107" s="423"/>
      <c r="V107" s="423"/>
      <c r="W107" s="423"/>
      <c r="X107" s="423"/>
      <c r="Y107" s="423"/>
      <c r="Z107" s="423"/>
      <c r="AA107" s="423"/>
      <c r="AB107" s="423"/>
      <c r="AC107" s="446"/>
      <c r="AD107" s="422"/>
      <c r="AE107" s="423"/>
      <c r="AF107" s="423"/>
      <c r="AG107" s="423"/>
      <c r="AH107" s="423"/>
      <c r="AI107" s="423"/>
      <c r="AJ107" s="423"/>
      <c r="AK107" s="423"/>
      <c r="AL107" s="423"/>
      <c r="AM107" s="446"/>
      <c r="AN107" s="422"/>
      <c r="AO107" s="423"/>
      <c r="AP107" s="423"/>
      <c r="AQ107" s="423"/>
      <c r="AR107" s="423"/>
      <c r="AS107" s="423"/>
      <c r="AT107" s="423"/>
      <c r="AU107" s="423"/>
      <c r="AV107" s="423"/>
      <c r="AW107" s="446"/>
      <c r="AX107" s="422"/>
      <c r="AY107" s="423"/>
      <c r="AZ107" s="423"/>
      <c r="BA107" s="423"/>
      <c r="BB107" s="423"/>
      <c r="BC107" s="423"/>
      <c r="BD107" s="423"/>
      <c r="BE107" s="423"/>
      <c r="BF107" s="423"/>
      <c r="BG107" s="446"/>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row>
    <row r="108" spans="1:100" x14ac:dyDescent="0.25">
      <c r="A108" s="40"/>
      <c r="B108" s="40"/>
      <c r="C108" s="40"/>
      <c r="D108" s="40"/>
      <c r="E108" s="40"/>
      <c r="F108" s="40"/>
      <c r="G108" s="40"/>
      <c r="H108" s="40"/>
      <c r="I108" s="40"/>
      <c r="J108" s="422"/>
      <c r="K108" s="423"/>
      <c r="L108" s="423"/>
      <c r="M108" s="423"/>
      <c r="N108" s="423"/>
      <c r="O108" s="423"/>
      <c r="P108" s="423"/>
      <c r="Q108" s="423"/>
      <c r="R108" s="423"/>
      <c r="S108" s="446"/>
      <c r="T108" s="422"/>
      <c r="U108" s="423"/>
      <c r="V108" s="423"/>
      <c r="W108" s="423"/>
      <c r="X108" s="423"/>
      <c r="Y108" s="423"/>
      <c r="Z108" s="423"/>
      <c r="AA108" s="423"/>
      <c r="AB108" s="423"/>
      <c r="AC108" s="446"/>
      <c r="AD108" s="422"/>
      <c r="AE108" s="423"/>
      <c r="AF108" s="423"/>
      <c r="AG108" s="423"/>
      <c r="AH108" s="423"/>
      <c r="AI108" s="423"/>
      <c r="AJ108" s="423"/>
      <c r="AK108" s="423"/>
      <c r="AL108" s="423"/>
      <c r="AM108" s="446"/>
      <c r="AN108" s="422"/>
      <c r="AO108" s="423"/>
      <c r="AP108" s="423"/>
      <c r="AQ108" s="423"/>
      <c r="AR108" s="423"/>
      <c r="AS108" s="423"/>
      <c r="AT108" s="423"/>
      <c r="AU108" s="423"/>
      <c r="AV108" s="423"/>
      <c r="AW108" s="446"/>
      <c r="AX108" s="422"/>
      <c r="AY108" s="423"/>
      <c r="AZ108" s="423"/>
      <c r="BA108" s="423"/>
      <c r="BB108" s="423"/>
      <c r="BC108" s="423"/>
      <c r="BD108" s="423"/>
      <c r="BE108" s="423"/>
      <c r="BF108" s="423"/>
      <c r="BG108" s="446"/>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row>
    <row r="109" spans="1:100" x14ac:dyDescent="0.25">
      <c r="A109" s="40"/>
      <c r="B109" s="40"/>
      <c r="C109" s="40"/>
      <c r="D109" s="40"/>
      <c r="E109" s="40"/>
      <c r="F109" s="40"/>
      <c r="G109" s="40"/>
      <c r="H109" s="40"/>
      <c r="I109" s="40"/>
      <c r="J109" s="422"/>
      <c r="K109" s="423"/>
      <c r="L109" s="423"/>
      <c r="M109" s="423"/>
      <c r="N109" s="423"/>
      <c r="O109" s="423"/>
      <c r="P109" s="423"/>
      <c r="Q109" s="423"/>
      <c r="R109" s="423"/>
      <c r="S109" s="446"/>
      <c r="T109" s="422"/>
      <c r="U109" s="423"/>
      <c r="V109" s="423"/>
      <c r="W109" s="423"/>
      <c r="X109" s="423"/>
      <c r="Y109" s="423"/>
      <c r="Z109" s="423"/>
      <c r="AA109" s="423"/>
      <c r="AB109" s="423"/>
      <c r="AC109" s="446"/>
      <c r="AD109" s="422"/>
      <c r="AE109" s="423"/>
      <c r="AF109" s="423"/>
      <c r="AG109" s="423"/>
      <c r="AH109" s="423"/>
      <c r="AI109" s="423"/>
      <c r="AJ109" s="423"/>
      <c r="AK109" s="423"/>
      <c r="AL109" s="423"/>
      <c r="AM109" s="446"/>
      <c r="AN109" s="422"/>
      <c r="AO109" s="423"/>
      <c r="AP109" s="423"/>
      <c r="AQ109" s="423"/>
      <c r="AR109" s="423"/>
      <c r="AS109" s="423"/>
      <c r="AT109" s="423"/>
      <c r="AU109" s="423"/>
      <c r="AV109" s="423"/>
      <c r="AW109" s="446"/>
      <c r="AX109" s="422"/>
      <c r="AY109" s="423"/>
      <c r="AZ109" s="423"/>
      <c r="BA109" s="423"/>
      <c r="BB109" s="423"/>
      <c r="BC109" s="423"/>
      <c r="BD109" s="423"/>
      <c r="BE109" s="423"/>
      <c r="BF109" s="423"/>
      <c r="BG109" s="446"/>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row>
    <row r="110" spans="1:100" x14ac:dyDescent="0.25">
      <c r="A110" s="40"/>
      <c r="B110" s="40"/>
      <c r="C110" s="40"/>
      <c r="D110" s="40"/>
      <c r="E110" s="40"/>
      <c r="F110" s="40"/>
      <c r="G110" s="40"/>
      <c r="H110" s="40"/>
      <c r="I110" s="40"/>
      <c r="J110" s="422"/>
      <c r="K110" s="423"/>
      <c r="L110" s="423"/>
      <c r="M110" s="423"/>
      <c r="N110" s="423"/>
      <c r="O110" s="423"/>
      <c r="P110" s="423"/>
      <c r="Q110" s="423"/>
      <c r="R110" s="423"/>
      <c r="S110" s="446"/>
      <c r="T110" s="422"/>
      <c r="U110" s="423"/>
      <c r="V110" s="423"/>
      <c r="W110" s="423"/>
      <c r="X110" s="423"/>
      <c r="Y110" s="423"/>
      <c r="Z110" s="423"/>
      <c r="AA110" s="423"/>
      <c r="AB110" s="423"/>
      <c r="AC110" s="446"/>
      <c r="AD110" s="422"/>
      <c r="AE110" s="423"/>
      <c r="AF110" s="423"/>
      <c r="AG110" s="423"/>
      <c r="AH110" s="423"/>
      <c r="AI110" s="423"/>
      <c r="AJ110" s="423"/>
      <c r="AK110" s="423"/>
      <c r="AL110" s="423"/>
      <c r="AM110" s="446"/>
      <c r="AN110" s="422"/>
      <c r="AO110" s="423"/>
      <c r="AP110" s="423"/>
      <c r="AQ110" s="423"/>
      <c r="AR110" s="423"/>
      <c r="AS110" s="423"/>
      <c r="AT110" s="423"/>
      <c r="AU110" s="423"/>
      <c r="AV110" s="423"/>
      <c r="AW110" s="446"/>
      <c r="AX110" s="422"/>
      <c r="AY110" s="423"/>
      <c r="AZ110" s="423"/>
      <c r="BA110" s="423"/>
      <c r="BB110" s="423"/>
      <c r="BC110" s="423"/>
      <c r="BD110" s="423"/>
      <c r="BE110" s="423"/>
      <c r="BF110" s="423"/>
      <c r="BG110" s="446"/>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row>
    <row r="111" spans="1:100" ht="15.75" thickBot="1" x14ac:dyDescent="0.3">
      <c r="A111" s="40"/>
      <c r="B111" s="40"/>
      <c r="C111" s="40"/>
      <c r="D111" s="40"/>
      <c r="E111" s="40"/>
      <c r="F111" s="40"/>
      <c r="G111" s="40"/>
      <c r="H111" s="40"/>
      <c r="I111" s="40"/>
      <c r="J111" s="424"/>
      <c r="K111" s="425"/>
      <c r="L111" s="425"/>
      <c r="M111" s="425"/>
      <c r="N111" s="425"/>
      <c r="O111" s="425"/>
      <c r="P111" s="425"/>
      <c r="Q111" s="425"/>
      <c r="R111" s="425"/>
      <c r="S111" s="447"/>
      <c r="T111" s="424"/>
      <c r="U111" s="425"/>
      <c r="V111" s="425"/>
      <c r="W111" s="425"/>
      <c r="X111" s="425"/>
      <c r="Y111" s="425"/>
      <c r="Z111" s="425"/>
      <c r="AA111" s="425"/>
      <c r="AB111" s="425"/>
      <c r="AC111" s="447"/>
      <c r="AD111" s="424"/>
      <c r="AE111" s="425"/>
      <c r="AF111" s="425"/>
      <c r="AG111" s="425"/>
      <c r="AH111" s="425"/>
      <c r="AI111" s="425"/>
      <c r="AJ111" s="425"/>
      <c r="AK111" s="425"/>
      <c r="AL111" s="425"/>
      <c r="AM111" s="447"/>
      <c r="AN111" s="424"/>
      <c r="AO111" s="425"/>
      <c r="AP111" s="425"/>
      <c r="AQ111" s="425"/>
      <c r="AR111" s="425"/>
      <c r="AS111" s="425"/>
      <c r="AT111" s="425"/>
      <c r="AU111" s="425"/>
      <c r="AV111" s="425"/>
      <c r="AW111" s="447"/>
      <c r="AX111" s="424"/>
      <c r="AY111" s="425"/>
      <c r="AZ111" s="425"/>
      <c r="BA111" s="425"/>
      <c r="BB111" s="425"/>
      <c r="BC111" s="425"/>
      <c r="BD111" s="425"/>
      <c r="BE111" s="425"/>
      <c r="BF111" s="425"/>
      <c r="BG111" s="447"/>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row>
    <row r="112" spans="1:100"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row>
    <row r="113" spans="1:100" ht="15" customHeight="1" x14ac:dyDescent="0.25">
      <c r="A113" s="40"/>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row>
    <row r="114" spans="1:100" ht="15" customHeight="1" x14ac:dyDescent="0.25">
      <c r="A114" s="40"/>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row>
    <row r="115" spans="1:100"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row>
    <row r="116" spans="1:100"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row>
    <row r="117" spans="1:100"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row>
    <row r="118" spans="1:100"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row>
    <row r="119" spans="1:100"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row>
    <row r="120" spans="1:100"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row>
    <row r="121" spans="1:100" ht="2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4"/>
      <c r="BJ121" s="44"/>
      <c r="BK121" s="44"/>
      <c r="BL121" s="44"/>
      <c r="BM121" s="44"/>
      <c r="BN121" s="44"/>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row>
    <row r="122" spans="1:100" ht="2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4"/>
      <c r="BJ122" s="44"/>
      <c r="BK122" s="44"/>
      <c r="BL122" s="44"/>
      <c r="BM122" s="44"/>
      <c r="BN122" s="44"/>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row>
    <row r="123" spans="1:100"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row>
    <row r="124" spans="1:100" x14ac:dyDescent="0.2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row>
    <row r="125" spans="1:100" x14ac:dyDescent="0.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row>
    <row r="126" spans="1:100"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row>
    <row r="127" spans="1:100" x14ac:dyDescent="0.2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row>
    <row r="128" spans="1:100" x14ac:dyDescent="0.2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row>
    <row r="129" spans="1:100"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row>
    <row r="130" spans="1:100" x14ac:dyDescent="0.2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row>
    <row r="131" spans="1:100" x14ac:dyDescent="0.2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row>
    <row r="132" spans="1:100" x14ac:dyDescent="0.2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row>
    <row r="133" spans="1:100"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row>
    <row r="134" spans="1:100"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row>
    <row r="135" spans="1:100"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row>
    <row r="136" spans="1:100"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row>
    <row r="137" spans="1:100"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row>
    <row r="138" spans="1:100"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row>
    <row r="139" spans="1:100"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row>
    <row r="140" spans="1:100"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row>
    <row r="141" spans="1:100"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row>
    <row r="142" spans="1:100"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row>
    <row r="143" spans="1:100"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row>
    <row r="144" spans="1:100"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row>
    <row r="145" spans="1:83"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row>
    <row r="146" spans="1:83"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row>
    <row r="147" spans="1:83"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row>
    <row r="148" spans="1:83"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row>
    <row r="149" spans="1:83"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row>
    <row r="150" spans="1:83" x14ac:dyDescent="0.2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row>
    <row r="151" spans="1:83" x14ac:dyDescent="0.2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row>
    <row r="152" spans="1:83" x14ac:dyDescent="0.2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row>
    <row r="153" spans="1:83" x14ac:dyDescent="0.2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row>
    <row r="154" spans="1:83" x14ac:dyDescent="0.2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row>
    <row r="155" spans="1:83" x14ac:dyDescent="0.2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row>
    <row r="156" spans="1:83" x14ac:dyDescent="0.2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row>
    <row r="157" spans="1:83" x14ac:dyDescent="0.2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row>
    <row r="158" spans="1:83" x14ac:dyDescent="0.2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row>
    <row r="159" spans="1:83" x14ac:dyDescent="0.2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row>
    <row r="160" spans="1:83" x14ac:dyDescent="0.2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row>
    <row r="161" spans="1:83" x14ac:dyDescent="0.2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row>
    <row r="162" spans="1:83" x14ac:dyDescent="0.2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row>
    <row r="163" spans="1:83" x14ac:dyDescent="0.2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row>
    <row r="164" spans="1:83" x14ac:dyDescent="0.2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row>
    <row r="165" spans="1:83" x14ac:dyDescent="0.2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row>
    <row r="166" spans="1:83" x14ac:dyDescent="0.2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row>
    <row r="167" spans="1:83" x14ac:dyDescent="0.2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row>
    <row r="168" spans="1:83" x14ac:dyDescent="0.2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row>
    <row r="169" spans="1:83" x14ac:dyDescent="0.2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row>
    <row r="170" spans="1:83" x14ac:dyDescent="0.2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row>
    <row r="171" spans="1:83" x14ac:dyDescent="0.2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row>
    <row r="172" spans="1:83" x14ac:dyDescent="0.2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row>
    <row r="173" spans="1:83" x14ac:dyDescent="0.2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row>
    <row r="174" spans="1:83" x14ac:dyDescent="0.2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row>
    <row r="175" spans="1:83" x14ac:dyDescent="0.2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row>
    <row r="176" spans="1:83" x14ac:dyDescent="0.2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row>
    <row r="177" spans="1:83" x14ac:dyDescent="0.2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row>
    <row r="178" spans="1:83" x14ac:dyDescent="0.2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row>
    <row r="179" spans="1:83" x14ac:dyDescent="0.2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row>
    <row r="180" spans="1:83"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row>
    <row r="181" spans="1:83" x14ac:dyDescent="0.2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row>
    <row r="182" spans="1:83" x14ac:dyDescent="0.25">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row>
    <row r="183" spans="1:83" x14ac:dyDescent="0.25">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row>
    <row r="184" spans="1:83" x14ac:dyDescent="0.25">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row>
    <row r="185" spans="1:83" x14ac:dyDescent="0.25">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row>
    <row r="186" spans="1:83" x14ac:dyDescent="0.25">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row>
    <row r="187" spans="1:83" x14ac:dyDescent="0.25">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row>
    <row r="188" spans="1:83" x14ac:dyDescent="0.25">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row>
    <row r="189" spans="1:83" x14ac:dyDescent="0.25">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row>
    <row r="190" spans="1:83" x14ac:dyDescent="0.25">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row>
    <row r="191" spans="1:83" x14ac:dyDescent="0.25">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row>
    <row r="192" spans="1:83" x14ac:dyDescent="0.25">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row>
    <row r="193" spans="2:83" x14ac:dyDescent="0.25">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row>
    <row r="194" spans="2:83" x14ac:dyDescent="0.25">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row>
    <row r="195" spans="2:83" x14ac:dyDescent="0.25">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row>
    <row r="196" spans="2:83" x14ac:dyDescent="0.25">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row>
    <row r="197" spans="2:83" x14ac:dyDescent="0.25">
      <c r="B197" s="40"/>
      <c r="C197" s="40"/>
      <c r="D197" s="40"/>
      <c r="E197" s="40"/>
      <c r="F197" s="40"/>
      <c r="G197" s="40"/>
      <c r="H197" s="40"/>
      <c r="I197" s="40"/>
      <c r="BI197" s="40"/>
      <c r="BJ197" s="40"/>
      <c r="BK197" s="40"/>
      <c r="BL197" s="40"/>
      <c r="BM197" s="40"/>
      <c r="BN197" s="40"/>
    </row>
    <row r="198" spans="2:83" x14ac:dyDescent="0.25">
      <c r="B198" s="40"/>
      <c r="C198" s="40"/>
      <c r="D198" s="40"/>
      <c r="E198" s="40"/>
      <c r="F198" s="40"/>
      <c r="G198" s="40"/>
      <c r="H198" s="40"/>
      <c r="I198" s="40"/>
      <c r="BI198" s="40"/>
      <c r="BJ198" s="40"/>
      <c r="BK198" s="40"/>
      <c r="BL198" s="40"/>
      <c r="BM198" s="40"/>
      <c r="BN198" s="40"/>
    </row>
    <row r="199" spans="2:83" x14ac:dyDescent="0.25">
      <c r="B199" s="40"/>
      <c r="C199" s="40"/>
      <c r="D199" s="40"/>
      <c r="E199" s="40"/>
      <c r="F199" s="40"/>
      <c r="G199" s="40"/>
      <c r="H199" s="40"/>
      <c r="I199" s="40"/>
      <c r="BI199" s="40"/>
      <c r="BJ199" s="40"/>
      <c r="BK199" s="40"/>
      <c r="BL199" s="40"/>
      <c r="BM199" s="40"/>
      <c r="BN199" s="40"/>
    </row>
    <row r="200" spans="2:83" x14ac:dyDescent="0.25">
      <c r="B200" s="40"/>
      <c r="C200" s="40"/>
      <c r="D200" s="40"/>
      <c r="E200" s="40"/>
      <c r="F200" s="40"/>
      <c r="G200" s="40"/>
      <c r="H200" s="40"/>
      <c r="I200" s="40"/>
      <c r="BI200" s="40"/>
      <c r="BJ200" s="40"/>
      <c r="BK200" s="40"/>
      <c r="BL200" s="40"/>
      <c r="BM200" s="40"/>
      <c r="BN200" s="40"/>
    </row>
    <row r="201" spans="2:83" x14ac:dyDescent="0.25">
      <c r="BI201" s="40"/>
      <c r="BJ201" s="40"/>
      <c r="BK201" s="40"/>
      <c r="BL201" s="40"/>
      <c r="BM201" s="40"/>
      <c r="BN201" s="40"/>
    </row>
    <row r="202" spans="2:83" x14ac:dyDescent="0.25">
      <c r="BI202" s="40"/>
      <c r="BJ202" s="40"/>
      <c r="BK202" s="40"/>
      <c r="BL202" s="40"/>
      <c r="BM202" s="40"/>
      <c r="BN202" s="40"/>
    </row>
    <row r="203" spans="2:83" x14ac:dyDescent="0.25">
      <c r="BI203" s="40"/>
      <c r="BJ203" s="40"/>
      <c r="BK203" s="40"/>
      <c r="BL203" s="40"/>
      <c r="BM203" s="40"/>
      <c r="BN203" s="40"/>
    </row>
    <row r="204" spans="2:83" x14ac:dyDescent="0.25">
      <c r="BI204" s="40"/>
      <c r="BJ204" s="40"/>
      <c r="BK204" s="40"/>
      <c r="BL204" s="40"/>
      <c r="BM204" s="40"/>
      <c r="BN204" s="40"/>
    </row>
  </sheetData>
  <mergeCells count="1267">
    <mergeCell ref="J96:K97"/>
    <mergeCell ref="L96:M97"/>
    <mergeCell ref="N96:O97"/>
    <mergeCell ref="P96:Q97"/>
    <mergeCell ref="R96:S97"/>
    <mergeCell ref="X94:Y95"/>
    <mergeCell ref="Z94:AA95"/>
    <mergeCell ref="AB94:AC95"/>
    <mergeCell ref="T96:U97"/>
    <mergeCell ref="V96:W97"/>
    <mergeCell ref="X96:Y97"/>
    <mergeCell ref="Z96:AA97"/>
    <mergeCell ref="AB96:AC97"/>
    <mergeCell ref="P94:Q95"/>
    <mergeCell ref="R94:S95"/>
    <mergeCell ref="BD94:BE95"/>
    <mergeCell ref="BF94:BG95"/>
    <mergeCell ref="AX96:AY97"/>
    <mergeCell ref="AZ96:BA97"/>
    <mergeCell ref="BB96:BC97"/>
    <mergeCell ref="BD96:BE97"/>
    <mergeCell ref="BF96:BG97"/>
    <mergeCell ref="AH94:AI95"/>
    <mergeCell ref="AJ94:AK95"/>
    <mergeCell ref="AL94:AM95"/>
    <mergeCell ref="AD96:AE97"/>
    <mergeCell ref="AF96:AG97"/>
    <mergeCell ref="AH96:AI97"/>
    <mergeCell ref="AJ96:AK97"/>
    <mergeCell ref="AL96:AM97"/>
    <mergeCell ref="AT94:AU95"/>
    <mergeCell ref="AV94:AW95"/>
    <mergeCell ref="J92:K93"/>
    <mergeCell ref="L92:M93"/>
    <mergeCell ref="N92:O93"/>
    <mergeCell ref="P92:Q93"/>
    <mergeCell ref="R92:S93"/>
    <mergeCell ref="AD92:AE93"/>
    <mergeCell ref="AF92:AG93"/>
    <mergeCell ref="AH92:AI93"/>
    <mergeCell ref="AJ92:AK93"/>
    <mergeCell ref="AL92:AM93"/>
    <mergeCell ref="AX92:AY93"/>
    <mergeCell ref="AZ92:BA93"/>
    <mergeCell ref="BB92:BC93"/>
    <mergeCell ref="BD92:BE93"/>
    <mergeCell ref="BF92:BG93"/>
    <mergeCell ref="AN74:AO75"/>
    <mergeCell ref="AP74:AQ75"/>
    <mergeCell ref="AR74:AS75"/>
    <mergeCell ref="AT74:AU75"/>
    <mergeCell ref="AN92:AO93"/>
    <mergeCell ref="J74:K75"/>
    <mergeCell ref="L74:M75"/>
    <mergeCell ref="N74:O75"/>
    <mergeCell ref="P74:Q75"/>
    <mergeCell ref="R74:S75"/>
    <mergeCell ref="J76:K77"/>
    <mergeCell ref="L76:M77"/>
    <mergeCell ref="N76:O77"/>
    <mergeCell ref="P76:Q77"/>
    <mergeCell ref="R76:S77"/>
    <mergeCell ref="J78:K79"/>
    <mergeCell ref="L78:M79"/>
    <mergeCell ref="T74:U75"/>
    <mergeCell ref="V74:W75"/>
    <mergeCell ref="T78:U79"/>
    <mergeCell ref="T76:U77"/>
    <mergeCell ref="V76:W77"/>
    <mergeCell ref="V78:W79"/>
    <mergeCell ref="AL42:AM43"/>
    <mergeCell ref="AD44:AE45"/>
    <mergeCell ref="AF44:AG45"/>
    <mergeCell ref="AH44:AI45"/>
    <mergeCell ref="AJ44:AK45"/>
    <mergeCell ref="AL44:AM45"/>
    <mergeCell ref="AD46:AE47"/>
    <mergeCell ref="AF46:AG47"/>
    <mergeCell ref="T48:U49"/>
    <mergeCell ref="X54:Y55"/>
    <mergeCell ref="X60:Y61"/>
    <mergeCell ref="Z50:AA51"/>
    <mergeCell ref="V52:W53"/>
    <mergeCell ref="V54:W55"/>
    <mergeCell ref="T60:U61"/>
    <mergeCell ref="V60:W61"/>
    <mergeCell ref="AL46:AM47"/>
    <mergeCell ref="AD54:AE55"/>
    <mergeCell ref="AJ54:AK55"/>
    <mergeCell ref="AL54:AM55"/>
    <mergeCell ref="AH54:AI55"/>
    <mergeCell ref="AF60:AG61"/>
    <mergeCell ref="AH60:AI61"/>
    <mergeCell ref="AH48:AI49"/>
    <mergeCell ref="AJ48:AK49"/>
    <mergeCell ref="AL48:AM49"/>
    <mergeCell ref="AR48:AS49"/>
    <mergeCell ref="AD50:AE51"/>
    <mergeCell ref="AF50:AG51"/>
    <mergeCell ref="AB42:AC43"/>
    <mergeCell ref="V50:W51"/>
    <mergeCell ref="Z42:AA43"/>
    <mergeCell ref="Z52:AA53"/>
    <mergeCell ref="AB60:AC61"/>
    <mergeCell ref="AJ72:AK73"/>
    <mergeCell ref="X68:Y69"/>
    <mergeCell ref="Z68:AA69"/>
    <mergeCell ref="AV54:AW55"/>
    <mergeCell ref="AN50:AO51"/>
    <mergeCell ref="AP50:AQ51"/>
    <mergeCell ref="X52:Y53"/>
    <mergeCell ref="AL60:AM61"/>
    <mergeCell ref="AD64:AE65"/>
    <mergeCell ref="AJ64:AK65"/>
    <mergeCell ref="AL64:AM65"/>
    <mergeCell ref="AJ46:AK47"/>
    <mergeCell ref="AH56:AI57"/>
    <mergeCell ref="AJ56:AK57"/>
    <mergeCell ref="AL56:AM57"/>
    <mergeCell ref="AF64:AG65"/>
    <mergeCell ref="AH64:AI65"/>
    <mergeCell ref="AN60:AO61"/>
    <mergeCell ref="AT60:AU61"/>
    <mergeCell ref="AV60:AW61"/>
    <mergeCell ref="AH46:AI47"/>
    <mergeCell ref="AD48:AE49"/>
    <mergeCell ref="AF48:AG49"/>
    <mergeCell ref="AT56:AU57"/>
    <mergeCell ref="AB56:AC57"/>
    <mergeCell ref="T58:U59"/>
    <mergeCell ref="V58:W59"/>
    <mergeCell ref="X58:Y59"/>
    <mergeCell ref="Z58:AA59"/>
    <mergeCell ref="AB58:AC59"/>
    <mergeCell ref="AD56:AE57"/>
    <mergeCell ref="AF56:AG57"/>
    <mergeCell ref="AD58:AE59"/>
    <mergeCell ref="AF58:AG59"/>
    <mergeCell ref="J56:K57"/>
    <mergeCell ref="L56:M57"/>
    <mergeCell ref="N56:O57"/>
    <mergeCell ref="P56:Q57"/>
    <mergeCell ref="R56:S57"/>
    <mergeCell ref="AN46:AO47"/>
    <mergeCell ref="AP46:AQ47"/>
    <mergeCell ref="AN48:AO49"/>
    <mergeCell ref="AP48:AQ49"/>
    <mergeCell ref="X48:Y49"/>
    <mergeCell ref="AT20:AU21"/>
    <mergeCell ref="AV20:AW21"/>
    <mergeCell ref="AV22:AW23"/>
    <mergeCell ref="J40:K41"/>
    <mergeCell ref="L40:M41"/>
    <mergeCell ref="N40:O41"/>
    <mergeCell ref="P40:Q41"/>
    <mergeCell ref="R40:S41"/>
    <mergeCell ref="J42:K43"/>
    <mergeCell ref="L42:M43"/>
    <mergeCell ref="N42:O43"/>
    <mergeCell ref="P42:Q43"/>
    <mergeCell ref="R42:S43"/>
    <mergeCell ref="J44:K45"/>
    <mergeCell ref="L44:M45"/>
    <mergeCell ref="J46:K47"/>
    <mergeCell ref="L46:M47"/>
    <mergeCell ref="N46:O47"/>
    <mergeCell ref="P46:Q47"/>
    <mergeCell ref="R46:S47"/>
    <mergeCell ref="AT46:AU47"/>
    <mergeCell ref="AR46:AS47"/>
    <mergeCell ref="AN22:AO23"/>
    <mergeCell ref="AN20:AO21"/>
    <mergeCell ref="AV46:AW47"/>
    <mergeCell ref="T46:U47"/>
    <mergeCell ref="V46:W47"/>
    <mergeCell ref="X46:Y47"/>
    <mergeCell ref="Z46:AA47"/>
    <mergeCell ref="AB46:AC47"/>
    <mergeCell ref="X42:Y43"/>
    <mergeCell ref="AD20:AE21"/>
    <mergeCell ref="AZ24:BA25"/>
    <mergeCell ref="AT32:AU33"/>
    <mergeCell ref="AV32:AW33"/>
    <mergeCell ref="AP34:AQ35"/>
    <mergeCell ref="AR34:AS35"/>
    <mergeCell ref="AT36:AU37"/>
    <mergeCell ref="AV36:AW37"/>
    <mergeCell ref="AP26:AQ27"/>
    <mergeCell ref="AR26:AS27"/>
    <mergeCell ref="AP28:AQ29"/>
    <mergeCell ref="AR28:AS29"/>
    <mergeCell ref="AN30:AO31"/>
    <mergeCell ref="AP30:AQ31"/>
    <mergeCell ref="AR30:AS31"/>
    <mergeCell ref="AN32:AO33"/>
    <mergeCell ref="AP32:AQ33"/>
    <mergeCell ref="AR32:AS33"/>
    <mergeCell ref="AT30:AU31"/>
    <mergeCell ref="AV24:AW25"/>
    <mergeCell ref="AT26:AU27"/>
    <mergeCell ref="AR42:AS43"/>
    <mergeCell ref="AT42:AU43"/>
    <mergeCell ref="AV42:AW43"/>
    <mergeCell ref="AT38:AU39"/>
    <mergeCell ref="AV38:AW39"/>
    <mergeCell ref="AD36:AE37"/>
    <mergeCell ref="AF36:AG37"/>
    <mergeCell ref="AH36:AI37"/>
    <mergeCell ref="AN34:AO35"/>
    <mergeCell ref="AD30:AE31"/>
    <mergeCell ref="AF30:AG31"/>
    <mergeCell ref="AH30:AI31"/>
    <mergeCell ref="AJ30:AK31"/>
    <mergeCell ref="AL30:AM31"/>
    <mergeCell ref="AD34:AE35"/>
    <mergeCell ref="AJ34:AK35"/>
    <mergeCell ref="AN36:AO37"/>
    <mergeCell ref="AB32:AC33"/>
    <mergeCell ref="Z60:AA61"/>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50:Y51"/>
    <mergeCell ref="J58:K59"/>
    <mergeCell ref="L58:M59"/>
    <mergeCell ref="N58:O59"/>
    <mergeCell ref="P58:Q59"/>
    <mergeCell ref="R58:S59"/>
    <mergeCell ref="T56:U57"/>
    <mergeCell ref="V56:W57"/>
    <mergeCell ref="X56:Y57"/>
    <mergeCell ref="AB36:AC37"/>
    <mergeCell ref="V28:W29"/>
    <mergeCell ref="V30:W31"/>
    <mergeCell ref="V32:W33"/>
    <mergeCell ref="V34:W35"/>
    <mergeCell ref="T44:U45"/>
    <mergeCell ref="V44:W45"/>
    <mergeCell ref="X44:Y45"/>
    <mergeCell ref="Z44:AA45"/>
    <mergeCell ref="AB44:AC45"/>
    <mergeCell ref="AD40:AE41"/>
    <mergeCell ref="AF40:AG41"/>
    <mergeCell ref="T40:U41"/>
    <mergeCell ref="V40:W41"/>
    <mergeCell ref="X40:Y41"/>
    <mergeCell ref="Z40:AA41"/>
    <mergeCell ref="AB40:AC41"/>
    <mergeCell ref="T42:U43"/>
    <mergeCell ref="V42:W43"/>
    <mergeCell ref="AL34:AM35"/>
    <mergeCell ref="T38:U39"/>
    <mergeCell ref="V38:W39"/>
    <mergeCell ref="X38:Y39"/>
    <mergeCell ref="V36:W37"/>
    <mergeCell ref="AD42:AE43"/>
    <mergeCell ref="AF42:AG43"/>
    <mergeCell ref="AH42:AI43"/>
    <mergeCell ref="AJ42:AK43"/>
    <mergeCell ref="AH68:AI69"/>
    <mergeCell ref="AF82:AG83"/>
    <mergeCell ref="AL82:AM83"/>
    <mergeCell ref="AN82:AO83"/>
    <mergeCell ref="AP82:AQ83"/>
    <mergeCell ref="AR82:AS83"/>
    <mergeCell ref="AT82:AU83"/>
    <mergeCell ref="AV82:AW83"/>
    <mergeCell ref="AX82:AY83"/>
    <mergeCell ref="AF20:AG21"/>
    <mergeCell ref="AH20:AI21"/>
    <mergeCell ref="AJ20:AK21"/>
    <mergeCell ref="AL20:AM21"/>
    <mergeCell ref="AD22:AE23"/>
    <mergeCell ref="AF22:AG23"/>
    <mergeCell ref="AH22:AI23"/>
    <mergeCell ref="AJ22:AK23"/>
    <mergeCell ref="AL22:AM23"/>
    <mergeCell ref="AD32:AE33"/>
    <mergeCell ref="AF32:AG33"/>
    <mergeCell ref="AD26:AE27"/>
    <mergeCell ref="AD28:AE29"/>
    <mergeCell ref="AV48:AW49"/>
    <mergeCell ref="AV30:AW31"/>
    <mergeCell ref="AT34:AU35"/>
    <mergeCell ref="AV34:AW35"/>
    <mergeCell ref="AP40:AQ41"/>
    <mergeCell ref="AR40:AS41"/>
    <mergeCell ref="AT40:AU41"/>
    <mergeCell ref="AV40:AW41"/>
    <mergeCell ref="AN42:AO43"/>
    <mergeCell ref="AP42:AQ43"/>
    <mergeCell ref="AX38:AY39"/>
    <mergeCell ref="AR54:AS55"/>
    <mergeCell ref="AP60:AQ61"/>
    <mergeCell ref="AB38:AC39"/>
    <mergeCell ref="AD38:AE39"/>
    <mergeCell ref="T64:U65"/>
    <mergeCell ref="Z64:AA65"/>
    <mergeCell ref="AB64:AC65"/>
    <mergeCell ref="AT48:AU49"/>
    <mergeCell ref="AR60:AS61"/>
    <mergeCell ref="AP38:AQ39"/>
    <mergeCell ref="Z48:AA49"/>
    <mergeCell ref="AB48:AC49"/>
    <mergeCell ref="AN44:AO45"/>
    <mergeCell ref="AP44:AQ45"/>
    <mergeCell ref="AR44:AS45"/>
    <mergeCell ref="AT44:AU45"/>
    <mergeCell ref="AV44:AW45"/>
    <mergeCell ref="AL58:AM59"/>
    <mergeCell ref="AN56:AO57"/>
    <mergeCell ref="AP56:AQ57"/>
    <mergeCell ref="AR56:AS57"/>
    <mergeCell ref="AN54:AO55"/>
    <mergeCell ref="AT54:AU55"/>
    <mergeCell ref="AH50:AI51"/>
    <mergeCell ref="AJ50:AK51"/>
    <mergeCell ref="AL50:AM51"/>
    <mergeCell ref="AD52:AE53"/>
    <mergeCell ref="AF52:AG53"/>
    <mergeCell ref="AV56:AW57"/>
    <mergeCell ref="AN58:AO59"/>
    <mergeCell ref="AD60:AE61"/>
    <mergeCell ref="AR50:AS51"/>
    <mergeCell ref="Z38:AA39"/>
    <mergeCell ref="AP58:AQ59"/>
    <mergeCell ref="AR58:AS59"/>
    <mergeCell ref="AT58:AU59"/>
    <mergeCell ref="AJ52:AK53"/>
    <mergeCell ref="AJ60:AK61"/>
    <mergeCell ref="Z56:AA57"/>
    <mergeCell ref="AF74:AG75"/>
    <mergeCell ref="AN66:AO67"/>
    <mergeCell ref="AT66:AU67"/>
    <mergeCell ref="AV66:AW67"/>
    <mergeCell ref="AF76:AG77"/>
    <mergeCell ref="AH76:AI77"/>
    <mergeCell ref="AP80:AQ81"/>
    <mergeCell ref="AR80:AS81"/>
    <mergeCell ref="AT80:AU81"/>
    <mergeCell ref="AV80:AW81"/>
    <mergeCell ref="AL80:AM81"/>
    <mergeCell ref="AL78:AM79"/>
    <mergeCell ref="AH38:AI39"/>
    <mergeCell ref="AJ38:AK39"/>
    <mergeCell ref="AL38:AM39"/>
    <mergeCell ref="AN38:AO39"/>
    <mergeCell ref="AN40:AO41"/>
    <mergeCell ref="AV64:AW65"/>
    <mergeCell ref="AP64:AQ65"/>
    <mergeCell ref="AR64:AS65"/>
    <mergeCell ref="AP66:AQ67"/>
    <mergeCell ref="AR66:AS67"/>
    <mergeCell ref="AN78:AO79"/>
    <mergeCell ref="AP78:AQ79"/>
    <mergeCell ref="V72:W73"/>
    <mergeCell ref="V80:W81"/>
    <mergeCell ref="X70:Y71"/>
    <mergeCell ref="X72:Y73"/>
    <mergeCell ref="X80:Y81"/>
    <mergeCell ref="Z72:AA73"/>
    <mergeCell ref="AD80:AE81"/>
    <mergeCell ref="AJ80:AK81"/>
    <mergeCell ref="X76:Y77"/>
    <mergeCell ref="Z76:AA77"/>
    <mergeCell ref="AB76:AC77"/>
    <mergeCell ref="AH70:AI71"/>
    <mergeCell ref="AH72:AI73"/>
    <mergeCell ref="X74:Y75"/>
    <mergeCell ref="Z74:AA75"/>
    <mergeCell ref="AB74:AC75"/>
    <mergeCell ref="AH78:AI79"/>
    <mergeCell ref="AJ78:AK79"/>
    <mergeCell ref="AH74:AI75"/>
    <mergeCell ref="AF72:AG73"/>
    <mergeCell ref="AF80:AG81"/>
    <mergeCell ref="AH80:AI81"/>
    <mergeCell ref="AX72:AY73"/>
    <mergeCell ref="AZ72:BA73"/>
    <mergeCell ref="BD80:BE81"/>
    <mergeCell ref="BF80:BG81"/>
    <mergeCell ref="AZ82:BA83"/>
    <mergeCell ref="AN76:AO77"/>
    <mergeCell ref="AP76:AQ77"/>
    <mergeCell ref="AR76:AS77"/>
    <mergeCell ref="AT76:AU77"/>
    <mergeCell ref="AV76:AW77"/>
    <mergeCell ref="BF74:BG75"/>
    <mergeCell ref="AX76:AY77"/>
    <mergeCell ref="AZ76:BA77"/>
    <mergeCell ref="BB76:BC77"/>
    <mergeCell ref="BD76:BE77"/>
    <mergeCell ref="BF76:BG77"/>
    <mergeCell ref="AX78:AY79"/>
    <mergeCell ref="AZ78:BA79"/>
    <mergeCell ref="BB78:BC79"/>
    <mergeCell ref="BD74:BE75"/>
    <mergeCell ref="BB82:BC83"/>
    <mergeCell ref="AR78:AS79"/>
    <mergeCell ref="AT78:AU79"/>
    <mergeCell ref="AV78:AW79"/>
    <mergeCell ref="AX74:AY75"/>
    <mergeCell ref="AZ74:BA75"/>
    <mergeCell ref="BB74:BC75"/>
    <mergeCell ref="AT18:AU19"/>
    <mergeCell ref="AV18:AW19"/>
    <mergeCell ref="AX18:AY19"/>
    <mergeCell ref="AZ18:BA19"/>
    <mergeCell ref="BD102:BE103"/>
    <mergeCell ref="BF102:BG103"/>
    <mergeCell ref="J62:K63"/>
    <mergeCell ref="L62:M63"/>
    <mergeCell ref="N62:O63"/>
    <mergeCell ref="P62:Q63"/>
    <mergeCell ref="R62:S63"/>
    <mergeCell ref="T62:U63"/>
    <mergeCell ref="V62:W63"/>
    <mergeCell ref="X62:Y63"/>
    <mergeCell ref="Z62:AA63"/>
    <mergeCell ref="AB62:AC63"/>
    <mergeCell ref="AD62:AE63"/>
    <mergeCell ref="AF62:AG63"/>
    <mergeCell ref="AH62:AI63"/>
    <mergeCell ref="AJ62:AK63"/>
    <mergeCell ref="AL62:AM63"/>
    <mergeCell ref="AN62:AO63"/>
    <mergeCell ref="J38:K39"/>
    <mergeCell ref="L38:M39"/>
    <mergeCell ref="J102:K103"/>
    <mergeCell ref="AJ82:AK83"/>
    <mergeCell ref="L102:M103"/>
    <mergeCell ref="AF38:AG39"/>
    <mergeCell ref="BD72:BE73"/>
    <mergeCell ref="BF72:BG73"/>
    <mergeCell ref="AZ80:BA81"/>
    <mergeCell ref="BB80:BC81"/>
    <mergeCell ref="N102:O103"/>
    <mergeCell ref="P102:Q103"/>
    <mergeCell ref="R102:S103"/>
    <mergeCell ref="T102:U103"/>
    <mergeCell ref="V102:W103"/>
    <mergeCell ref="X102:Y103"/>
    <mergeCell ref="Z102:AA103"/>
    <mergeCell ref="AB102:AC103"/>
    <mergeCell ref="AD102:AE103"/>
    <mergeCell ref="AF102:AG103"/>
    <mergeCell ref="AH102:AI103"/>
    <mergeCell ref="AH40:AI41"/>
    <mergeCell ref="P100:Q101"/>
    <mergeCell ref="AH52:AI53"/>
    <mergeCell ref="AH58:AI59"/>
    <mergeCell ref="V82:W83"/>
    <mergeCell ref="X82:Y83"/>
    <mergeCell ref="Z82:AA83"/>
    <mergeCell ref="N72:O73"/>
    <mergeCell ref="AH82:AI83"/>
    <mergeCell ref="Z70:AA71"/>
    <mergeCell ref="V64:W65"/>
    <mergeCell ref="X64:Y65"/>
    <mergeCell ref="X78:Y79"/>
    <mergeCell ref="Z78:AA79"/>
    <mergeCell ref="AB78:AC79"/>
    <mergeCell ref="AB82:AC83"/>
    <mergeCell ref="T100:U101"/>
    <mergeCell ref="Z54:AA55"/>
    <mergeCell ref="R50:S51"/>
    <mergeCell ref="P48:Q49"/>
    <mergeCell ref="AD74:AE75"/>
    <mergeCell ref="AJ102:AK103"/>
    <mergeCell ref="AL102:AM103"/>
    <mergeCell ref="AN102:AO103"/>
    <mergeCell ref="AP102:AQ103"/>
    <mergeCell ref="BD36:BE37"/>
    <mergeCell ref="AP52:AQ53"/>
    <mergeCell ref="AR52:AS53"/>
    <mergeCell ref="AT52:AU53"/>
    <mergeCell ref="AV52:AW53"/>
    <mergeCell ref="AP54:AQ55"/>
    <mergeCell ref="AN70:AO71"/>
    <mergeCell ref="AP70:AQ71"/>
    <mergeCell ref="AR70:AS71"/>
    <mergeCell ref="AT70:AU71"/>
    <mergeCell ref="AV70:AW71"/>
    <mergeCell ref="AN72:AO73"/>
    <mergeCell ref="AX84:AY85"/>
    <mergeCell ref="AP72:AQ73"/>
    <mergeCell ref="AR72:AS73"/>
    <mergeCell ref="AT72:AU73"/>
    <mergeCell ref="BD84:BE85"/>
    <mergeCell ref="AJ40:AK41"/>
    <mergeCell ref="AL40:AM41"/>
    <mergeCell ref="AJ36:AK37"/>
    <mergeCell ref="AL36:AM37"/>
    <mergeCell ref="AR38:AS39"/>
    <mergeCell ref="AV72:AW73"/>
    <mergeCell ref="AN68:AO69"/>
    <mergeCell ref="AP62:AQ63"/>
    <mergeCell ref="AR62:AS63"/>
    <mergeCell ref="AT62:AU63"/>
    <mergeCell ref="AV62:AW63"/>
    <mergeCell ref="BB38:BC39"/>
    <mergeCell ref="BD38:BE39"/>
    <mergeCell ref="BF38:BG39"/>
    <mergeCell ref="AX60:AY61"/>
    <mergeCell ref="BD60:BE61"/>
    <mergeCell ref="BF60:BG61"/>
    <mergeCell ref="AX64:AY65"/>
    <mergeCell ref="BD64:BE65"/>
    <mergeCell ref="BF64:BG65"/>
    <mergeCell ref="AX54:AY55"/>
    <mergeCell ref="AN84:AO85"/>
    <mergeCell ref="AT84:AU85"/>
    <mergeCell ref="AP36:AQ37"/>
    <mergeCell ref="AR36:AS37"/>
    <mergeCell ref="BB48:BC49"/>
    <mergeCell ref="BD48:BE49"/>
    <mergeCell ref="BF48:BG49"/>
    <mergeCell ref="AX50:AY51"/>
    <mergeCell ref="AZ50:BA51"/>
    <mergeCell ref="BB50:BC51"/>
    <mergeCell ref="AZ84:BA85"/>
    <mergeCell ref="BB84:BC85"/>
    <mergeCell ref="AX36:AY37"/>
    <mergeCell ref="AZ36:BA37"/>
    <mergeCell ref="BB36:BC37"/>
    <mergeCell ref="AT50:AU51"/>
    <mergeCell ref="AV50:AW51"/>
    <mergeCell ref="AN52:AO53"/>
    <mergeCell ref="AV58:AW59"/>
    <mergeCell ref="BF84:BG85"/>
    <mergeCell ref="BB62:BC63"/>
    <mergeCell ref="AX80:AY81"/>
    <mergeCell ref="BB10:BC11"/>
    <mergeCell ref="BB12:BC13"/>
    <mergeCell ref="BB14:BC15"/>
    <mergeCell ref="AX10:AY11"/>
    <mergeCell ref="AX12:AY13"/>
    <mergeCell ref="AX14:AY15"/>
    <mergeCell ref="AX16:AY17"/>
    <mergeCell ref="AX24:AY25"/>
    <mergeCell ref="AX34:AY35"/>
    <mergeCell ref="BB18:BC19"/>
    <mergeCell ref="AZ86:BA87"/>
    <mergeCell ref="BB86:BC87"/>
    <mergeCell ref="BB72:BC73"/>
    <mergeCell ref="BB20:BC21"/>
    <mergeCell ref="AX22:AY23"/>
    <mergeCell ref="AZ22:BA23"/>
    <mergeCell ref="BB22:BC23"/>
    <mergeCell ref="AX44:AY45"/>
    <mergeCell ref="AZ44:BA45"/>
    <mergeCell ref="BB44:BC45"/>
    <mergeCell ref="AX56:AY57"/>
    <mergeCell ref="AZ56:BA57"/>
    <mergeCell ref="BB56:BC57"/>
    <mergeCell ref="AX58:AY59"/>
    <mergeCell ref="AZ58:BA59"/>
    <mergeCell ref="BB58:BC59"/>
    <mergeCell ref="AX46:AY47"/>
    <mergeCell ref="AX40:AY41"/>
    <mergeCell ref="AZ40:BA41"/>
    <mergeCell ref="BB40:BC41"/>
    <mergeCell ref="AZ38:BA39"/>
    <mergeCell ref="AX68:AY69"/>
    <mergeCell ref="AP6:AQ7"/>
    <mergeCell ref="AR6:AS7"/>
    <mergeCell ref="AP8:AQ9"/>
    <mergeCell ref="AR8:AS9"/>
    <mergeCell ref="AN10:AO11"/>
    <mergeCell ref="AP10:AQ11"/>
    <mergeCell ref="AR10:AS11"/>
    <mergeCell ref="AD16:AE17"/>
    <mergeCell ref="AF16:AG17"/>
    <mergeCell ref="AH16:AI17"/>
    <mergeCell ref="AJ16:AK17"/>
    <mergeCell ref="AL16:AM17"/>
    <mergeCell ref="AF24:AG25"/>
    <mergeCell ref="AH24:AI25"/>
    <mergeCell ref="AN16:AO17"/>
    <mergeCell ref="AP16:AQ17"/>
    <mergeCell ref="AR16:AS17"/>
    <mergeCell ref="AL18:AM19"/>
    <mergeCell ref="AN18:AO19"/>
    <mergeCell ref="AP20:AQ21"/>
    <mergeCell ref="AR20:AS21"/>
    <mergeCell ref="AD18:AE19"/>
    <mergeCell ref="AD14:AE15"/>
    <mergeCell ref="AP18:AQ19"/>
    <mergeCell ref="AR18:AS19"/>
    <mergeCell ref="T104:U105"/>
    <mergeCell ref="V104:W105"/>
    <mergeCell ref="X104:Y105"/>
    <mergeCell ref="X86:Y87"/>
    <mergeCell ref="V86:W87"/>
    <mergeCell ref="V88:W89"/>
    <mergeCell ref="X88:Y89"/>
    <mergeCell ref="V90:W91"/>
    <mergeCell ref="V98:W99"/>
    <mergeCell ref="V100:W101"/>
    <mergeCell ref="X90:Y91"/>
    <mergeCell ref="X98:Y99"/>
    <mergeCell ref="X100:Y101"/>
    <mergeCell ref="Z104:AA105"/>
    <mergeCell ref="AB104:AC105"/>
    <mergeCell ref="AB100:AC101"/>
    <mergeCell ref="AB98:AC99"/>
    <mergeCell ref="AB90:AC91"/>
    <mergeCell ref="AB88:AC89"/>
    <mergeCell ref="AB86:AC87"/>
    <mergeCell ref="Z86:AA87"/>
    <mergeCell ref="Z88:AA89"/>
    <mergeCell ref="Z90:AA91"/>
    <mergeCell ref="Z98:AA99"/>
    <mergeCell ref="Z100:AA101"/>
    <mergeCell ref="T92:U93"/>
    <mergeCell ref="V92:W93"/>
    <mergeCell ref="X92:Y93"/>
    <mergeCell ref="Z92:AA93"/>
    <mergeCell ref="AB92:AC93"/>
    <mergeCell ref="T94:U95"/>
    <mergeCell ref="V94:W95"/>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2:AI33"/>
    <mergeCell ref="AJ32:AK33"/>
    <mergeCell ref="AL32:AM33"/>
    <mergeCell ref="AF34:AG35"/>
    <mergeCell ref="AH34:AI35"/>
    <mergeCell ref="AH14:AI15"/>
    <mergeCell ref="AJ14:AK15"/>
    <mergeCell ref="AL14:AM15"/>
    <mergeCell ref="AP22:AQ23"/>
    <mergeCell ref="AR22:AS23"/>
    <mergeCell ref="AF14:AG15"/>
    <mergeCell ref="AF18:AG19"/>
    <mergeCell ref="AH18:AI19"/>
    <mergeCell ref="AJ18:AK19"/>
    <mergeCell ref="AV26:AW27"/>
    <mergeCell ref="AN28:AO29"/>
    <mergeCell ref="AT28:AU29"/>
    <mergeCell ref="AV28:AW29"/>
    <mergeCell ref="AJ26:AK27"/>
    <mergeCell ref="AL26:AM27"/>
    <mergeCell ref="X28:Y29"/>
    <mergeCell ref="X30:Y31"/>
    <mergeCell ref="X32:Y33"/>
    <mergeCell ref="X34:Y35"/>
    <mergeCell ref="X36:Y37"/>
    <mergeCell ref="Z30:AA31"/>
    <mergeCell ref="Z32:AA33"/>
    <mergeCell ref="Z36:AA37"/>
    <mergeCell ref="AB34:AC35"/>
    <mergeCell ref="V6:W7"/>
    <mergeCell ref="X6:Y7"/>
    <mergeCell ref="V26:W27"/>
    <mergeCell ref="X26:Y27"/>
    <mergeCell ref="AB30:AC31"/>
    <mergeCell ref="T10:U11"/>
    <mergeCell ref="T12:U13"/>
    <mergeCell ref="T14:U15"/>
    <mergeCell ref="T16:U17"/>
    <mergeCell ref="V24:W25"/>
    <mergeCell ref="X24:Y25"/>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AB18:AC19"/>
    <mergeCell ref="V18:W19"/>
    <mergeCell ref="X18:Y19"/>
    <mergeCell ref="Z18:AA19"/>
    <mergeCell ref="L36:M37"/>
    <mergeCell ref="P88:Q89"/>
    <mergeCell ref="P90:Q91"/>
    <mergeCell ref="P98:Q99"/>
    <mergeCell ref="L68:M69"/>
    <mergeCell ref="N68:O69"/>
    <mergeCell ref="P68:Q69"/>
    <mergeCell ref="R68:S69"/>
    <mergeCell ref="L94:M95"/>
    <mergeCell ref="N94:O95"/>
    <mergeCell ref="N38:O39"/>
    <mergeCell ref="P38:Q39"/>
    <mergeCell ref="R38:S39"/>
    <mergeCell ref="P82:Q83"/>
    <mergeCell ref="R82:S83"/>
    <mergeCell ref="N44:O45"/>
    <mergeCell ref="P44:Q45"/>
    <mergeCell ref="R44:S45"/>
    <mergeCell ref="N66:O67"/>
    <mergeCell ref="N78:O79"/>
    <mergeCell ref="P78:Q79"/>
    <mergeCell ref="R78:S79"/>
    <mergeCell ref="R52:S53"/>
    <mergeCell ref="P104:Q105"/>
    <mergeCell ref="R88:S89"/>
    <mergeCell ref="R90:S91"/>
    <mergeCell ref="R98:S99"/>
    <mergeCell ref="R100:S101"/>
    <mergeCell ref="R104:S105"/>
    <mergeCell ref="P70:Q71"/>
    <mergeCell ref="R70:S71"/>
    <mergeCell ref="J88:K89"/>
    <mergeCell ref="J90:K91"/>
    <mergeCell ref="L88:M89"/>
    <mergeCell ref="L90:M91"/>
    <mergeCell ref="N88:O89"/>
    <mergeCell ref="N90:O91"/>
    <mergeCell ref="P84:Q85"/>
    <mergeCell ref="R84:S85"/>
    <mergeCell ref="N80:O81"/>
    <mergeCell ref="P80:Q81"/>
    <mergeCell ref="R80:S81"/>
    <mergeCell ref="R72:S73"/>
    <mergeCell ref="N84:O85"/>
    <mergeCell ref="L72:M73"/>
    <mergeCell ref="L70:M71"/>
    <mergeCell ref="N70:O71"/>
    <mergeCell ref="N98:O99"/>
    <mergeCell ref="N100:O101"/>
    <mergeCell ref="N104:O105"/>
    <mergeCell ref="J82:K83"/>
    <mergeCell ref="L82:M83"/>
    <mergeCell ref="N82:O83"/>
    <mergeCell ref="J94:K95"/>
    <mergeCell ref="L98:M99"/>
    <mergeCell ref="J16:K17"/>
    <mergeCell ref="L16:M17"/>
    <mergeCell ref="N16:O17"/>
    <mergeCell ref="P16:Q17"/>
    <mergeCell ref="R16:S17"/>
    <mergeCell ref="N26:O27"/>
    <mergeCell ref="P26:Q27"/>
    <mergeCell ref="R26:S27"/>
    <mergeCell ref="J30:K31"/>
    <mergeCell ref="L30:M31"/>
    <mergeCell ref="N24:O25"/>
    <mergeCell ref="P24:Q25"/>
    <mergeCell ref="R24:S25"/>
    <mergeCell ref="J26:K27"/>
    <mergeCell ref="L26:M27"/>
    <mergeCell ref="J28:K29"/>
    <mergeCell ref="L28:M29"/>
    <mergeCell ref="R28:S29"/>
    <mergeCell ref="P28:Q29"/>
    <mergeCell ref="N28:O29"/>
    <mergeCell ref="N30:O31"/>
    <mergeCell ref="P30:Q31"/>
    <mergeCell ref="R30:S31"/>
    <mergeCell ref="J18:K19"/>
    <mergeCell ref="L18:M19"/>
    <mergeCell ref="N18:O19"/>
    <mergeCell ref="P18:Q19"/>
    <mergeCell ref="R18:S19"/>
    <mergeCell ref="J20:K21"/>
    <mergeCell ref="L20:M21"/>
    <mergeCell ref="N20:O21"/>
    <mergeCell ref="P20:Q21"/>
    <mergeCell ref="L14:M15"/>
    <mergeCell ref="N8:O9"/>
    <mergeCell ref="N10:O11"/>
    <mergeCell ref="N12:O13"/>
    <mergeCell ref="N14:O15"/>
    <mergeCell ref="P8:Q9"/>
    <mergeCell ref="P10:Q11"/>
    <mergeCell ref="P12:Q13"/>
    <mergeCell ref="P14:Q15"/>
    <mergeCell ref="R14:S15"/>
    <mergeCell ref="R12:S13"/>
    <mergeCell ref="R10:S11"/>
    <mergeCell ref="R8:S9"/>
    <mergeCell ref="P72:Q73"/>
    <mergeCell ref="N86:O87"/>
    <mergeCell ref="P86:Q87"/>
    <mergeCell ref="R86:S87"/>
    <mergeCell ref="P32:Q33"/>
    <mergeCell ref="P34:Q35"/>
    <mergeCell ref="P36:Q37"/>
    <mergeCell ref="N54:O55"/>
    <mergeCell ref="P52:Q53"/>
    <mergeCell ref="P54:Q55"/>
    <mergeCell ref="N60:O61"/>
    <mergeCell ref="N64:O65"/>
    <mergeCell ref="P60:Q61"/>
    <mergeCell ref="P64:Q65"/>
    <mergeCell ref="R64:S65"/>
    <mergeCell ref="R60:S61"/>
    <mergeCell ref="R54:S55"/>
    <mergeCell ref="P66:Q67"/>
    <mergeCell ref="R66:S67"/>
    <mergeCell ref="BI14:BN33"/>
    <mergeCell ref="BI34:BN53"/>
    <mergeCell ref="BI54:BN73"/>
    <mergeCell ref="BI74:BN97"/>
    <mergeCell ref="E46:I65"/>
    <mergeCell ref="E86:I105"/>
    <mergeCell ref="J106:S111"/>
    <mergeCell ref="T106:AC111"/>
    <mergeCell ref="AD106:AM11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T24:AU25"/>
    <mergeCell ref="AN26:AO27"/>
    <mergeCell ref="AL10:AM11"/>
    <mergeCell ref="AD12:AE13"/>
    <mergeCell ref="AF12:AG13"/>
    <mergeCell ref="AH12:AI13"/>
    <mergeCell ref="AJ12:AK13"/>
    <mergeCell ref="AL12:AM13"/>
    <mergeCell ref="N6:O7"/>
    <mergeCell ref="AN106:AW111"/>
    <mergeCell ref="AX106:BG111"/>
    <mergeCell ref="T6:U7"/>
    <mergeCell ref="T24:U25"/>
    <mergeCell ref="L6:M7"/>
    <mergeCell ref="L8:M9"/>
    <mergeCell ref="J8:K9"/>
    <mergeCell ref="E66:I85"/>
    <mergeCell ref="T8:U9"/>
    <mergeCell ref="Z8:AA9"/>
    <mergeCell ref="AB8:AC9"/>
    <mergeCell ref="J24:K25"/>
    <mergeCell ref="L24:M25"/>
    <mergeCell ref="AV6:AW7"/>
    <mergeCell ref="AN8:AO9"/>
    <mergeCell ref="AT8:AU9"/>
    <mergeCell ref="AV8:AW9"/>
    <mergeCell ref="AD24:AE25"/>
    <mergeCell ref="AJ24:AK25"/>
    <mergeCell ref="AL24:AM25"/>
    <mergeCell ref="AF6:AG7"/>
    <mergeCell ref="AH6:AI7"/>
    <mergeCell ref="AF8:AG9"/>
    <mergeCell ref="AH8:AI9"/>
    <mergeCell ref="AD10:AE11"/>
    <mergeCell ref="AF10:AG11"/>
    <mergeCell ref="AH10:AI11"/>
    <mergeCell ref="AJ10:AK11"/>
    <mergeCell ref="R6:S7"/>
    <mergeCell ref="P6:Q7"/>
    <mergeCell ref="J10:K11"/>
    <mergeCell ref="J12:K13"/>
    <mergeCell ref="AJ28:AK29"/>
    <mergeCell ref="AL28:AM29"/>
    <mergeCell ref="AT16:AU17"/>
    <mergeCell ref="AV16:AW17"/>
    <mergeCell ref="AP24:AQ25"/>
    <mergeCell ref="AR24:AS25"/>
    <mergeCell ref="AF26:AG27"/>
    <mergeCell ref="AH26:AI27"/>
    <mergeCell ref="AF28:AG29"/>
    <mergeCell ref="AH28:AI29"/>
    <mergeCell ref="AT22:AU23"/>
    <mergeCell ref="AN100:AO101"/>
    <mergeCell ref="AT100:AU101"/>
    <mergeCell ref="AV100:AW101"/>
    <mergeCell ref="AP84:AQ85"/>
    <mergeCell ref="AR84:AS85"/>
    <mergeCell ref="AP86:AQ87"/>
    <mergeCell ref="AR86:AS87"/>
    <mergeCell ref="AN88:AO89"/>
    <mergeCell ref="AP88:AQ89"/>
    <mergeCell ref="AR88:AS89"/>
    <mergeCell ref="AN80:AO81"/>
    <mergeCell ref="AP98:AQ99"/>
    <mergeCell ref="AR98:AS99"/>
    <mergeCell ref="AP68:AQ69"/>
    <mergeCell ref="AR68:AS69"/>
    <mergeCell ref="AT68:AU69"/>
    <mergeCell ref="AV68:AW69"/>
    <mergeCell ref="AV92:AW93"/>
    <mergeCell ref="AN94:AO95"/>
    <mergeCell ref="AP94:AQ95"/>
    <mergeCell ref="AR94:AS95"/>
    <mergeCell ref="AN96:AO97"/>
    <mergeCell ref="AP96:AQ97"/>
    <mergeCell ref="AR96:AS97"/>
    <mergeCell ref="AN64:AO65"/>
    <mergeCell ref="AT64:AU65"/>
    <mergeCell ref="AP92:AQ93"/>
    <mergeCell ref="AR92:AS93"/>
    <mergeCell ref="AT92:AU93"/>
    <mergeCell ref="AV84:AW85"/>
    <mergeCell ref="AT96:AU97"/>
    <mergeCell ref="AV96:AW97"/>
    <mergeCell ref="AV74:AW75"/>
    <mergeCell ref="AN104:AO105"/>
    <mergeCell ref="AT104:AU105"/>
    <mergeCell ref="AV104:AW105"/>
    <mergeCell ref="AN86:AO87"/>
    <mergeCell ref="AT86:AU87"/>
    <mergeCell ref="AV86:AW87"/>
    <mergeCell ref="AN98:AO99"/>
    <mergeCell ref="AT98:AU99"/>
    <mergeCell ref="AV98:AW99"/>
    <mergeCell ref="AT88:AU89"/>
    <mergeCell ref="AV88:AW89"/>
    <mergeCell ref="AN90:AO91"/>
    <mergeCell ref="AP90:AQ91"/>
    <mergeCell ref="AR90:AS91"/>
    <mergeCell ref="AT90:AU91"/>
    <mergeCell ref="AV90:AW91"/>
    <mergeCell ref="AP100:AQ101"/>
    <mergeCell ref="AR100:AS101"/>
    <mergeCell ref="AP104:AQ105"/>
    <mergeCell ref="AR104:AS105"/>
    <mergeCell ref="AR102:AS103"/>
    <mergeCell ref="AT102:AU103"/>
    <mergeCell ref="AV102:AW103"/>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8:BA49"/>
    <mergeCell ref="AX48:AY49"/>
    <mergeCell ref="BD34:BE35"/>
    <mergeCell ref="BF34:BG35"/>
    <mergeCell ref="AX26:AY27"/>
    <mergeCell ref="BD26:BE27"/>
    <mergeCell ref="BF26:BG27"/>
    <mergeCell ref="AX28:AY29"/>
    <mergeCell ref="BD28:BE29"/>
    <mergeCell ref="BF28:BG29"/>
    <mergeCell ref="AX30:AY31"/>
    <mergeCell ref="AZ30:BA31"/>
    <mergeCell ref="BB30:BC31"/>
    <mergeCell ref="BD30:BE31"/>
    <mergeCell ref="BF30:BG31"/>
    <mergeCell ref="AX32:AY33"/>
    <mergeCell ref="AZ32:BA33"/>
    <mergeCell ref="BB32:BC33"/>
    <mergeCell ref="BD32:BE33"/>
    <mergeCell ref="BF32:BG33"/>
    <mergeCell ref="AZ34:BA35"/>
    <mergeCell ref="BB34:BC35"/>
    <mergeCell ref="AZ26:BA27"/>
    <mergeCell ref="BB26:BC27"/>
    <mergeCell ref="AZ28:BA29"/>
    <mergeCell ref="BB28:BC29"/>
    <mergeCell ref="BF36:BG37"/>
    <mergeCell ref="AX20:AY21"/>
    <mergeCell ref="AZ20:BA21"/>
    <mergeCell ref="BD82:BE83"/>
    <mergeCell ref="BF82:BG83"/>
    <mergeCell ref="BD78:BE79"/>
    <mergeCell ref="BF78:BG79"/>
    <mergeCell ref="AZ94:BA95"/>
    <mergeCell ref="BB94:BC95"/>
    <mergeCell ref="BD40:BE41"/>
    <mergeCell ref="BF40:BG41"/>
    <mergeCell ref="AX42:AY43"/>
    <mergeCell ref="AZ42:BA43"/>
    <mergeCell ref="BB42:BC43"/>
    <mergeCell ref="BD42:BE43"/>
    <mergeCell ref="BD50:BE51"/>
    <mergeCell ref="BF50:BG51"/>
    <mergeCell ref="AX52:AY53"/>
    <mergeCell ref="AZ52:BA53"/>
    <mergeCell ref="AX66:AY67"/>
    <mergeCell ref="BD66:BE67"/>
    <mergeCell ref="BF66:BG67"/>
    <mergeCell ref="AZ66:BA67"/>
    <mergeCell ref="BB66:BC67"/>
    <mergeCell ref="BD46:BE47"/>
    <mergeCell ref="BF46:BG47"/>
    <mergeCell ref="BF42:BG43"/>
    <mergeCell ref="BD44:BE45"/>
    <mergeCell ref="BF44:BG45"/>
    <mergeCell ref="BD56:BE57"/>
    <mergeCell ref="BF56:BG57"/>
    <mergeCell ref="BD58:BE59"/>
    <mergeCell ref="BF58:BG59"/>
    <mergeCell ref="AZ46:BA47"/>
    <mergeCell ref="BB46:BC47"/>
    <mergeCell ref="AZ68:BA69"/>
    <mergeCell ref="BB68:BC69"/>
    <mergeCell ref="BD68:BE69"/>
    <mergeCell ref="BF68:BG69"/>
    <mergeCell ref="AX70:AY71"/>
    <mergeCell ref="AZ70:BA71"/>
    <mergeCell ref="BB70:BC71"/>
    <mergeCell ref="BD70:BE71"/>
    <mergeCell ref="BF70:BG71"/>
    <mergeCell ref="AZ54:BA55"/>
    <mergeCell ref="BB54:BC55"/>
    <mergeCell ref="AZ60:BA61"/>
    <mergeCell ref="BB60:BC61"/>
    <mergeCell ref="BD54:BE55"/>
    <mergeCell ref="BF54:BG55"/>
    <mergeCell ref="AX62:AY63"/>
    <mergeCell ref="AZ62:BA63"/>
    <mergeCell ref="BD62:BE63"/>
    <mergeCell ref="BF62:BG63"/>
    <mergeCell ref="BB52:BC53"/>
    <mergeCell ref="BD52:BE53"/>
    <mergeCell ref="BF52:BG53"/>
    <mergeCell ref="AZ64:BA65"/>
    <mergeCell ref="BB64:BC65"/>
    <mergeCell ref="BD100:BE101"/>
    <mergeCell ref="BF100:BG101"/>
    <mergeCell ref="AX104:AY105"/>
    <mergeCell ref="BD104:BE105"/>
    <mergeCell ref="BF104:BG105"/>
    <mergeCell ref="AX86:AY87"/>
    <mergeCell ref="BD86:BE87"/>
    <mergeCell ref="BF86:BG87"/>
    <mergeCell ref="AX98:AY99"/>
    <mergeCell ref="BD98:BE99"/>
    <mergeCell ref="BF98:BG99"/>
    <mergeCell ref="AX90:AY91"/>
    <mergeCell ref="AZ90:BA91"/>
    <mergeCell ref="BB90:BC91"/>
    <mergeCell ref="BD90:BE91"/>
    <mergeCell ref="BF90:BG91"/>
    <mergeCell ref="AZ98:BA99"/>
    <mergeCell ref="BB98:BC99"/>
    <mergeCell ref="AZ100:BA101"/>
    <mergeCell ref="BB100:BC101"/>
    <mergeCell ref="AZ104:BA105"/>
    <mergeCell ref="BB104:BC105"/>
    <mergeCell ref="AX100:AY101"/>
    <mergeCell ref="BB102:BC103"/>
    <mergeCell ref="BD88:BE89"/>
    <mergeCell ref="BF88:BG89"/>
    <mergeCell ref="AX94:AY95"/>
    <mergeCell ref="AX88:AY89"/>
    <mergeCell ref="AZ88:BA89"/>
    <mergeCell ref="BB88:BC89"/>
    <mergeCell ref="AX102:AY103"/>
    <mergeCell ref="AZ102:BA103"/>
    <mergeCell ref="L32:M33"/>
    <mergeCell ref="T34:U35"/>
    <mergeCell ref="Z34:AA35"/>
    <mergeCell ref="J34:K35"/>
    <mergeCell ref="L34:M35"/>
    <mergeCell ref="J32:K33"/>
    <mergeCell ref="J36:K37"/>
    <mergeCell ref="R32:S33"/>
    <mergeCell ref="R34:S35"/>
    <mergeCell ref="R36:S37"/>
    <mergeCell ref="T54:U55"/>
    <mergeCell ref="AB68:AC69"/>
    <mergeCell ref="X66:Y67"/>
    <mergeCell ref="V66:W67"/>
    <mergeCell ref="V68:W69"/>
    <mergeCell ref="AB54:AC55"/>
    <mergeCell ref="T50:U51"/>
    <mergeCell ref="T52:U53"/>
    <mergeCell ref="AB52:AC53"/>
    <mergeCell ref="AB50:AC51"/>
    <mergeCell ref="V48:W49"/>
    <mergeCell ref="N32:O33"/>
    <mergeCell ref="N34:O35"/>
    <mergeCell ref="N36:O37"/>
    <mergeCell ref="L48:M49"/>
    <mergeCell ref="L50:M51"/>
    <mergeCell ref="L52:M53"/>
    <mergeCell ref="N48:O49"/>
    <mergeCell ref="N50:O51"/>
    <mergeCell ref="P50:Q51"/>
    <mergeCell ref="N52:O53"/>
    <mergeCell ref="R48:S49"/>
    <mergeCell ref="T90:U91"/>
    <mergeCell ref="T98:U99"/>
    <mergeCell ref="AJ58:AK59"/>
    <mergeCell ref="AD84:AE85"/>
    <mergeCell ref="AJ84:AK85"/>
    <mergeCell ref="AL84:AM85"/>
    <mergeCell ref="AD66:AE67"/>
    <mergeCell ref="AJ66:AK67"/>
    <mergeCell ref="AL66:AM67"/>
    <mergeCell ref="AF84:AG85"/>
    <mergeCell ref="AH84:AI85"/>
    <mergeCell ref="AD68:AE69"/>
    <mergeCell ref="AF68:AG69"/>
    <mergeCell ref="AD70:AE71"/>
    <mergeCell ref="AD72:AE73"/>
    <mergeCell ref="AF66:AG67"/>
    <mergeCell ref="AH66:AI67"/>
    <mergeCell ref="AL68:AM69"/>
    <mergeCell ref="AL70:AM71"/>
    <mergeCell ref="AL72:AM73"/>
    <mergeCell ref="AF70:AG71"/>
    <mergeCell ref="AJ76:AK77"/>
    <mergeCell ref="AL76:AM77"/>
    <mergeCell ref="AD78:AE79"/>
    <mergeCell ref="AD86:AE87"/>
    <mergeCell ref="AJ86:AK87"/>
    <mergeCell ref="AL86:AM87"/>
    <mergeCell ref="AD98:AE99"/>
    <mergeCell ref="AD82:AE83"/>
    <mergeCell ref="AJ68:AK69"/>
    <mergeCell ref="AJ70:AK71"/>
    <mergeCell ref="AF78:AG79"/>
    <mergeCell ref="AH104:AI105"/>
    <mergeCell ref="AD94:AE95"/>
    <mergeCell ref="AF94:AG95"/>
    <mergeCell ref="AF98:AG99"/>
    <mergeCell ref="AF100:AG101"/>
    <mergeCell ref="AH100:AI101"/>
    <mergeCell ref="AL52:AM53"/>
    <mergeCell ref="AF54:AG55"/>
    <mergeCell ref="AJ74:AK75"/>
    <mergeCell ref="AL74:AM75"/>
    <mergeCell ref="AD76:AE77"/>
    <mergeCell ref="AH98:AI99"/>
    <mergeCell ref="T80:U81"/>
    <mergeCell ref="Z80:AA81"/>
    <mergeCell ref="AB80:AC81"/>
    <mergeCell ref="T84:U85"/>
    <mergeCell ref="Z84:AA85"/>
    <mergeCell ref="AB84:AC85"/>
    <mergeCell ref="T66:U67"/>
    <mergeCell ref="Z66:AA67"/>
    <mergeCell ref="AB66:AC67"/>
    <mergeCell ref="T68:U69"/>
    <mergeCell ref="T70:U71"/>
    <mergeCell ref="T72:U73"/>
    <mergeCell ref="V84:W85"/>
    <mergeCell ref="X84:Y85"/>
    <mergeCell ref="AB72:AC73"/>
    <mergeCell ref="AB70:AC71"/>
    <mergeCell ref="V70:W71"/>
    <mergeCell ref="T82:U83"/>
    <mergeCell ref="T86:U87"/>
    <mergeCell ref="T88:U89"/>
    <mergeCell ref="B2:I4"/>
    <mergeCell ref="J80:K81"/>
    <mergeCell ref="L80:M81"/>
    <mergeCell ref="J84:K85"/>
    <mergeCell ref="L84:M85"/>
    <mergeCell ref="J66:K67"/>
    <mergeCell ref="L66:M67"/>
    <mergeCell ref="J68:K69"/>
    <mergeCell ref="J70:K71"/>
    <mergeCell ref="J72:K73"/>
    <mergeCell ref="J60:K61"/>
    <mergeCell ref="L60:M61"/>
    <mergeCell ref="J64:K65"/>
    <mergeCell ref="L64:M65"/>
    <mergeCell ref="J2:BG4"/>
    <mergeCell ref="E6:I25"/>
    <mergeCell ref="E26:I45"/>
    <mergeCell ref="J6:K7"/>
    <mergeCell ref="T26:U27"/>
    <mergeCell ref="Z26:AA27"/>
    <mergeCell ref="AB26:AC27"/>
    <mergeCell ref="T28:U29"/>
    <mergeCell ref="Z28:AA29"/>
    <mergeCell ref="AB28:AC29"/>
    <mergeCell ref="T36:U37"/>
    <mergeCell ref="T32:U33"/>
    <mergeCell ref="T30:U31"/>
    <mergeCell ref="J54:K55"/>
    <mergeCell ref="L54:M55"/>
    <mergeCell ref="J48:K49"/>
    <mergeCell ref="J50:K51"/>
    <mergeCell ref="J52:K53"/>
    <mergeCell ref="B6:D105"/>
    <mergeCell ref="J14:K15"/>
    <mergeCell ref="L10:M11"/>
    <mergeCell ref="L12:M13"/>
    <mergeCell ref="J100:K101"/>
    <mergeCell ref="L100:M101"/>
    <mergeCell ref="J104:K105"/>
    <mergeCell ref="L104:M105"/>
    <mergeCell ref="J86:K87"/>
    <mergeCell ref="L86:M87"/>
    <mergeCell ref="J98:K99"/>
    <mergeCell ref="AD104:AE105"/>
    <mergeCell ref="AJ104:AK105"/>
    <mergeCell ref="AL104:AM105"/>
    <mergeCell ref="AJ98:AK99"/>
    <mergeCell ref="AL98:AM99"/>
    <mergeCell ref="AF86:AG87"/>
    <mergeCell ref="AH86:AI87"/>
    <mergeCell ref="AD88:AE89"/>
    <mergeCell ref="AF88:AG89"/>
    <mergeCell ref="AH88:AI89"/>
    <mergeCell ref="AJ88:AK89"/>
    <mergeCell ref="AL88:AM89"/>
    <mergeCell ref="AD90:AE91"/>
    <mergeCell ref="AF90:AG91"/>
    <mergeCell ref="AH90:AI91"/>
    <mergeCell ref="AJ90:AK91"/>
    <mergeCell ref="AL90:AM91"/>
    <mergeCell ref="AD100:AE101"/>
    <mergeCell ref="AJ100:AK101"/>
    <mergeCell ref="AL100:AM101"/>
    <mergeCell ref="AF104:AG10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40"/>
      <c r="B1" s="488" t="s">
        <v>49</v>
      </c>
      <c r="C1" s="488"/>
      <c r="D1" s="488"/>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7"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7" ht="25.5" x14ac:dyDescent="0.25">
      <c r="A3" s="40"/>
      <c r="B3" s="6"/>
      <c r="C3" s="7" t="s">
        <v>46</v>
      </c>
      <c r="D3" s="7" t="s">
        <v>4</v>
      </c>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7" ht="51" x14ac:dyDescent="0.25">
      <c r="A4" s="40"/>
      <c r="B4" s="8" t="s">
        <v>45</v>
      </c>
      <c r="C4" s="9" t="s">
        <v>93</v>
      </c>
      <c r="D4" s="10">
        <v>0.2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7" ht="51" x14ac:dyDescent="0.25">
      <c r="A5" s="40"/>
      <c r="B5" s="11" t="s">
        <v>47</v>
      </c>
      <c r="C5" s="12" t="s">
        <v>94</v>
      </c>
      <c r="D5" s="13">
        <v>0.4</v>
      </c>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7" ht="51" x14ac:dyDescent="0.25">
      <c r="A6" s="40"/>
      <c r="B6" s="14" t="s">
        <v>98</v>
      </c>
      <c r="C6" s="12" t="s">
        <v>95</v>
      </c>
      <c r="D6" s="13">
        <v>0.6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7" ht="76.5" x14ac:dyDescent="0.25">
      <c r="A7" s="40"/>
      <c r="B7" s="15" t="s">
        <v>6</v>
      </c>
      <c r="C7" s="12" t="s">
        <v>96</v>
      </c>
      <c r="D7" s="13">
        <v>0.8</v>
      </c>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7" ht="51" x14ac:dyDescent="0.25">
      <c r="A8" s="40"/>
      <c r="B8" s="16" t="s">
        <v>48</v>
      </c>
      <c r="C8" s="12" t="s">
        <v>97</v>
      </c>
      <c r="D8" s="13">
        <v>1</v>
      </c>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7" x14ac:dyDescent="0.25">
      <c r="A9" s="40"/>
      <c r="B9" s="64"/>
      <c r="C9" s="64"/>
      <c r="D9" s="6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ht="16.5" x14ac:dyDescent="0.25">
      <c r="A10" s="40"/>
      <c r="B10" s="65"/>
      <c r="C10" s="64"/>
      <c r="D10" s="64"/>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x14ac:dyDescent="0.25">
      <c r="A11" s="40"/>
      <c r="B11" s="64"/>
      <c r="C11" s="64"/>
      <c r="D11" s="64"/>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x14ac:dyDescent="0.25">
      <c r="A12" s="40"/>
      <c r="B12" s="64"/>
      <c r="C12" s="64"/>
      <c r="D12" s="64"/>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x14ac:dyDescent="0.25">
      <c r="A13" s="40"/>
      <c r="B13" s="64"/>
      <c r="C13" s="64"/>
      <c r="D13" s="6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x14ac:dyDescent="0.25">
      <c r="A14" s="40"/>
      <c r="B14" s="64"/>
      <c r="C14" s="64"/>
      <c r="D14" s="64"/>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x14ac:dyDescent="0.25">
      <c r="A15" s="40"/>
      <c r="B15" s="64"/>
      <c r="C15" s="64"/>
      <c r="D15" s="64"/>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x14ac:dyDescent="0.25">
      <c r="A16" s="40"/>
      <c r="B16" s="64"/>
      <c r="C16" s="64"/>
      <c r="D16" s="64"/>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x14ac:dyDescent="0.25">
      <c r="A17" s="40"/>
      <c r="B17" s="64"/>
      <c r="C17" s="64"/>
      <c r="D17" s="64"/>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x14ac:dyDescent="0.25">
      <c r="A18" s="40"/>
      <c r="B18" s="64"/>
      <c r="C18" s="64"/>
      <c r="D18" s="6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x14ac:dyDescent="0.2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x14ac:dyDescent="0.2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7"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x14ac:dyDescent="0.2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1:37" x14ac:dyDescent="0.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row>
    <row r="26" spans="1:37"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1:37"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row>
    <row r="29" spans="1:37"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row>
    <row r="30" spans="1:37"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1:37"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7"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1" x14ac:dyDescent="0.25">
      <c r="A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x14ac:dyDescent="0.25">
      <c r="A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x14ac:dyDescent="0.25">
      <c r="A35" s="40"/>
    </row>
    <row r="36" spans="1:31" x14ac:dyDescent="0.25">
      <c r="A36" s="40"/>
    </row>
    <row r="37" spans="1:31" x14ac:dyDescent="0.25">
      <c r="A37" s="40"/>
    </row>
    <row r="38" spans="1:31" x14ac:dyDescent="0.25">
      <c r="A38" s="40"/>
    </row>
    <row r="39" spans="1:31" x14ac:dyDescent="0.25">
      <c r="A39" s="40"/>
    </row>
    <row r="40" spans="1:31" x14ac:dyDescent="0.25">
      <c r="A40" s="40"/>
    </row>
    <row r="41" spans="1:31" x14ac:dyDescent="0.25">
      <c r="A41" s="40"/>
    </row>
    <row r="42" spans="1:31" x14ac:dyDescent="0.25">
      <c r="A42" s="40"/>
    </row>
    <row r="43" spans="1:31" x14ac:dyDescent="0.25">
      <c r="A43" s="40"/>
    </row>
    <row r="44" spans="1:31" x14ac:dyDescent="0.25">
      <c r="A44" s="40"/>
    </row>
    <row r="45" spans="1:31" x14ac:dyDescent="0.25">
      <c r="A45" s="40"/>
    </row>
    <row r="46" spans="1:31" x14ac:dyDescent="0.25">
      <c r="A46" s="40"/>
    </row>
    <row r="47" spans="1:31" x14ac:dyDescent="0.25">
      <c r="A47" s="40"/>
    </row>
    <row r="48" spans="1:31" x14ac:dyDescent="0.25">
      <c r="A48" s="40"/>
    </row>
    <row r="49" spans="1:1" x14ac:dyDescent="0.25">
      <c r="A49" s="40"/>
    </row>
    <row r="50" spans="1:1" x14ac:dyDescent="0.25">
      <c r="A50" s="40"/>
    </row>
    <row r="51" spans="1:1" x14ac:dyDescent="0.25">
      <c r="A51" s="40"/>
    </row>
    <row r="52" spans="1:1" x14ac:dyDescent="0.25">
      <c r="A52" s="40"/>
    </row>
    <row r="53" spans="1:1" x14ac:dyDescent="0.25">
      <c r="A53" s="40"/>
    </row>
    <row r="54" spans="1:1" x14ac:dyDescent="0.25">
      <c r="A54" s="40"/>
    </row>
    <row r="55" spans="1:1" x14ac:dyDescent="0.25">
      <c r="A55" s="4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40"/>
      <c r="B1" s="489" t="s">
        <v>57</v>
      </c>
      <c r="C1" s="489"/>
      <c r="D1" s="489"/>
      <c r="E1" s="40"/>
      <c r="F1" s="40"/>
      <c r="G1" s="40"/>
      <c r="H1" s="40"/>
      <c r="I1" s="40"/>
      <c r="J1" s="40"/>
      <c r="K1" s="40"/>
      <c r="L1" s="40"/>
      <c r="M1" s="40"/>
      <c r="N1" s="40"/>
      <c r="O1" s="40"/>
      <c r="P1" s="40"/>
      <c r="Q1" s="40"/>
      <c r="R1" s="40"/>
      <c r="S1" s="40"/>
      <c r="T1" s="40"/>
      <c r="U1" s="40"/>
    </row>
    <row r="2" spans="1:21" x14ac:dyDescent="0.25">
      <c r="A2" s="40"/>
      <c r="B2" s="40"/>
      <c r="C2" s="40"/>
      <c r="D2" s="40"/>
      <c r="E2" s="40"/>
      <c r="F2" s="40"/>
      <c r="G2" s="40"/>
      <c r="H2" s="40"/>
      <c r="I2" s="40"/>
      <c r="J2" s="40"/>
      <c r="K2" s="40"/>
      <c r="L2" s="40"/>
      <c r="M2" s="40"/>
      <c r="N2" s="40"/>
      <c r="O2" s="40"/>
      <c r="P2" s="40"/>
      <c r="Q2" s="40"/>
      <c r="R2" s="40"/>
      <c r="S2" s="40"/>
      <c r="T2" s="40"/>
      <c r="U2" s="40"/>
    </row>
    <row r="3" spans="1:21" ht="30" x14ac:dyDescent="0.25">
      <c r="A3" s="40"/>
      <c r="B3" s="61"/>
      <c r="C3" s="29" t="s">
        <v>50</v>
      </c>
      <c r="D3" s="29" t="s">
        <v>51</v>
      </c>
      <c r="E3" s="40"/>
      <c r="F3" s="40"/>
      <c r="G3" s="40"/>
      <c r="H3" s="40"/>
      <c r="I3" s="40"/>
      <c r="J3" s="40"/>
      <c r="K3" s="40"/>
      <c r="L3" s="40"/>
      <c r="M3" s="40"/>
      <c r="N3" s="40"/>
      <c r="O3" s="40"/>
      <c r="P3" s="40"/>
      <c r="Q3" s="40"/>
      <c r="R3" s="40"/>
      <c r="S3" s="40"/>
      <c r="T3" s="40"/>
      <c r="U3" s="40"/>
    </row>
    <row r="4" spans="1:21" ht="33.75" x14ac:dyDescent="0.25">
      <c r="A4" s="60" t="s">
        <v>77</v>
      </c>
      <c r="B4" s="32" t="s">
        <v>92</v>
      </c>
      <c r="C4" s="37" t="s">
        <v>132</v>
      </c>
      <c r="D4" s="30" t="s">
        <v>90</v>
      </c>
      <c r="E4" s="40"/>
      <c r="F4" s="40"/>
      <c r="G4" s="40"/>
      <c r="H4" s="40"/>
      <c r="I4" s="40"/>
      <c r="J4" s="40"/>
      <c r="K4" s="40"/>
      <c r="L4" s="40"/>
      <c r="M4" s="40"/>
      <c r="N4" s="40"/>
      <c r="O4" s="40"/>
      <c r="P4" s="40"/>
      <c r="Q4" s="40"/>
      <c r="R4" s="40"/>
      <c r="S4" s="40"/>
      <c r="T4" s="40"/>
      <c r="U4" s="40"/>
    </row>
    <row r="5" spans="1:21" ht="101.25" x14ac:dyDescent="0.25">
      <c r="A5" s="60" t="s">
        <v>78</v>
      </c>
      <c r="B5" s="33" t="s">
        <v>53</v>
      </c>
      <c r="C5" s="38" t="s">
        <v>86</v>
      </c>
      <c r="D5" s="31" t="s">
        <v>300</v>
      </c>
      <c r="E5" s="40"/>
      <c r="F5" s="40"/>
      <c r="G5" s="40"/>
      <c r="H5" s="40"/>
      <c r="I5" s="40"/>
      <c r="J5" s="40"/>
      <c r="K5" s="40"/>
      <c r="L5" s="40"/>
      <c r="M5" s="40"/>
      <c r="N5" s="40"/>
      <c r="O5" s="40"/>
      <c r="P5" s="40"/>
      <c r="Q5" s="40"/>
      <c r="R5" s="40"/>
      <c r="S5" s="40"/>
      <c r="T5" s="40"/>
      <c r="U5" s="40"/>
    </row>
    <row r="6" spans="1:21" ht="67.5" x14ac:dyDescent="0.25">
      <c r="A6" s="60" t="s">
        <v>75</v>
      </c>
      <c r="B6" s="34" t="s">
        <v>54</v>
      </c>
      <c r="C6" s="38" t="s">
        <v>87</v>
      </c>
      <c r="D6" s="31" t="s">
        <v>91</v>
      </c>
      <c r="E6" s="40"/>
      <c r="F6" s="40"/>
      <c r="G6" s="40"/>
      <c r="H6" s="40"/>
      <c r="I6" s="40"/>
      <c r="J6" s="40"/>
      <c r="K6" s="40"/>
      <c r="L6" s="40"/>
      <c r="M6" s="40"/>
      <c r="N6" s="40"/>
      <c r="O6" s="40"/>
      <c r="P6" s="40"/>
      <c r="Q6" s="40"/>
      <c r="R6" s="40"/>
      <c r="S6" s="40"/>
      <c r="T6" s="40"/>
      <c r="U6" s="40"/>
    </row>
    <row r="7" spans="1:21" ht="101.25" x14ac:dyDescent="0.25">
      <c r="A7" s="60" t="s">
        <v>7</v>
      </c>
      <c r="B7" s="35" t="s">
        <v>55</v>
      </c>
      <c r="C7" s="38" t="s">
        <v>88</v>
      </c>
      <c r="D7" s="31" t="s">
        <v>302</v>
      </c>
      <c r="E7" s="40"/>
      <c r="F7" s="40"/>
      <c r="G7" s="40"/>
      <c r="H7" s="40"/>
      <c r="I7" s="40"/>
      <c r="J7" s="40"/>
      <c r="K7" s="40"/>
      <c r="L7" s="40"/>
      <c r="M7" s="40"/>
      <c r="N7" s="40"/>
      <c r="O7" s="40"/>
      <c r="P7" s="40"/>
      <c r="Q7" s="40"/>
      <c r="R7" s="40"/>
      <c r="S7" s="40"/>
      <c r="T7" s="40"/>
      <c r="U7" s="40"/>
    </row>
    <row r="8" spans="1:21" ht="67.5" x14ac:dyDescent="0.25">
      <c r="A8" s="60" t="s">
        <v>79</v>
      </c>
      <c r="B8" s="36" t="s">
        <v>56</v>
      </c>
      <c r="C8" s="38" t="s">
        <v>89</v>
      </c>
      <c r="D8" s="31" t="s">
        <v>109</v>
      </c>
      <c r="E8" s="40"/>
      <c r="F8" s="40"/>
      <c r="G8" s="40"/>
      <c r="H8" s="40"/>
      <c r="I8" s="40"/>
      <c r="J8" s="40"/>
      <c r="K8" s="40"/>
      <c r="L8" s="40"/>
      <c r="M8" s="40"/>
      <c r="N8" s="40"/>
      <c r="O8" s="40"/>
      <c r="P8" s="40"/>
      <c r="Q8" s="40"/>
      <c r="R8" s="40"/>
      <c r="S8" s="40"/>
      <c r="T8" s="40"/>
      <c r="U8" s="40"/>
    </row>
    <row r="9" spans="1:21" ht="20.25" x14ac:dyDescent="0.25">
      <c r="A9" s="60"/>
      <c r="B9" s="60"/>
      <c r="C9" s="62"/>
      <c r="D9" s="62"/>
      <c r="E9" s="40"/>
      <c r="F9" s="40"/>
      <c r="G9" s="40"/>
      <c r="H9" s="40"/>
      <c r="I9" s="40"/>
      <c r="J9" s="40"/>
      <c r="K9" s="40"/>
      <c r="L9" s="40"/>
      <c r="M9" s="40"/>
      <c r="N9" s="40"/>
      <c r="O9" s="40"/>
      <c r="P9" s="40"/>
      <c r="Q9" s="40"/>
      <c r="R9" s="40"/>
      <c r="S9" s="40"/>
      <c r="T9" s="40"/>
      <c r="U9" s="40"/>
    </row>
    <row r="10" spans="1:21" ht="16.5" x14ac:dyDescent="0.25">
      <c r="A10" s="60"/>
      <c r="B10" s="63"/>
      <c r="C10" s="63"/>
      <c r="D10" s="63"/>
      <c r="E10" s="40"/>
      <c r="F10" s="40"/>
      <c r="G10" s="40"/>
      <c r="H10" s="40"/>
      <c r="I10" s="40"/>
      <c r="J10" s="40"/>
      <c r="K10" s="40"/>
      <c r="L10" s="40"/>
      <c r="M10" s="40"/>
      <c r="N10" s="40"/>
      <c r="O10" s="40"/>
      <c r="P10" s="40"/>
      <c r="Q10" s="40"/>
      <c r="R10" s="40"/>
      <c r="S10" s="40"/>
      <c r="T10" s="40"/>
      <c r="U10" s="40"/>
    </row>
    <row r="11" spans="1:21" x14ac:dyDescent="0.25">
      <c r="A11" s="60"/>
      <c r="B11" s="60" t="s">
        <v>84</v>
      </c>
      <c r="C11" s="60" t="s">
        <v>292</v>
      </c>
      <c r="D11" s="60" t="s">
        <v>293</v>
      </c>
      <c r="E11" s="40"/>
      <c r="F11" s="40"/>
      <c r="G11" s="40"/>
      <c r="H11" s="40"/>
      <c r="I11" s="40"/>
      <c r="J11" s="40"/>
      <c r="K11" s="40"/>
      <c r="L11" s="40"/>
      <c r="M11" s="40"/>
      <c r="N11" s="40"/>
      <c r="O11" s="40"/>
      <c r="P11" s="40"/>
      <c r="Q11" s="40"/>
      <c r="R11" s="40"/>
      <c r="S11" s="40"/>
      <c r="T11" s="40"/>
      <c r="U11" s="40"/>
    </row>
    <row r="12" spans="1:21" x14ac:dyDescent="0.25">
      <c r="A12" s="60"/>
      <c r="B12" s="60" t="s">
        <v>82</v>
      </c>
      <c r="C12" s="60" t="s">
        <v>294</v>
      </c>
      <c r="D12" s="60" t="s">
        <v>301</v>
      </c>
      <c r="E12" s="40"/>
      <c r="F12" s="40"/>
      <c r="G12" s="40"/>
      <c r="H12" s="40"/>
      <c r="I12" s="40"/>
      <c r="J12" s="40"/>
      <c r="K12" s="40"/>
      <c r="L12" s="40"/>
      <c r="M12" s="40"/>
      <c r="N12" s="40"/>
      <c r="O12" s="40"/>
      <c r="P12" s="40"/>
      <c r="Q12" s="40"/>
      <c r="R12" s="40"/>
      <c r="S12" s="40"/>
      <c r="T12" s="40"/>
      <c r="U12" s="40"/>
    </row>
    <row r="13" spans="1:21" x14ac:dyDescent="0.25">
      <c r="A13" s="60"/>
      <c r="B13" s="60"/>
      <c r="C13" s="60" t="s">
        <v>295</v>
      </c>
      <c r="D13" s="60" t="s">
        <v>296</v>
      </c>
      <c r="E13" s="40"/>
      <c r="F13" s="40"/>
      <c r="G13" s="40"/>
      <c r="H13" s="40"/>
      <c r="I13" s="40"/>
      <c r="J13" s="40"/>
      <c r="K13" s="40"/>
      <c r="L13" s="40"/>
      <c r="M13" s="40"/>
      <c r="N13" s="40"/>
      <c r="O13" s="40"/>
      <c r="P13" s="40"/>
      <c r="Q13" s="40"/>
      <c r="R13" s="40"/>
      <c r="S13" s="40"/>
      <c r="T13" s="40"/>
      <c r="U13" s="40"/>
    </row>
    <row r="14" spans="1:21" x14ac:dyDescent="0.25">
      <c r="A14" s="60"/>
      <c r="B14" s="60"/>
      <c r="C14" s="60" t="s">
        <v>297</v>
      </c>
      <c r="D14" s="60" t="s">
        <v>303</v>
      </c>
      <c r="E14" s="40"/>
      <c r="F14" s="40"/>
      <c r="G14" s="40"/>
      <c r="H14" s="40"/>
      <c r="I14" s="40"/>
      <c r="J14" s="40"/>
      <c r="K14" s="40"/>
      <c r="L14" s="40"/>
      <c r="M14" s="40"/>
      <c r="N14" s="40"/>
      <c r="O14" s="40"/>
      <c r="P14" s="40"/>
      <c r="Q14" s="40"/>
      <c r="R14" s="40"/>
      <c r="S14" s="40"/>
      <c r="T14" s="40"/>
      <c r="U14" s="40"/>
    </row>
    <row r="15" spans="1:21" x14ac:dyDescent="0.25">
      <c r="A15" s="60"/>
      <c r="B15" s="60"/>
      <c r="C15" s="60" t="s">
        <v>298</v>
      </c>
      <c r="D15" s="60" t="s">
        <v>299</v>
      </c>
      <c r="E15" s="40"/>
      <c r="F15" s="40"/>
      <c r="G15" s="40"/>
      <c r="H15" s="40"/>
      <c r="I15" s="40"/>
      <c r="J15" s="40"/>
      <c r="K15" s="40"/>
      <c r="L15" s="40"/>
      <c r="M15" s="40"/>
      <c r="N15" s="40"/>
      <c r="O15" s="40"/>
      <c r="P15" s="40"/>
      <c r="Q15" s="40"/>
      <c r="R15" s="40"/>
      <c r="S15" s="40"/>
      <c r="T15" s="40"/>
      <c r="U15" s="40"/>
    </row>
    <row r="16" spans="1:21" x14ac:dyDescent="0.25">
      <c r="A16" s="60"/>
      <c r="B16" s="60"/>
      <c r="C16" s="60"/>
      <c r="D16" s="60"/>
      <c r="E16" s="40"/>
      <c r="F16" s="40"/>
      <c r="G16" s="40"/>
      <c r="H16" s="40"/>
      <c r="I16" s="40"/>
      <c r="J16" s="40"/>
      <c r="K16" s="40"/>
      <c r="L16" s="40"/>
      <c r="M16" s="40"/>
      <c r="N16" s="40"/>
      <c r="O16" s="40"/>
    </row>
    <row r="17" spans="1:15" x14ac:dyDescent="0.25">
      <c r="A17" s="60"/>
      <c r="B17" s="60"/>
      <c r="C17" s="60"/>
      <c r="D17" s="60"/>
      <c r="E17" s="40"/>
      <c r="F17" s="40"/>
      <c r="G17" s="40"/>
      <c r="H17" s="40"/>
      <c r="I17" s="40"/>
      <c r="J17" s="40"/>
      <c r="K17" s="40"/>
      <c r="L17" s="40"/>
      <c r="M17" s="40"/>
      <c r="N17" s="40"/>
      <c r="O17" s="40"/>
    </row>
    <row r="18" spans="1:15" x14ac:dyDescent="0.25">
      <c r="A18" s="60"/>
      <c r="B18" s="64"/>
      <c r="C18" s="64"/>
      <c r="D18" s="64"/>
      <c r="E18" s="40"/>
      <c r="F18" s="40"/>
      <c r="G18" s="40"/>
      <c r="H18" s="40"/>
      <c r="I18" s="40"/>
      <c r="J18" s="40"/>
      <c r="K18" s="40"/>
      <c r="L18" s="40"/>
      <c r="M18" s="40"/>
      <c r="N18" s="40"/>
      <c r="O18" s="40"/>
    </row>
    <row r="19" spans="1:15" x14ac:dyDescent="0.25">
      <c r="A19" s="60"/>
      <c r="B19" s="64"/>
      <c r="C19" s="64"/>
      <c r="D19" s="64"/>
      <c r="E19" s="40"/>
      <c r="F19" s="40"/>
      <c r="G19" s="40"/>
      <c r="H19" s="40"/>
      <c r="I19" s="40"/>
      <c r="J19" s="40"/>
      <c r="K19" s="40"/>
      <c r="L19" s="40"/>
      <c r="M19" s="40"/>
      <c r="N19" s="40"/>
      <c r="O19" s="40"/>
    </row>
    <row r="20" spans="1:15" x14ac:dyDescent="0.25">
      <c r="A20" s="60"/>
      <c r="B20" s="64"/>
      <c r="C20" s="64"/>
      <c r="D20" s="64"/>
      <c r="E20" s="40"/>
      <c r="F20" s="40"/>
      <c r="G20" s="40"/>
      <c r="H20" s="40"/>
      <c r="I20" s="40"/>
      <c r="J20" s="40"/>
      <c r="K20" s="40"/>
      <c r="L20" s="40"/>
      <c r="M20" s="40"/>
      <c r="N20" s="40"/>
      <c r="O20" s="40"/>
    </row>
    <row r="21" spans="1:15" x14ac:dyDescent="0.25">
      <c r="A21" s="60"/>
      <c r="B21" s="64"/>
      <c r="C21" s="64"/>
      <c r="D21" s="64"/>
      <c r="E21" s="40"/>
      <c r="F21" s="40"/>
      <c r="G21" s="40"/>
      <c r="H21" s="40"/>
      <c r="I21" s="40"/>
      <c r="J21" s="40"/>
      <c r="K21" s="40"/>
      <c r="L21" s="40"/>
      <c r="M21" s="40"/>
      <c r="N21" s="40"/>
      <c r="O21" s="40"/>
    </row>
    <row r="22" spans="1:15" ht="20.25" x14ac:dyDescent="0.25">
      <c r="A22" s="60"/>
      <c r="B22" s="60"/>
      <c r="C22" s="62"/>
      <c r="D22" s="62"/>
      <c r="E22" s="40"/>
      <c r="F22" s="40"/>
      <c r="G22" s="40"/>
      <c r="H22" s="40"/>
      <c r="I22" s="40"/>
      <c r="J22" s="40"/>
      <c r="K22" s="40"/>
      <c r="L22" s="40"/>
      <c r="M22" s="40"/>
      <c r="N22" s="40"/>
      <c r="O22" s="40"/>
    </row>
    <row r="23" spans="1:15" ht="20.25" x14ac:dyDescent="0.25">
      <c r="A23" s="60"/>
      <c r="B23" s="60"/>
      <c r="C23" s="62"/>
      <c r="D23" s="62"/>
      <c r="E23" s="40"/>
      <c r="F23" s="40"/>
      <c r="G23" s="40"/>
      <c r="H23" s="40"/>
      <c r="I23" s="40"/>
      <c r="J23" s="40"/>
      <c r="K23" s="40"/>
      <c r="L23" s="40"/>
      <c r="M23" s="40"/>
      <c r="N23" s="40"/>
      <c r="O23" s="40"/>
    </row>
    <row r="24" spans="1:15" ht="20.25" x14ac:dyDescent="0.25">
      <c r="A24" s="60"/>
      <c r="B24" s="60"/>
      <c r="C24" s="62"/>
      <c r="D24" s="62"/>
      <c r="E24" s="40"/>
      <c r="F24" s="40"/>
      <c r="G24" s="40"/>
      <c r="H24" s="40"/>
      <c r="I24" s="40"/>
      <c r="J24" s="40"/>
      <c r="K24" s="40"/>
      <c r="L24" s="40"/>
      <c r="M24" s="40"/>
      <c r="N24" s="40"/>
      <c r="O24" s="40"/>
    </row>
    <row r="25" spans="1:15" ht="20.25" x14ac:dyDescent="0.25">
      <c r="A25" s="60"/>
      <c r="B25" s="60"/>
      <c r="C25" s="62"/>
      <c r="D25" s="62"/>
      <c r="E25" s="40"/>
      <c r="F25" s="40"/>
      <c r="G25" s="40"/>
      <c r="H25" s="40"/>
      <c r="I25" s="40"/>
      <c r="J25" s="40"/>
      <c r="K25" s="40"/>
      <c r="L25" s="40"/>
      <c r="M25" s="40"/>
      <c r="N25" s="40"/>
      <c r="O25" s="40"/>
    </row>
    <row r="26" spans="1:15" ht="20.25" x14ac:dyDescent="0.25">
      <c r="A26" s="60"/>
      <c r="B26" s="60"/>
      <c r="C26" s="62"/>
      <c r="D26" s="62"/>
      <c r="E26" s="40"/>
      <c r="F26" s="40"/>
      <c r="G26" s="40"/>
      <c r="H26" s="40"/>
      <c r="I26" s="40"/>
      <c r="J26" s="40"/>
      <c r="K26" s="40"/>
      <c r="L26" s="40"/>
      <c r="M26" s="40"/>
      <c r="N26" s="40"/>
      <c r="O26" s="40"/>
    </row>
    <row r="27" spans="1:15" ht="20.25" x14ac:dyDescent="0.25">
      <c r="A27" s="60"/>
      <c r="B27" s="60"/>
      <c r="C27" s="62"/>
      <c r="D27" s="62"/>
      <c r="E27" s="40"/>
      <c r="F27" s="40"/>
      <c r="G27" s="40"/>
      <c r="H27" s="40"/>
      <c r="I27" s="40"/>
      <c r="J27" s="40"/>
      <c r="K27" s="40"/>
      <c r="L27" s="40"/>
      <c r="M27" s="40"/>
      <c r="N27" s="40"/>
      <c r="O27" s="40"/>
    </row>
    <row r="28" spans="1:15" ht="20.25" x14ac:dyDescent="0.25">
      <c r="A28" s="60"/>
      <c r="B28" s="60"/>
      <c r="C28" s="62"/>
      <c r="D28" s="62"/>
      <c r="E28" s="40"/>
      <c r="F28" s="40"/>
      <c r="G28" s="40"/>
      <c r="H28" s="40"/>
      <c r="I28" s="40"/>
      <c r="J28" s="40"/>
      <c r="K28" s="40"/>
      <c r="L28" s="40"/>
      <c r="M28" s="40"/>
      <c r="N28" s="40"/>
      <c r="O28" s="40"/>
    </row>
    <row r="29" spans="1:15" ht="20.25" x14ac:dyDescent="0.25">
      <c r="A29" s="60"/>
      <c r="B29" s="60"/>
      <c r="C29" s="62"/>
      <c r="D29" s="62"/>
      <c r="E29" s="40"/>
      <c r="F29" s="40"/>
      <c r="G29" s="40"/>
      <c r="H29" s="40"/>
      <c r="I29" s="40"/>
      <c r="J29" s="40"/>
      <c r="K29" s="40"/>
      <c r="L29" s="40"/>
      <c r="M29" s="40"/>
      <c r="N29" s="40"/>
      <c r="O29" s="40"/>
    </row>
    <row r="30" spans="1:15" ht="20.25" x14ac:dyDescent="0.25">
      <c r="A30" s="60"/>
      <c r="B30" s="60"/>
      <c r="C30" s="62"/>
      <c r="D30" s="62"/>
      <c r="E30" s="40"/>
      <c r="F30" s="40"/>
      <c r="G30" s="40"/>
      <c r="H30" s="40"/>
      <c r="I30" s="40"/>
      <c r="J30" s="40"/>
      <c r="K30" s="40"/>
      <c r="L30" s="40"/>
      <c r="M30" s="40"/>
      <c r="N30" s="40"/>
      <c r="O30" s="40"/>
    </row>
    <row r="31" spans="1:15" ht="20.25" x14ac:dyDescent="0.25">
      <c r="A31" s="60"/>
      <c r="B31" s="60"/>
      <c r="C31" s="62"/>
      <c r="D31" s="62"/>
      <c r="E31" s="40"/>
      <c r="F31" s="40"/>
      <c r="G31" s="40"/>
      <c r="H31" s="40"/>
      <c r="I31" s="40"/>
      <c r="J31" s="40"/>
      <c r="K31" s="40"/>
      <c r="L31" s="40"/>
      <c r="M31" s="40"/>
      <c r="N31" s="40"/>
      <c r="O31" s="40"/>
    </row>
    <row r="32" spans="1:15" ht="20.25" x14ac:dyDescent="0.25">
      <c r="A32" s="60"/>
      <c r="B32" s="60"/>
      <c r="C32" s="62"/>
      <c r="D32" s="62"/>
      <c r="E32" s="40"/>
      <c r="F32" s="40"/>
      <c r="G32" s="40"/>
      <c r="H32" s="40"/>
      <c r="I32" s="40"/>
      <c r="J32" s="40"/>
      <c r="K32" s="40"/>
      <c r="L32" s="40"/>
      <c r="M32" s="40"/>
      <c r="N32" s="40"/>
      <c r="O32" s="40"/>
    </row>
    <row r="33" spans="1:15" ht="20.25" x14ac:dyDescent="0.25">
      <c r="A33" s="60"/>
      <c r="B33" s="60"/>
      <c r="C33" s="62"/>
      <c r="D33" s="62"/>
      <c r="E33" s="40"/>
      <c r="F33" s="40"/>
      <c r="G33" s="40"/>
      <c r="H33" s="40"/>
      <c r="I33" s="40"/>
      <c r="J33" s="40"/>
      <c r="K33" s="40"/>
      <c r="L33" s="40"/>
      <c r="M33" s="40"/>
      <c r="N33" s="40"/>
      <c r="O33" s="40"/>
    </row>
    <row r="34" spans="1:15" ht="20.25" x14ac:dyDescent="0.25">
      <c r="A34" s="60"/>
      <c r="B34" s="60"/>
      <c r="C34" s="62"/>
      <c r="D34" s="62"/>
      <c r="E34" s="40"/>
      <c r="F34" s="40"/>
      <c r="G34" s="40"/>
      <c r="H34" s="40"/>
      <c r="I34" s="40"/>
      <c r="J34" s="40"/>
      <c r="K34" s="40"/>
      <c r="L34" s="40"/>
      <c r="M34" s="40"/>
      <c r="N34" s="40"/>
      <c r="O34" s="40"/>
    </row>
    <row r="35" spans="1:15" ht="20.25" x14ac:dyDescent="0.25">
      <c r="A35" s="60"/>
      <c r="B35" s="60"/>
      <c r="C35" s="62"/>
      <c r="D35" s="62"/>
      <c r="E35" s="40"/>
      <c r="F35" s="40"/>
      <c r="G35" s="40"/>
      <c r="H35" s="40"/>
      <c r="I35" s="40"/>
      <c r="J35" s="40"/>
      <c r="K35" s="40"/>
      <c r="L35" s="40"/>
      <c r="M35" s="40"/>
      <c r="N35" s="40"/>
      <c r="O35" s="40"/>
    </row>
    <row r="36" spans="1:15" ht="20.25" x14ac:dyDescent="0.25">
      <c r="A36" s="60"/>
      <c r="B36" s="60"/>
      <c r="C36" s="62"/>
      <c r="D36" s="62"/>
      <c r="E36" s="40"/>
      <c r="F36" s="40"/>
      <c r="G36" s="40"/>
      <c r="H36" s="40"/>
      <c r="I36" s="40"/>
      <c r="J36" s="40"/>
      <c r="K36" s="40"/>
      <c r="L36" s="40"/>
      <c r="M36" s="40"/>
      <c r="N36" s="40"/>
      <c r="O36" s="40"/>
    </row>
    <row r="37" spans="1:15" ht="20.25" x14ac:dyDescent="0.25">
      <c r="A37" s="60"/>
      <c r="B37" s="60"/>
      <c r="C37" s="62"/>
      <c r="D37" s="62"/>
      <c r="E37" s="40"/>
      <c r="F37" s="40"/>
      <c r="G37" s="40"/>
      <c r="H37" s="40"/>
      <c r="I37" s="40"/>
      <c r="J37" s="40"/>
      <c r="K37" s="40"/>
      <c r="L37" s="40"/>
      <c r="M37" s="40"/>
      <c r="N37" s="40"/>
      <c r="O37" s="40"/>
    </row>
    <row r="38" spans="1:15" ht="20.25" x14ac:dyDescent="0.25">
      <c r="A38" s="60"/>
      <c r="B38" s="60"/>
      <c r="C38" s="62"/>
      <c r="D38" s="62"/>
      <c r="E38" s="40"/>
      <c r="F38" s="40"/>
      <c r="G38" s="40"/>
      <c r="H38" s="40"/>
      <c r="I38" s="40"/>
      <c r="J38" s="40"/>
      <c r="K38" s="40"/>
      <c r="L38" s="40"/>
      <c r="M38" s="40"/>
      <c r="N38" s="40"/>
      <c r="O38" s="40"/>
    </row>
    <row r="39" spans="1:15" ht="20.25" x14ac:dyDescent="0.25">
      <c r="A39" s="60"/>
      <c r="B39" s="60"/>
      <c r="C39" s="62"/>
      <c r="D39" s="62"/>
      <c r="E39" s="40"/>
      <c r="F39" s="40"/>
      <c r="G39" s="40"/>
      <c r="H39" s="40"/>
      <c r="I39" s="40"/>
      <c r="J39" s="40"/>
      <c r="K39" s="40"/>
      <c r="L39" s="40"/>
      <c r="M39" s="40"/>
      <c r="N39" s="40"/>
      <c r="O39" s="40"/>
    </row>
    <row r="40" spans="1:15" ht="20.25" x14ac:dyDescent="0.25">
      <c r="A40" s="60"/>
      <c r="B40" s="60"/>
      <c r="C40" s="62"/>
      <c r="D40" s="62"/>
      <c r="E40" s="40"/>
      <c r="F40" s="40"/>
      <c r="G40" s="40"/>
      <c r="H40" s="40"/>
      <c r="I40" s="40"/>
      <c r="J40" s="40"/>
      <c r="K40" s="40"/>
      <c r="L40" s="40"/>
      <c r="M40" s="40"/>
      <c r="N40" s="40"/>
      <c r="O40" s="40"/>
    </row>
    <row r="41" spans="1:15" ht="20.25" x14ac:dyDescent="0.25">
      <c r="A41" s="60"/>
      <c r="B41" s="60"/>
      <c r="C41" s="62"/>
      <c r="D41" s="62"/>
      <c r="E41" s="40"/>
      <c r="F41" s="40"/>
      <c r="G41" s="40"/>
      <c r="H41" s="40"/>
      <c r="I41" s="40"/>
      <c r="J41" s="40"/>
      <c r="K41" s="40"/>
      <c r="L41" s="40"/>
      <c r="M41" s="40"/>
      <c r="N41" s="40"/>
      <c r="O41" s="40"/>
    </row>
    <row r="42" spans="1:15" ht="20.25" x14ac:dyDescent="0.25">
      <c r="A42" s="60"/>
      <c r="B42" s="60"/>
      <c r="C42" s="62"/>
      <c r="D42" s="62"/>
      <c r="E42" s="40"/>
      <c r="F42" s="40"/>
      <c r="G42" s="40"/>
      <c r="H42" s="40"/>
      <c r="I42" s="40"/>
      <c r="J42" s="40"/>
      <c r="K42" s="40"/>
      <c r="L42" s="40"/>
      <c r="M42" s="40"/>
      <c r="N42" s="40"/>
      <c r="O42" s="40"/>
    </row>
    <row r="43" spans="1:15" ht="20.25" x14ac:dyDescent="0.25">
      <c r="A43" s="60"/>
      <c r="B43" s="60"/>
      <c r="C43" s="62"/>
      <c r="D43" s="62"/>
      <c r="E43" s="40"/>
      <c r="F43" s="40"/>
      <c r="G43" s="40"/>
      <c r="H43" s="40"/>
      <c r="I43" s="40"/>
      <c r="J43" s="40"/>
      <c r="K43" s="40"/>
      <c r="L43" s="40"/>
      <c r="M43" s="40"/>
      <c r="N43" s="40"/>
      <c r="O43" s="40"/>
    </row>
    <row r="44" spans="1:15" ht="20.25" x14ac:dyDescent="0.25">
      <c r="A44" s="60"/>
      <c r="B44" s="60"/>
      <c r="C44" s="62"/>
      <c r="D44" s="62"/>
      <c r="E44" s="40"/>
      <c r="F44" s="40"/>
      <c r="G44" s="40"/>
      <c r="H44" s="40"/>
      <c r="I44" s="40"/>
      <c r="J44" s="40"/>
      <c r="K44" s="40"/>
      <c r="L44" s="40"/>
      <c r="M44" s="40"/>
      <c r="N44" s="40"/>
      <c r="O44" s="40"/>
    </row>
    <row r="45" spans="1:15" ht="20.25" x14ac:dyDescent="0.25">
      <c r="A45" s="60"/>
      <c r="B45" s="60"/>
      <c r="C45" s="62"/>
      <c r="D45" s="62"/>
      <c r="E45" s="40"/>
      <c r="F45" s="40"/>
      <c r="G45" s="40"/>
      <c r="H45" s="40"/>
      <c r="I45" s="40"/>
      <c r="J45" s="40"/>
      <c r="K45" s="40"/>
      <c r="L45" s="40"/>
      <c r="M45" s="40"/>
      <c r="N45" s="40"/>
      <c r="O45" s="40"/>
    </row>
    <row r="46" spans="1:15" ht="20.25" x14ac:dyDescent="0.25">
      <c r="A46" s="60"/>
      <c r="B46" s="60"/>
      <c r="C46" s="62"/>
      <c r="D46" s="62"/>
      <c r="E46" s="40"/>
      <c r="F46" s="40"/>
      <c r="G46" s="40"/>
      <c r="H46" s="40"/>
      <c r="I46" s="40"/>
      <c r="J46" s="40"/>
      <c r="K46" s="40"/>
      <c r="L46" s="40"/>
      <c r="M46" s="40"/>
      <c r="N46" s="40"/>
      <c r="O46" s="40"/>
    </row>
    <row r="47" spans="1:15" ht="20.25" x14ac:dyDescent="0.25">
      <c r="A47" s="60"/>
      <c r="B47" s="60"/>
      <c r="C47" s="62"/>
      <c r="D47" s="62"/>
      <c r="E47" s="40"/>
      <c r="F47" s="40"/>
      <c r="G47" s="40"/>
      <c r="H47" s="40"/>
      <c r="I47" s="40"/>
      <c r="J47" s="40"/>
      <c r="K47" s="40"/>
      <c r="L47" s="40"/>
      <c r="M47" s="40"/>
      <c r="N47" s="40"/>
      <c r="O47" s="40"/>
    </row>
    <row r="48" spans="1:15" ht="20.25" x14ac:dyDescent="0.25">
      <c r="A48" s="60"/>
      <c r="B48" s="60"/>
      <c r="C48" s="62"/>
      <c r="D48" s="62"/>
      <c r="E48" s="40"/>
      <c r="F48" s="40"/>
      <c r="G48" s="40"/>
      <c r="H48" s="40"/>
      <c r="I48" s="40"/>
      <c r="J48" s="40"/>
      <c r="K48" s="40"/>
      <c r="L48" s="40"/>
      <c r="M48" s="40"/>
      <c r="N48" s="40"/>
      <c r="O48" s="40"/>
    </row>
    <row r="49" spans="1:15" ht="20.25" x14ac:dyDescent="0.25">
      <c r="A49" s="60"/>
      <c r="B49" s="60"/>
      <c r="C49" s="62"/>
      <c r="D49" s="62"/>
      <c r="E49" s="40"/>
      <c r="F49" s="40"/>
      <c r="G49" s="40"/>
      <c r="H49" s="40"/>
      <c r="I49" s="40"/>
      <c r="J49" s="40"/>
      <c r="K49" s="40"/>
      <c r="L49" s="40"/>
      <c r="M49" s="40"/>
      <c r="N49" s="40"/>
      <c r="O49" s="40"/>
    </row>
    <row r="50" spans="1:15" ht="20.25" x14ac:dyDescent="0.25">
      <c r="A50" s="60"/>
      <c r="B50" s="60"/>
      <c r="C50" s="62"/>
      <c r="D50" s="62"/>
      <c r="E50" s="40"/>
      <c r="F50" s="40"/>
      <c r="G50" s="40"/>
      <c r="H50" s="40"/>
      <c r="I50" s="40"/>
      <c r="J50" s="40"/>
      <c r="K50" s="40"/>
      <c r="L50" s="40"/>
      <c r="M50" s="40"/>
      <c r="N50" s="40"/>
      <c r="O50" s="40"/>
    </row>
    <row r="51" spans="1:15" ht="20.25" x14ac:dyDescent="0.25">
      <c r="A51" s="60"/>
      <c r="B51" s="60"/>
      <c r="C51" s="62"/>
      <c r="D51" s="62"/>
      <c r="E51" s="40"/>
      <c r="F51" s="40"/>
      <c r="G51" s="40"/>
      <c r="H51" s="40"/>
      <c r="I51" s="40"/>
      <c r="J51" s="40"/>
      <c r="K51" s="40"/>
      <c r="L51" s="40"/>
      <c r="M51" s="40"/>
      <c r="N51" s="40"/>
      <c r="O51" s="40"/>
    </row>
    <row r="52" spans="1:15" ht="20.25" x14ac:dyDescent="0.25">
      <c r="A52" s="60"/>
      <c r="B52" s="18"/>
      <c r="C52" s="27"/>
      <c r="D52" s="27"/>
    </row>
    <row r="53" spans="1:15" ht="20.25" x14ac:dyDescent="0.25">
      <c r="A53" s="60"/>
      <c r="B53" s="18"/>
      <c r="C53" s="27"/>
      <c r="D53" s="27"/>
    </row>
    <row r="54" spans="1:15" ht="20.25" x14ac:dyDescent="0.25">
      <c r="A54" s="60"/>
      <c r="B54" s="18"/>
      <c r="C54" s="27"/>
      <c r="D54" s="27"/>
    </row>
    <row r="55" spans="1:15" ht="20.25" x14ac:dyDescent="0.25">
      <c r="A55" s="60"/>
      <c r="B55" s="18"/>
      <c r="C55" s="27"/>
      <c r="D55" s="27"/>
    </row>
    <row r="56" spans="1:15" ht="20.25" x14ac:dyDescent="0.25">
      <c r="A56" s="60"/>
      <c r="B56" s="18"/>
      <c r="C56" s="27"/>
      <c r="D56" s="27"/>
    </row>
    <row r="57" spans="1:15" ht="20.25" x14ac:dyDescent="0.25">
      <c r="A57" s="60"/>
      <c r="B57" s="18"/>
      <c r="C57" s="27"/>
      <c r="D57" s="27"/>
    </row>
    <row r="58" spans="1:15" ht="20.25" x14ac:dyDescent="0.25">
      <c r="A58" s="60"/>
      <c r="B58" s="18"/>
      <c r="C58" s="27"/>
      <c r="D58" s="27"/>
    </row>
    <row r="59" spans="1:15" ht="20.25" x14ac:dyDescent="0.25">
      <c r="A59" s="60"/>
      <c r="B59" s="18"/>
      <c r="C59" s="27"/>
      <c r="D59" s="27"/>
    </row>
    <row r="60" spans="1:15" ht="20.25" x14ac:dyDescent="0.25">
      <c r="A60" s="60"/>
      <c r="B60" s="18"/>
      <c r="C60" s="27"/>
      <c r="D60" s="27"/>
    </row>
    <row r="61" spans="1:15" ht="20.25" x14ac:dyDescent="0.25">
      <c r="A61" s="60"/>
      <c r="B61" s="18"/>
      <c r="C61" s="27"/>
      <c r="D61" s="27"/>
    </row>
    <row r="62" spans="1:15" ht="20.25" x14ac:dyDescent="0.25">
      <c r="A62" s="60"/>
      <c r="B62" s="18"/>
      <c r="C62" s="27"/>
      <c r="D62" s="27"/>
    </row>
    <row r="63" spans="1:15" ht="20.25" x14ac:dyDescent="0.25">
      <c r="A63" s="60"/>
      <c r="B63" s="18"/>
      <c r="C63" s="27"/>
      <c r="D63" s="27"/>
    </row>
    <row r="64" spans="1:15" ht="20.25" x14ac:dyDescent="0.25">
      <c r="A64" s="60"/>
      <c r="B64" s="18"/>
      <c r="C64" s="27"/>
      <c r="D64" s="27"/>
    </row>
    <row r="65" spans="1:4" ht="20.25" x14ac:dyDescent="0.25">
      <c r="A65" s="60"/>
      <c r="B65" s="18"/>
      <c r="C65" s="27"/>
      <c r="D65" s="27"/>
    </row>
    <row r="66" spans="1:4" ht="20.25" x14ac:dyDescent="0.25">
      <c r="A66" s="60"/>
      <c r="B66" s="18"/>
      <c r="C66" s="27"/>
      <c r="D66" s="27"/>
    </row>
    <row r="67" spans="1:4" ht="20.25" x14ac:dyDescent="0.25">
      <c r="A67" s="60"/>
      <c r="B67" s="18"/>
      <c r="C67" s="27"/>
      <c r="D67" s="27"/>
    </row>
    <row r="68" spans="1:4" ht="20.25" x14ac:dyDescent="0.25">
      <c r="A68" s="60"/>
      <c r="B68" s="18"/>
      <c r="C68" s="27"/>
      <c r="D68" s="27"/>
    </row>
    <row r="69" spans="1:4" ht="20.25" x14ac:dyDescent="0.25">
      <c r="A69" s="60"/>
      <c r="B69" s="18"/>
      <c r="C69" s="27"/>
      <c r="D69" s="27"/>
    </row>
    <row r="70" spans="1:4" ht="20.25" x14ac:dyDescent="0.25">
      <c r="A70" s="60"/>
      <c r="B70" s="18"/>
      <c r="C70" s="27"/>
      <c r="D70" s="27"/>
    </row>
    <row r="71" spans="1:4" ht="20.25" x14ac:dyDescent="0.25">
      <c r="A71" s="60"/>
      <c r="B71" s="18"/>
      <c r="C71" s="27"/>
      <c r="D71" s="27"/>
    </row>
    <row r="72" spans="1:4" ht="20.25" x14ac:dyDescent="0.25">
      <c r="A72" s="60"/>
      <c r="B72" s="18"/>
      <c r="C72" s="27"/>
      <c r="D72" s="27"/>
    </row>
    <row r="73" spans="1:4" ht="20.25" x14ac:dyDescent="0.25">
      <c r="A73" s="60"/>
      <c r="B73" s="18"/>
      <c r="C73" s="27"/>
      <c r="D73" s="27"/>
    </row>
    <row r="74" spans="1:4" ht="20.25" x14ac:dyDescent="0.25">
      <c r="A74" s="60"/>
      <c r="B74" s="18"/>
      <c r="C74" s="27"/>
      <c r="D74" s="27"/>
    </row>
    <row r="75" spans="1:4" ht="20.25" x14ac:dyDescent="0.25">
      <c r="A75" s="60"/>
      <c r="B75" s="18"/>
      <c r="C75" s="27"/>
      <c r="D75" s="27"/>
    </row>
    <row r="76" spans="1:4" ht="20.25" x14ac:dyDescent="0.25">
      <c r="A76" s="60"/>
      <c r="B76" s="18"/>
      <c r="C76" s="27"/>
      <c r="D76" s="27"/>
    </row>
    <row r="77" spans="1:4" ht="20.25" x14ac:dyDescent="0.25">
      <c r="A77" s="60"/>
      <c r="B77" s="18"/>
      <c r="C77" s="27"/>
      <c r="D77" s="27"/>
    </row>
    <row r="78" spans="1:4" ht="20.25" x14ac:dyDescent="0.25">
      <c r="A78" s="60"/>
      <c r="B78" s="18"/>
      <c r="C78" s="27"/>
      <c r="D78" s="27"/>
    </row>
    <row r="79" spans="1:4" ht="20.25" x14ac:dyDescent="0.25">
      <c r="A79" s="60"/>
      <c r="B79" s="18"/>
      <c r="C79" s="27"/>
      <c r="D79" s="27"/>
    </row>
    <row r="80" spans="1:4" ht="20.25" x14ac:dyDescent="0.25">
      <c r="A80" s="60"/>
      <c r="B80" s="18"/>
      <c r="C80" s="27"/>
      <c r="D80" s="27"/>
    </row>
    <row r="81" spans="1:4" ht="20.25" x14ac:dyDescent="0.25">
      <c r="A81" s="60"/>
      <c r="B81" s="18"/>
      <c r="C81" s="27"/>
      <c r="D81" s="27"/>
    </row>
    <row r="82" spans="1:4" ht="20.25" x14ac:dyDescent="0.25">
      <c r="A82" s="60"/>
      <c r="B82" s="18"/>
      <c r="C82" s="27"/>
      <c r="D82" s="27"/>
    </row>
    <row r="83" spans="1:4" ht="20.25" x14ac:dyDescent="0.25">
      <c r="A83" s="60"/>
      <c r="B83" s="18"/>
      <c r="C83" s="27"/>
      <c r="D83" s="27"/>
    </row>
    <row r="84" spans="1:4" ht="20.25" x14ac:dyDescent="0.25">
      <c r="A84" s="60"/>
      <c r="B84" s="18"/>
      <c r="C84" s="27"/>
      <c r="D84" s="27"/>
    </row>
    <row r="85" spans="1:4" ht="20.25" x14ac:dyDescent="0.25">
      <c r="A85" s="60"/>
      <c r="B85" s="18"/>
      <c r="C85" s="27"/>
      <c r="D85" s="27"/>
    </row>
    <row r="86" spans="1:4" ht="20.25" x14ac:dyDescent="0.25">
      <c r="A86" s="60"/>
      <c r="B86" s="18"/>
      <c r="C86" s="27"/>
      <c r="D86" s="27"/>
    </row>
    <row r="87" spans="1:4" ht="20.25" x14ac:dyDescent="0.25">
      <c r="A87" s="60"/>
      <c r="B87" s="18"/>
      <c r="C87" s="27"/>
      <c r="D87" s="27"/>
    </row>
    <row r="88" spans="1:4" ht="20.25" x14ac:dyDescent="0.25">
      <c r="A88" s="60"/>
      <c r="B88" s="18"/>
      <c r="C88" s="27"/>
      <c r="D88" s="27"/>
    </row>
    <row r="89" spans="1:4" ht="20.25" x14ac:dyDescent="0.25">
      <c r="A89" s="60"/>
      <c r="B89" s="18"/>
      <c r="C89" s="27"/>
      <c r="D89" s="27"/>
    </row>
    <row r="90" spans="1:4" ht="20.25" x14ac:dyDescent="0.25">
      <c r="A90" s="60"/>
      <c r="B90" s="18"/>
      <c r="C90" s="27"/>
      <c r="D90" s="27"/>
    </row>
    <row r="91" spans="1:4" ht="20.25" x14ac:dyDescent="0.25">
      <c r="A91" s="60"/>
      <c r="B91" s="18"/>
      <c r="C91" s="27"/>
      <c r="D91" s="27"/>
    </row>
    <row r="92" spans="1:4" ht="20.25" x14ac:dyDescent="0.25">
      <c r="A92" s="60"/>
      <c r="B92" s="18"/>
      <c r="C92" s="27"/>
      <c r="D92" s="27"/>
    </row>
    <row r="93" spans="1:4" ht="20.25" x14ac:dyDescent="0.25">
      <c r="A93" s="60"/>
      <c r="B93" s="18"/>
      <c r="C93" s="27"/>
      <c r="D93" s="27"/>
    </row>
    <row r="94" spans="1:4" ht="20.25" x14ac:dyDescent="0.25">
      <c r="A94" s="60"/>
      <c r="B94" s="18"/>
      <c r="C94" s="27"/>
      <c r="D94" s="27"/>
    </row>
    <row r="95" spans="1:4" ht="20.25" x14ac:dyDescent="0.25">
      <c r="A95" s="60"/>
      <c r="B95" s="18"/>
      <c r="C95" s="27"/>
      <c r="D95" s="27"/>
    </row>
    <row r="96" spans="1:4" ht="20.25" x14ac:dyDescent="0.25">
      <c r="A96" s="60"/>
      <c r="B96" s="18"/>
      <c r="C96" s="27"/>
      <c r="D96" s="27"/>
    </row>
    <row r="97" spans="1:4" ht="20.25" x14ac:dyDescent="0.25">
      <c r="A97" s="60"/>
      <c r="B97" s="18"/>
      <c r="C97" s="27"/>
      <c r="D97" s="27"/>
    </row>
    <row r="98" spans="1:4" ht="20.25" x14ac:dyDescent="0.25">
      <c r="A98" s="60"/>
      <c r="B98" s="18"/>
      <c r="C98" s="27"/>
      <c r="D98" s="27"/>
    </row>
    <row r="99" spans="1:4" ht="20.25" x14ac:dyDescent="0.25">
      <c r="A99" s="60"/>
      <c r="B99" s="18"/>
      <c r="C99" s="27"/>
      <c r="D99" s="27"/>
    </row>
    <row r="100" spans="1:4" ht="20.25" x14ac:dyDescent="0.25">
      <c r="A100" s="60"/>
      <c r="B100" s="18"/>
      <c r="C100" s="27"/>
      <c r="D100" s="27"/>
    </row>
    <row r="101" spans="1:4" ht="20.25" x14ac:dyDescent="0.25">
      <c r="A101" s="60"/>
      <c r="B101" s="18"/>
      <c r="C101" s="27"/>
      <c r="D101" s="27"/>
    </row>
    <row r="102" spans="1:4" ht="20.25" x14ac:dyDescent="0.25">
      <c r="A102" s="60"/>
      <c r="B102" s="18"/>
      <c r="C102" s="27"/>
      <c r="D102" s="27"/>
    </row>
    <row r="103" spans="1:4" ht="20.25" x14ac:dyDescent="0.25">
      <c r="A103" s="60"/>
      <c r="B103" s="18"/>
      <c r="C103" s="27"/>
      <c r="D103" s="27"/>
    </row>
    <row r="104" spans="1:4" ht="20.25" x14ac:dyDescent="0.25">
      <c r="A104" s="60"/>
      <c r="B104" s="18"/>
      <c r="C104" s="27"/>
      <c r="D104" s="27"/>
    </row>
    <row r="105" spans="1:4" ht="20.25" x14ac:dyDescent="0.25">
      <c r="A105" s="60"/>
      <c r="B105" s="18"/>
      <c r="C105" s="27"/>
      <c r="D105" s="27"/>
    </row>
    <row r="106" spans="1:4" ht="20.25" x14ac:dyDescent="0.25">
      <c r="A106" s="60"/>
      <c r="B106" s="18"/>
      <c r="C106" s="27"/>
      <c r="D106" s="27"/>
    </row>
    <row r="107" spans="1:4" ht="20.25" x14ac:dyDescent="0.25">
      <c r="A107" s="60"/>
      <c r="B107" s="18"/>
      <c r="C107" s="27"/>
      <c r="D107" s="27"/>
    </row>
    <row r="108" spans="1:4" ht="20.25" x14ac:dyDescent="0.25">
      <c r="A108" s="60"/>
      <c r="B108" s="18"/>
      <c r="C108" s="27"/>
      <c r="D108" s="27"/>
    </row>
    <row r="109" spans="1:4" ht="20.25" x14ac:dyDescent="0.25">
      <c r="A109" s="60"/>
      <c r="B109" s="18"/>
      <c r="C109" s="27"/>
      <c r="D109" s="27"/>
    </row>
    <row r="110" spans="1:4" ht="20.25" x14ac:dyDescent="0.25">
      <c r="A110" s="60"/>
      <c r="B110" s="18"/>
      <c r="C110" s="27"/>
      <c r="D110" s="27"/>
    </row>
    <row r="111" spans="1:4" ht="20.25" x14ac:dyDescent="0.25">
      <c r="A111" s="60"/>
      <c r="B111" s="18"/>
      <c r="C111" s="27"/>
      <c r="D111" s="27"/>
    </row>
    <row r="112" spans="1:4" ht="20.25" x14ac:dyDescent="0.25">
      <c r="A112" s="60"/>
      <c r="B112" s="18"/>
      <c r="C112" s="27"/>
      <c r="D112" s="27"/>
    </row>
    <row r="113" spans="1:4" ht="20.25" x14ac:dyDescent="0.25">
      <c r="A113" s="60"/>
      <c r="B113" s="18"/>
      <c r="C113" s="27"/>
      <c r="D113" s="27"/>
    </row>
    <row r="114" spans="1:4" ht="20.25" x14ac:dyDescent="0.25">
      <c r="A114" s="60"/>
      <c r="B114" s="18"/>
      <c r="C114" s="27"/>
      <c r="D114" s="27"/>
    </row>
    <row r="115" spans="1:4" ht="20.25" x14ac:dyDescent="0.25">
      <c r="A115" s="60"/>
      <c r="B115" s="18"/>
      <c r="C115" s="27"/>
      <c r="D115" s="27"/>
    </row>
    <row r="116" spans="1:4" ht="20.25" x14ac:dyDescent="0.25">
      <c r="A116" s="60"/>
      <c r="B116" s="18"/>
      <c r="C116" s="27"/>
      <c r="D116" s="27"/>
    </row>
    <row r="117" spans="1:4" ht="20.25" x14ac:dyDescent="0.25">
      <c r="A117" s="60"/>
      <c r="B117" s="18"/>
      <c r="C117" s="27"/>
      <c r="D117" s="27"/>
    </row>
    <row r="118" spans="1:4" ht="20.25" x14ac:dyDescent="0.25">
      <c r="A118" s="60"/>
      <c r="B118" s="18"/>
      <c r="C118" s="27"/>
      <c r="D118" s="27"/>
    </row>
    <row r="119" spans="1:4" ht="20.25" x14ac:dyDescent="0.25">
      <c r="A119" s="60"/>
      <c r="B119" s="18"/>
      <c r="C119" s="27"/>
      <c r="D119" s="27"/>
    </row>
    <row r="120" spans="1:4" ht="20.25" x14ac:dyDescent="0.25">
      <c r="A120" s="60"/>
      <c r="B120" s="18"/>
      <c r="C120" s="27"/>
      <c r="D120" s="27"/>
    </row>
    <row r="121" spans="1:4" ht="20.25" x14ac:dyDescent="0.25">
      <c r="A121" s="60"/>
      <c r="B121" s="18"/>
      <c r="C121" s="27"/>
      <c r="D121" s="27"/>
    </row>
    <row r="122" spans="1:4" ht="20.25" x14ac:dyDescent="0.25">
      <c r="A122" s="60"/>
      <c r="B122" s="18"/>
      <c r="C122" s="27"/>
      <c r="D122" s="27"/>
    </row>
    <row r="123" spans="1:4" ht="20.25" x14ac:dyDescent="0.25">
      <c r="A123" s="60"/>
      <c r="B123" s="18"/>
      <c r="C123" s="27"/>
      <c r="D123" s="27"/>
    </row>
    <row r="124" spans="1:4" ht="20.25" x14ac:dyDescent="0.25">
      <c r="A124" s="60"/>
      <c r="B124" s="18"/>
      <c r="C124" s="27"/>
      <c r="D124" s="27"/>
    </row>
    <row r="125" spans="1:4" ht="20.25" x14ac:dyDescent="0.25">
      <c r="A125" s="60"/>
      <c r="B125" s="18"/>
      <c r="C125" s="27"/>
      <c r="D125" s="27"/>
    </row>
    <row r="126" spans="1:4" ht="20.25" x14ac:dyDescent="0.25">
      <c r="A126" s="60"/>
      <c r="B126" s="18"/>
      <c r="C126" s="27"/>
      <c r="D126" s="27"/>
    </row>
    <row r="127" spans="1:4" ht="20.25" x14ac:dyDescent="0.25">
      <c r="A127" s="60"/>
      <c r="B127" s="18"/>
      <c r="C127" s="27"/>
      <c r="D127" s="27"/>
    </row>
    <row r="128" spans="1:4" ht="20.25" x14ac:dyDescent="0.25">
      <c r="A128" s="60"/>
      <c r="B128" s="18"/>
      <c r="C128" s="27"/>
      <c r="D128" s="27"/>
    </row>
    <row r="129" spans="1:4" ht="20.25" x14ac:dyDescent="0.25">
      <c r="A129" s="60"/>
      <c r="B129" s="18"/>
      <c r="C129" s="27"/>
      <c r="D129" s="27"/>
    </row>
    <row r="130" spans="1:4" ht="20.25" x14ac:dyDescent="0.25">
      <c r="A130" s="60"/>
      <c r="B130" s="18"/>
      <c r="C130" s="27"/>
      <c r="D130" s="27"/>
    </row>
    <row r="131" spans="1:4" ht="20.25" x14ac:dyDescent="0.25">
      <c r="A131" s="60"/>
      <c r="B131" s="18"/>
      <c r="C131" s="27"/>
      <c r="D131" s="27"/>
    </row>
    <row r="132" spans="1:4" ht="20.25" x14ac:dyDescent="0.25">
      <c r="A132" s="60"/>
      <c r="B132" s="18"/>
      <c r="C132" s="27"/>
      <c r="D132" s="27"/>
    </row>
    <row r="133" spans="1:4" ht="20.25" x14ac:dyDescent="0.25">
      <c r="A133" s="60"/>
      <c r="B133" s="18"/>
      <c r="C133" s="27"/>
      <c r="D133" s="27"/>
    </row>
    <row r="134" spans="1:4" ht="20.25" x14ac:dyDescent="0.25">
      <c r="A134" s="60"/>
      <c r="B134" s="18"/>
      <c r="C134" s="27"/>
      <c r="D134" s="27"/>
    </row>
    <row r="135" spans="1:4" ht="20.25" x14ac:dyDescent="0.25">
      <c r="A135" s="60"/>
      <c r="B135" s="18"/>
      <c r="C135" s="27"/>
      <c r="D135" s="27"/>
    </row>
    <row r="136" spans="1:4" ht="20.25" x14ac:dyDescent="0.25">
      <c r="A136" s="60"/>
      <c r="B136" s="18"/>
      <c r="C136" s="27"/>
      <c r="D136" s="27"/>
    </row>
    <row r="137" spans="1:4" ht="20.25" x14ac:dyDescent="0.25">
      <c r="A137" s="60"/>
      <c r="B137" s="18"/>
      <c r="C137" s="27"/>
      <c r="D137" s="27"/>
    </row>
    <row r="138" spans="1:4" ht="20.25" x14ac:dyDescent="0.25">
      <c r="A138" s="60"/>
      <c r="B138" s="18"/>
      <c r="C138" s="27"/>
      <c r="D138" s="27"/>
    </row>
    <row r="139" spans="1:4" ht="20.25" x14ac:dyDescent="0.25">
      <c r="A139" s="60"/>
      <c r="B139" s="18"/>
      <c r="C139" s="27"/>
      <c r="D139" s="27"/>
    </row>
    <row r="140" spans="1:4" ht="20.25" x14ac:dyDescent="0.25">
      <c r="A140" s="60"/>
      <c r="B140" s="18"/>
      <c r="C140" s="27"/>
      <c r="D140" s="27"/>
    </row>
    <row r="141" spans="1:4" ht="20.25" x14ac:dyDescent="0.25">
      <c r="A141" s="60"/>
      <c r="B141" s="18"/>
      <c r="C141" s="27"/>
      <c r="D141" s="27"/>
    </row>
    <row r="142" spans="1:4" ht="20.25" x14ac:dyDescent="0.25">
      <c r="A142" s="60"/>
      <c r="B142" s="18"/>
      <c r="C142" s="27"/>
      <c r="D142" s="27"/>
    </row>
    <row r="143" spans="1:4" ht="20.25" x14ac:dyDescent="0.25">
      <c r="A143" s="60"/>
      <c r="B143" s="18"/>
      <c r="C143" s="27"/>
      <c r="D143" s="27"/>
    </row>
    <row r="144" spans="1:4" ht="20.25" x14ac:dyDescent="0.25">
      <c r="A144" s="60"/>
      <c r="B144" s="18"/>
      <c r="C144" s="27"/>
      <c r="D144" s="27"/>
    </row>
    <row r="145" spans="1:4" ht="20.25" x14ac:dyDescent="0.25">
      <c r="A145" s="60"/>
      <c r="B145" s="18"/>
      <c r="C145" s="27"/>
      <c r="D145" s="27"/>
    </row>
    <row r="146" spans="1:4" ht="20.25" x14ac:dyDescent="0.25">
      <c r="A146" s="60"/>
      <c r="B146" s="18"/>
      <c r="C146" s="27"/>
      <c r="D146" s="27"/>
    </row>
    <row r="147" spans="1:4" ht="20.25" x14ac:dyDescent="0.25">
      <c r="A147" s="60"/>
      <c r="B147" s="18"/>
      <c r="C147" s="27"/>
      <c r="D147" s="27"/>
    </row>
    <row r="148" spans="1:4" ht="20.25" x14ac:dyDescent="0.25">
      <c r="A148" s="60"/>
      <c r="B148" s="18"/>
      <c r="C148" s="27"/>
      <c r="D148" s="27"/>
    </row>
    <row r="149" spans="1:4" ht="20.25" x14ac:dyDescent="0.25">
      <c r="A149" s="60"/>
      <c r="B149" s="18"/>
      <c r="C149" s="27"/>
      <c r="D149" s="27"/>
    </row>
    <row r="150" spans="1:4" ht="20.25" x14ac:dyDescent="0.25">
      <c r="A150" s="60"/>
      <c r="B150" s="18"/>
      <c r="C150" s="27"/>
      <c r="D150" s="27"/>
    </row>
    <row r="151" spans="1:4" ht="20.25" x14ac:dyDescent="0.25">
      <c r="A151" s="60"/>
      <c r="B151" s="18"/>
      <c r="C151" s="27"/>
      <c r="D151" s="27"/>
    </row>
    <row r="152" spans="1:4" ht="20.25" x14ac:dyDescent="0.25">
      <c r="A152" s="60"/>
      <c r="B152" s="18"/>
      <c r="C152" s="27"/>
      <c r="D152" s="27"/>
    </row>
    <row r="153" spans="1:4" ht="20.25" x14ac:dyDescent="0.25">
      <c r="A153" s="60"/>
      <c r="B153" s="18"/>
      <c r="C153" s="27"/>
      <c r="D153" s="27"/>
    </row>
    <row r="154" spans="1:4" ht="20.25" x14ac:dyDescent="0.25">
      <c r="A154" s="60"/>
      <c r="B154" s="18"/>
      <c r="C154" s="27"/>
      <c r="D154" s="27"/>
    </row>
    <row r="155" spans="1:4" ht="20.25" x14ac:dyDescent="0.25">
      <c r="A155" s="60"/>
      <c r="B155" s="18"/>
      <c r="C155" s="27"/>
      <c r="D155" s="27"/>
    </row>
    <row r="156" spans="1:4" ht="20.25" x14ac:dyDescent="0.25">
      <c r="A156" s="60"/>
      <c r="B156" s="18"/>
      <c r="C156" s="27"/>
      <c r="D156" s="27"/>
    </row>
    <row r="157" spans="1:4" ht="20.25" x14ac:dyDescent="0.25">
      <c r="A157" s="60"/>
      <c r="B157" s="18"/>
      <c r="C157" s="27"/>
      <c r="D157" s="27"/>
    </row>
    <row r="158" spans="1:4" ht="20.25" x14ac:dyDescent="0.25">
      <c r="A158" s="60"/>
      <c r="B158" s="18"/>
      <c r="C158" s="27"/>
      <c r="D158" s="27"/>
    </row>
    <row r="159" spans="1:4" ht="20.25" x14ac:dyDescent="0.25">
      <c r="A159" s="60"/>
      <c r="B159" s="18"/>
      <c r="C159" s="27"/>
      <c r="D159" s="27"/>
    </row>
    <row r="160" spans="1:4" ht="20.25" x14ac:dyDescent="0.25">
      <c r="A160" s="60"/>
      <c r="B160" s="18"/>
      <c r="C160" s="27"/>
      <c r="D160" s="27"/>
    </row>
    <row r="161" spans="1:4" ht="20.25" x14ac:dyDescent="0.25">
      <c r="A161" s="60"/>
      <c r="B161" s="18"/>
      <c r="C161" s="27"/>
      <c r="D161" s="27"/>
    </row>
    <row r="162" spans="1:4" ht="20.25" x14ac:dyDescent="0.25">
      <c r="A162" s="60"/>
      <c r="B162" s="18"/>
      <c r="C162" s="27"/>
      <c r="D162" s="27"/>
    </row>
    <row r="163" spans="1:4" ht="20.25" x14ac:dyDescent="0.25">
      <c r="A163" s="60"/>
      <c r="B163" s="18"/>
      <c r="C163" s="27"/>
      <c r="D163" s="27"/>
    </row>
    <row r="164" spans="1:4" ht="20.25" x14ac:dyDescent="0.25">
      <c r="A164" s="60"/>
      <c r="B164" s="18"/>
      <c r="C164" s="27"/>
      <c r="D164" s="27"/>
    </row>
    <row r="165" spans="1:4" ht="20.25" x14ac:dyDescent="0.25">
      <c r="A165" s="60"/>
      <c r="B165" s="18"/>
      <c r="C165" s="27"/>
      <c r="D165" s="27"/>
    </row>
    <row r="166" spans="1:4" ht="20.25" x14ac:dyDescent="0.25">
      <c r="A166" s="60"/>
      <c r="B166" s="18"/>
      <c r="C166" s="27"/>
      <c r="D166" s="27"/>
    </row>
    <row r="167" spans="1:4" ht="20.25" x14ac:dyDescent="0.25">
      <c r="A167" s="60"/>
      <c r="B167" s="18"/>
      <c r="C167" s="27"/>
      <c r="D167" s="27"/>
    </row>
    <row r="168" spans="1:4" ht="20.25" x14ac:dyDescent="0.25">
      <c r="A168" s="60"/>
      <c r="B168" s="18"/>
      <c r="C168" s="27"/>
      <c r="D168" s="27"/>
    </row>
    <row r="169" spans="1:4" ht="20.25" x14ac:dyDescent="0.25">
      <c r="A169" s="60"/>
      <c r="B169" s="18"/>
      <c r="C169" s="27"/>
      <c r="D169" s="27"/>
    </row>
    <row r="170" spans="1:4" ht="20.25" x14ac:dyDescent="0.25">
      <c r="A170" s="60"/>
      <c r="B170" s="18"/>
      <c r="C170" s="27"/>
      <c r="D170" s="27"/>
    </row>
    <row r="171" spans="1:4" ht="20.25" x14ac:dyDescent="0.25">
      <c r="A171" s="60"/>
      <c r="B171" s="18"/>
      <c r="C171" s="27"/>
      <c r="D171" s="27"/>
    </row>
    <row r="172" spans="1:4" ht="20.25" x14ac:dyDescent="0.25">
      <c r="A172" s="60"/>
      <c r="B172" s="18"/>
      <c r="C172" s="27"/>
      <c r="D172" s="27"/>
    </row>
    <row r="173" spans="1:4" ht="20.25" x14ac:dyDescent="0.25">
      <c r="A173" s="60"/>
      <c r="B173" s="18"/>
      <c r="C173" s="27"/>
      <c r="D173" s="27"/>
    </row>
    <row r="174" spans="1:4" ht="20.25" x14ac:dyDescent="0.25">
      <c r="A174" s="60"/>
      <c r="B174" s="18"/>
      <c r="C174" s="27"/>
      <c r="D174" s="27"/>
    </row>
    <row r="175" spans="1:4" ht="20.25" x14ac:dyDescent="0.25">
      <c r="A175" s="60"/>
      <c r="B175" s="18"/>
      <c r="C175" s="27"/>
      <c r="D175" s="27"/>
    </row>
    <row r="176" spans="1:4" ht="20.25" x14ac:dyDescent="0.25">
      <c r="A176" s="60"/>
      <c r="B176" s="18"/>
      <c r="C176" s="27"/>
      <c r="D176" s="27"/>
    </row>
    <row r="177" spans="1:4" ht="20.25" x14ac:dyDescent="0.25">
      <c r="A177" s="60"/>
      <c r="B177" s="18"/>
      <c r="C177" s="27"/>
      <c r="D177" s="27"/>
    </row>
    <row r="178" spans="1:4" ht="20.25" x14ac:dyDescent="0.25">
      <c r="A178" s="60"/>
      <c r="B178" s="18"/>
      <c r="C178" s="27"/>
      <c r="D178" s="27"/>
    </row>
    <row r="179" spans="1:4" ht="20.25" x14ac:dyDescent="0.25">
      <c r="A179" s="60"/>
      <c r="B179" s="18"/>
      <c r="C179" s="27"/>
      <c r="D179" s="27"/>
    </row>
    <row r="180" spans="1:4" ht="20.25" x14ac:dyDescent="0.25">
      <c r="A180" s="60"/>
      <c r="B180" s="18"/>
      <c r="C180" s="27"/>
      <c r="D180" s="27"/>
    </row>
    <row r="181" spans="1:4" ht="20.25" x14ac:dyDescent="0.25">
      <c r="A181" s="60"/>
      <c r="B181" s="18"/>
      <c r="C181" s="27"/>
      <c r="D181" s="27"/>
    </row>
    <row r="182" spans="1:4" ht="20.25" x14ac:dyDescent="0.25">
      <c r="A182" s="60"/>
      <c r="B182" s="18"/>
      <c r="C182" s="27"/>
      <c r="D182" s="27"/>
    </row>
    <row r="183" spans="1:4" ht="20.25" x14ac:dyDescent="0.25">
      <c r="A183" s="60"/>
      <c r="B183" s="18"/>
      <c r="C183" s="27"/>
      <c r="D183" s="27"/>
    </row>
    <row r="184" spans="1:4" ht="20.25" x14ac:dyDescent="0.25">
      <c r="A184" s="60"/>
      <c r="B184" s="18"/>
      <c r="C184" s="27"/>
      <c r="D184" s="27"/>
    </row>
    <row r="185" spans="1:4" ht="20.25" x14ac:dyDescent="0.25">
      <c r="A185" s="60"/>
      <c r="B185" s="18"/>
      <c r="C185" s="27"/>
      <c r="D185" s="27"/>
    </row>
    <row r="186" spans="1:4" ht="20.25" x14ac:dyDescent="0.25">
      <c r="A186" s="60"/>
      <c r="B186" s="18"/>
      <c r="C186" s="27"/>
      <c r="D186" s="27"/>
    </row>
    <row r="187" spans="1:4" ht="20.25" x14ac:dyDescent="0.25">
      <c r="A187" s="60"/>
      <c r="B187" s="18"/>
      <c r="C187" s="27"/>
      <c r="D187" s="27"/>
    </row>
    <row r="188" spans="1:4" ht="20.25" x14ac:dyDescent="0.25">
      <c r="A188" s="60"/>
      <c r="B188" s="18"/>
      <c r="C188" s="27"/>
      <c r="D188" s="27"/>
    </row>
    <row r="189" spans="1:4" ht="20.25" x14ac:dyDescent="0.25">
      <c r="A189" s="60"/>
      <c r="B189" s="18"/>
      <c r="C189" s="27"/>
      <c r="D189" s="27"/>
    </row>
    <row r="190" spans="1:4" ht="20.25" x14ac:dyDescent="0.25">
      <c r="A190" s="60"/>
      <c r="B190" s="18"/>
      <c r="C190" s="27"/>
      <c r="D190" s="27"/>
    </row>
    <row r="191" spans="1:4" ht="20.25" x14ac:dyDescent="0.25">
      <c r="A191" s="60"/>
      <c r="B191" s="18"/>
      <c r="C191" s="27"/>
      <c r="D191" s="27"/>
    </row>
    <row r="192" spans="1:4" ht="20.25" x14ac:dyDescent="0.25">
      <c r="A192" s="60"/>
      <c r="B192" s="18"/>
      <c r="C192" s="27"/>
      <c r="D192" s="27"/>
    </row>
    <row r="193" spans="1:4" ht="20.25" x14ac:dyDescent="0.25">
      <c r="A193" s="60"/>
      <c r="B193" s="18"/>
      <c r="C193" s="27"/>
      <c r="D193" s="27"/>
    </row>
    <row r="194" spans="1:4" ht="20.25" x14ac:dyDescent="0.25">
      <c r="A194" s="60"/>
      <c r="B194" s="18"/>
      <c r="C194" s="27"/>
      <c r="D194" s="27"/>
    </row>
    <row r="195" spans="1:4" ht="20.25" x14ac:dyDescent="0.25">
      <c r="A195" s="60"/>
      <c r="B195" s="18"/>
      <c r="C195" s="27"/>
      <c r="D195" s="27"/>
    </row>
    <row r="196" spans="1:4" ht="20.25" x14ac:dyDescent="0.25">
      <c r="A196" s="60"/>
      <c r="B196" s="18"/>
      <c r="C196" s="27"/>
      <c r="D196" s="27"/>
    </row>
    <row r="197" spans="1:4" ht="20.25" x14ac:dyDescent="0.25">
      <c r="A197" s="60"/>
      <c r="B197" s="18"/>
      <c r="C197" s="27"/>
      <c r="D197" s="27"/>
    </row>
    <row r="198" spans="1:4" ht="20.25" x14ac:dyDescent="0.25">
      <c r="A198" s="60"/>
      <c r="B198" s="18"/>
      <c r="C198" s="27"/>
      <c r="D198" s="27"/>
    </row>
    <row r="199" spans="1:4" ht="20.25" x14ac:dyDescent="0.25">
      <c r="A199" s="60"/>
      <c r="B199" s="18"/>
      <c r="C199" s="27"/>
      <c r="D199" s="27"/>
    </row>
    <row r="200" spans="1:4" ht="20.25" x14ac:dyDescent="0.25">
      <c r="A200" s="60"/>
      <c r="B200" s="18"/>
      <c r="C200" s="27"/>
      <c r="D200" s="27"/>
    </row>
    <row r="201" spans="1:4" ht="20.25" x14ac:dyDescent="0.25">
      <c r="A201" s="60"/>
      <c r="B201" s="18"/>
      <c r="C201" s="27"/>
      <c r="D201" s="27"/>
    </row>
    <row r="202" spans="1:4" ht="20.25" x14ac:dyDescent="0.25">
      <c r="A202" s="60"/>
      <c r="B202" s="18"/>
      <c r="C202" s="27"/>
      <c r="D202" s="27"/>
    </row>
    <row r="203" spans="1:4" ht="20.25" x14ac:dyDescent="0.25">
      <c r="A203" s="60"/>
      <c r="B203" s="18"/>
      <c r="C203" s="27"/>
      <c r="D203" s="27"/>
    </row>
    <row r="204" spans="1:4" ht="20.25" x14ac:dyDescent="0.25">
      <c r="A204" s="60"/>
      <c r="B204" s="18"/>
      <c r="C204" s="27"/>
      <c r="D204" s="27"/>
    </row>
    <row r="205" spans="1:4" ht="20.25" x14ac:dyDescent="0.25">
      <c r="A205" s="60"/>
      <c r="B205" s="18"/>
      <c r="C205" s="27"/>
      <c r="D205" s="27"/>
    </row>
    <row r="206" spans="1:4" ht="20.25" x14ac:dyDescent="0.25">
      <c r="A206" s="60"/>
      <c r="B206" s="18"/>
      <c r="C206" s="27"/>
      <c r="D206" s="27"/>
    </row>
    <row r="207" spans="1:4" ht="20.25" x14ac:dyDescent="0.25">
      <c r="A207" s="60"/>
      <c r="B207" s="18"/>
      <c r="C207" s="27"/>
      <c r="D207" s="27"/>
    </row>
    <row r="208" spans="1:4" x14ac:dyDescent="0.25">
      <c r="A208" s="40"/>
      <c r="B208" s="18"/>
      <c r="C208" s="18"/>
      <c r="D208" s="18"/>
    </row>
    <row r="209" spans="1:8" ht="20.25" x14ac:dyDescent="0.25">
      <c r="A209" s="40"/>
      <c r="B209" s="23" t="s">
        <v>81</v>
      </c>
      <c r="C209" s="23" t="s">
        <v>129</v>
      </c>
      <c r="D209" s="26" t="s">
        <v>81</v>
      </c>
      <c r="E209" s="26" t="s">
        <v>129</v>
      </c>
    </row>
    <row r="210" spans="1:8" ht="21" x14ac:dyDescent="0.35">
      <c r="A210" s="40"/>
      <c r="B210" s="24" t="s">
        <v>83</v>
      </c>
      <c r="C210" s="24" t="s">
        <v>52</v>
      </c>
      <c r="D210" t="s">
        <v>83</v>
      </c>
      <c r="F210" t="str">
        <f t="shared" ref="F210:F221" si="0">IF(NOT(ISBLANK(D210)),D210,IF(NOT(ISBLANK(E210))," "&amp;E210,FALSE))</f>
        <v>Afectación Económica o presupuestal</v>
      </c>
      <c r="G210" t="s">
        <v>83</v>
      </c>
      <c r="H210" t="str">
        <f ca="1">IF(NOT(ISERROR(MATCH(G210,_xlfn.ANCHORARRAY(B221),0))),F223&amp;"Por favor no seleccionar los criterios de impacto",G210)</f>
        <v>Afectación Económica o presupuestal</v>
      </c>
    </row>
    <row r="211" spans="1:8" ht="21" x14ac:dyDescent="0.35">
      <c r="A211" s="40"/>
      <c r="B211" s="24" t="s">
        <v>83</v>
      </c>
      <c r="C211" s="24" t="s">
        <v>86</v>
      </c>
      <c r="E211" t="s">
        <v>52</v>
      </c>
      <c r="F211" t="str">
        <f t="shared" si="0"/>
        <v xml:space="preserve"> Afectación menor a 10 SMLMV .</v>
      </c>
    </row>
    <row r="212" spans="1:8" ht="21" x14ac:dyDescent="0.35">
      <c r="A212" s="40"/>
      <c r="B212" s="24" t="s">
        <v>83</v>
      </c>
      <c r="C212" s="24" t="s">
        <v>87</v>
      </c>
      <c r="E212" t="s">
        <v>86</v>
      </c>
      <c r="F212" t="str">
        <f t="shared" si="0"/>
        <v xml:space="preserve"> Entre 10 y 50 SMLMV </v>
      </c>
    </row>
    <row r="213" spans="1:8" ht="21" x14ac:dyDescent="0.35">
      <c r="A213" s="40"/>
      <c r="B213" s="24" t="s">
        <v>83</v>
      </c>
      <c r="C213" s="24" t="s">
        <v>88</v>
      </c>
      <c r="E213" t="s">
        <v>87</v>
      </c>
      <c r="F213" t="str">
        <f t="shared" si="0"/>
        <v xml:space="preserve"> Entre 50 y 100 SMLMV </v>
      </c>
    </row>
    <row r="214" spans="1:8" ht="21" x14ac:dyDescent="0.35">
      <c r="A214" s="40"/>
      <c r="B214" s="24" t="s">
        <v>83</v>
      </c>
      <c r="C214" s="24" t="s">
        <v>89</v>
      </c>
      <c r="E214" t="s">
        <v>88</v>
      </c>
      <c r="F214" t="str">
        <f t="shared" si="0"/>
        <v xml:space="preserve"> Entre 100 y 500 SMLMV </v>
      </c>
    </row>
    <row r="215" spans="1:8" ht="21" x14ac:dyDescent="0.35">
      <c r="A215" s="40"/>
      <c r="B215" s="24" t="s">
        <v>51</v>
      </c>
      <c r="C215" s="24" t="s">
        <v>90</v>
      </c>
      <c r="E215" t="s">
        <v>89</v>
      </c>
      <c r="F215" t="str">
        <f t="shared" si="0"/>
        <v xml:space="preserve"> Mayor a 500 SMLMV </v>
      </c>
    </row>
    <row r="216" spans="1:8" ht="21" x14ac:dyDescent="0.35">
      <c r="A216" s="40"/>
      <c r="B216" s="24" t="s">
        <v>51</v>
      </c>
      <c r="C216" s="24" t="s">
        <v>300</v>
      </c>
      <c r="D216" t="s">
        <v>51</v>
      </c>
      <c r="F216" t="str">
        <f t="shared" si="0"/>
        <v>Pérdida Reputacional</v>
      </c>
    </row>
    <row r="217" spans="1:8" ht="21" x14ac:dyDescent="0.35">
      <c r="A217" s="40"/>
      <c r="B217" s="24" t="s">
        <v>51</v>
      </c>
      <c r="C217" s="24" t="s">
        <v>91</v>
      </c>
      <c r="E217" t="s">
        <v>90</v>
      </c>
      <c r="F217" t="str">
        <f t="shared" si="0"/>
        <v xml:space="preserve"> El riesgo afecta la imagen de alguna área de la organización</v>
      </c>
    </row>
    <row r="218" spans="1:8" ht="21" x14ac:dyDescent="0.35">
      <c r="A218" s="40"/>
      <c r="B218" s="24" t="s">
        <v>51</v>
      </c>
      <c r="C218" s="24" t="s">
        <v>302</v>
      </c>
      <c r="E218" t="s">
        <v>300</v>
      </c>
      <c r="F218" t="str">
        <f t="shared" si="0"/>
        <v xml:space="preserve"> El riesgo afecta la imagen de la entidad internamente, de conocimiento general, nivel interno, de junta directiva y accionistas y/o de proveedores</v>
      </c>
    </row>
    <row r="219" spans="1:8" ht="21" x14ac:dyDescent="0.35">
      <c r="A219" s="40"/>
      <c r="B219" s="24" t="s">
        <v>51</v>
      </c>
      <c r="C219" s="24" t="s">
        <v>109</v>
      </c>
      <c r="E219" t="s">
        <v>91</v>
      </c>
      <c r="F219" t="str">
        <f t="shared" si="0"/>
        <v xml:space="preserve"> El riesgo afecta la imagen de la entidad con algunos usuarios de relevancia frente al logro de los objetivos</v>
      </c>
    </row>
    <row r="220" spans="1:8" x14ac:dyDescent="0.25">
      <c r="A220" s="40"/>
      <c r="B220" s="25"/>
      <c r="C220" s="25"/>
      <c r="E220" t="s">
        <v>302</v>
      </c>
      <c r="F220" t="str">
        <f t="shared" si="0"/>
        <v xml:space="preserve"> El riesgo afecta la imagen de la entidad con efecto publicitario sostenido a nivel de sector administrativo, nivel departamental o municipal</v>
      </c>
    </row>
    <row r="221" spans="1:8" x14ac:dyDescent="0.25">
      <c r="A221" s="40"/>
      <c r="B221" s="25" t="e" cm="1">
        <f t="array" aca="1" ref="B221:B223" ca="1">_xlfn.UNIQUE(Tabla1[[#All],[Criterios]])</f>
        <v>#NAME?</v>
      </c>
      <c r="C221" s="25"/>
      <c r="E221" t="s">
        <v>109</v>
      </c>
      <c r="F221" t="str">
        <f t="shared" si="0"/>
        <v xml:space="preserve"> El riesgo afecta la imagen de la entidad a nivel nacional, con efecto publicitarios sostenible a nivel país</v>
      </c>
    </row>
    <row r="222" spans="1:8" x14ac:dyDescent="0.25">
      <c r="A222" s="40"/>
      <c r="B222" s="25" t="e">
        <f ca="1"/>
        <v>#NAME?</v>
      </c>
      <c r="C222" s="25"/>
    </row>
    <row r="223" spans="1:8" x14ac:dyDescent="0.25">
      <c r="B223" s="25" t="e">
        <f ca="1"/>
        <v>#NAME?</v>
      </c>
      <c r="C223" s="25"/>
      <c r="F223" s="28" t="s">
        <v>130</v>
      </c>
    </row>
    <row r="224" spans="1:8" x14ac:dyDescent="0.25">
      <c r="B224" s="17"/>
      <c r="C224" s="17"/>
      <c r="F224" s="28" t="s">
        <v>131</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28515625" defaultRowHeight="12.75" x14ac:dyDescent="0.2"/>
  <cols>
    <col min="1" max="2" width="14.28515625" style="45"/>
    <col min="3" max="3" width="17" style="45" customWidth="1"/>
    <col min="4" max="4" width="14.28515625" style="45"/>
    <col min="5" max="5" width="46" style="45" customWidth="1"/>
    <col min="6" max="16384" width="14.28515625" style="45"/>
  </cols>
  <sheetData>
    <row r="1" spans="2:6" ht="24" customHeight="1" thickBot="1" x14ac:dyDescent="0.25">
      <c r="B1" s="490" t="s">
        <v>72</v>
      </c>
      <c r="C1" s="491"/>
      <c r="D1" s="491"/>
      <c r="E1" s="491"/>
      <c r="F1" s="492"/>
    </row>
    <row r="2" spans="2:6" ht="16.5" thickBot="1" x14ac:dyDescent="0.3">
      <c r="B2" s="46"/>
      <c r="C2" s="46"/>
      <c r="D2" s="46"/>
      <c r="E2" s="46"/>
      <c r="F2" s="46"/>
    </row>
    <row r="3" spans="2:6" ht="16.5" thickBot="1" x14ac:dyDescent="0.25">
      <c r="B3" s="494" t="s">
        <v>58</v>
      </c>
      <c r="C3" s="495"/>
      <c r="D3" s="495"/>
      <c r="E3" s="58" t="s">
        <v>59</v>
      </c>
      <c r="F3" s="59" t="s">
        <v>60</v>
      </c>
    </row>
    <row r="4" spans="2:6" ht="31.5" x14ac:dyDescent="0.2">
      <c r="B4" s="496" t="s">
        <v>61</v>
      </c>
      <c r="C4" s="498" t="s">
        <v>13</v>
      </c>
      <c r="D4" s="47" t="s">
        <v>14</v>
      </c>
      <c r="E4" s="48" t="s">
        <v>62</v>
      </c>
      <c r="F4" s="49">
        <v>0.25</v>
      </c>
    </row>
    <row r="5" spans="2:6" ht="47.25" x14ac:dyDescent="0.2">
      <c r="B5" s="497"/>
      <c r="C5" s="499"/>
      <c r="D5" s="50" t="s">
        <v>15</v>
      </c>
      <c r="E5" s="51" t="s">
        <v>63</v>
      </c>
      <c r="F5" s="52">
        <v>0.15</v>
      </c>
    </row>
    <row r="6" spans="2:6" ht="47.25" x14ac:dyDescent="0.2">
      <c r="B6" s="497"/>
      <c r="C6" s="499"/>
      <c r="D6" s="50" t="s">
        <v>16</v>
      </c>
      <c r="E6" s="51" t="s">
        <v>64</v>
      </c>
      <c r="F6" s="52">
        <v>0.1</v>
      </c>
    </row>
    <row r="7" spans="2:6" ht="63" x14ac:dyDescent="0.2">
      <c r="B7" s="497"/>
      <c r="C7" s="499" t="s">
        <v>17</v>
      </c>
      <c r="D7" s="50" t="s">
        <v>10</v>
      </c>
      <c r="E7" s="51" t="s">
        <v>65</v>
      </c>
      <c r="F7" s="52">
        <v>0.25</v>
      </c>
    </row>
    <row r="8" spans="2:6" ht="31.5" x14ac:dyDescent="0.2">
      <c r="B8" s="497"/>
      <c r="C8" s="499"/>
      <c r="D8" s="50" t="s">
        <v>9</v>
      </c>
      <c r="E8" s="51" t="s">
        <v>66</v>
      </c>
      <c r="F8" s="52">
        <v>0.15</v>
      </c>
    </row>
    <row r="9" spans="2:6" ht="47.25" x14ac:dyDescent="0.2">
      <c r="B9" s="497" t="s">
        <v>136</v>
      </c>
      <c r="C9" s="499" t="s">
        <v>18</v>
      </c>
      <c r="D9" s="50" t="s">
        <v>19</v>
      </c>
      <c r="E9" s="51" t="s">
        <v>67</v>
      </c>
      <c r="F9" s="53" t="s">
        <v>68</v>
      </c>
    </row>
    <row r="10" spans="2:6" ht="63" x14ac:dyDescent="0.2">
      <c r="B10" s="497"/>
      <c r="C10" s="499"/>
      <c r="D10" s="50" t="s">
        <v>20</v>
      </c>
      <c r="E10" s="51" t="s">
        <v>69</v>
      </c>
      <c r="F10" s="53" t="s">
        <v>68</v>
      </c>
    </row>
    <row r="11" spans="2:6" ht="47.25" x14ac:dyDescent="0.2">
      <c r="B11" s="497"/>
      <c r="C11" s="499" t="s">
        <v>21</v>
      </c>
      <c r="D11" s="50" t="s">
        <v>22</v>
      </c>
      <c r="E11" s="51" t="s">
        <v>70</v>
      </c>
      <c r="F11" s="53" t="s">
        <v>68</v>
      </c>
    </row>
    <row r="12" spans="2:6" ht="47.25" x14ac:dyDescent="0.2">
      <c r="B12" s="497"/>
      <c r="C12" s="499"/>
      <c r="D12" s="50" t="s">
        <v>23</v>
      </c>
      <c r="E12" s="51" t="s">
        <v>71</v>
      </c>
      <c r="F12" s="53" t="s">
        <v>68</v>
      </c>
    </row>
    <row r="13" spans="2:6" ht="31.5" x14ac:dyDescent="0.2">
      <c r="B13" s="497"/>
      <c r="C13" s="499" t="s">
        <v>24</v>
      </c>
      <c r="D13" s="50" t="s">
        <v>110</v>
      </c>
      <c r="E13" s="51" t="s">
        <v>113</v>
      </c>
      <c r="F13" s="53" t="s">
        <v>68</v>
      </c>
    </row>
    <row r="14" spans="2:6" ht="32.25" thickBot="1" x14ac:dyDescent="0.25">
      <c r="B14" s="500"/>
      <c r="C14" s="501"/>
      <c r="D14" s="54" t="s">
        <v>111</v>
      </c>
      <c r="E14" s="55" t="s">
        <v>112</v>
      </c>
      <c r="F14" s="56" t="s">
        <v>68</v>
      </c>
    </row>
    <row r="15" spans="2:6" ht="49.5" customHeight="1" x14ac:dyDescent="0.2">
      <c r="B15" s="493" t="s">
        <v>133</v>
      </c>
      <c r="C15" s="493"/>
      <c r="D15" s="493"/>
      <c r="E15" s="493"/>
      <c r="F15" s="493"/>
    </row>
    <row r="16" spans="2:6" ht="27" customHeight="1" x14ac:dyDescent="0.25">
      <c r="B16" s="5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304</v>
      </c>
    </row>
    <row r="9" spans="2:5" x14ac:dyDescent="0.25">
      <c r="B9" t="s">
        <v>36</v>
      </c>
    </row>
    <row r="10" spans="2:5" x14ac:dyDescent="0.25">
      <c r="B10" t="s">
        <v>37</v>
      </c>
    </row>
    <row r="13" spans="2:5" x14ac:dyDescent="0.25">
      <c r="B13" t="s">
        <v>247</v>
      </c>
    </row>
    <row r="14" spans="2:5" x14ac:dyDescent="0.25">
      <c r="B14" t="s">
        <v>246</v>
      </c>
    </row>
    <row r="15" spans="2:5" x14ac:dyDescent="0.25">
      <c r="B15" t="s">
        <v>249</v>
      </c>
    </row>
    <row r="16" spans="2:5" x14ac:dyDescent="0.25">
      <c r="B16" t="s">
        <v>114</v>
      </c>
    </row>
    <row r="17" spans="2:2" x14ac:dyDescent="0.25">
      <c r="B17" t="s">
        <v>115</v>
      </c>
    </row>
    <row r="18" spans="2:2" x14ac:dyDescent="0.25">
      <c r="B18" t="s">
        <v>116</v>
      </c>
    </row>
    <row r="19" spans="2:2" x14ac:dyDescent="0.25">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25</v>
      </c>
    </row>
    <row r="13" spans="1:1" x14ac:dyDescent="0.2">
      <c r="A13" s="5" t="s">
        <v>26</v>
      </c>
    </row>
    <row r="14" spans="1:1" x14ac:dyDescent="0.2">
      <c r="A14" s="5" t="s">
        <v>27</v>
      </c>
    </row>
    <row r="16" spans="1:1" x14ac:dyDescent="0.2">
      <c r="A16" s="5" t="s">
        <v>30</v>
      </c>
    </row>
    <row r="17" spans="1:1" x14ac:dyDescent="0.2">
      <c r="A17" s="5" t="s">
        <v>31</v>
      </c>
    </row>
    <row r="18" spans="1:1" x14ac:dyDescent="0.2">
      <c r="A18" s="5" t="s">
        <v>32</v>
      </c>
    </row>
    <row r="20" spans="1:1" x14ac:dyDescent="0.2">
      <c r="A20" s="5" t="s">
        <v>36</v>
      </c>
    </row>
    <row r="21" spans="1:1" x14ac:dyDescent="0.2">
      <c r="A21" s="5"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Riesgos Corrup</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lily johanna moreno gonzalez</cp:lastModifiedBy>
  <cp:lastPrinted>2023-03-27T14:56:44Z</cp:lastPrinted>
  <dcterms:created xsi:type="dcterms:W3CDTF">2020-03-24T23:12:47Z</dcterms:created>
  <dcterms:modified xsi:type="dcterms:W3CDTF">2024-05-17T01:29:56Z</dcterms:modified>
</cp:coreProperties>
</file>