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1 EQUIPO SIG MIPG\Doc SIG\VIGENTES\Estrategicos\Direccion estrat\Otros\"/>
    </mc:Choice>
  </mc:AlternateContent>
  <bookViews>
    <workbookView xWindow="0" yWindow="0" windowWidth="19200" windowHeight="6060" tabRatio="746" activeTab="2"/>
  </bookViews>
  <sheets>
    <sheet name="Intructivo" sheetId="20" r:id="rId1"/>
    <sheet name="Matriz Calor Residual" sheetId="19" r:id="rId2"/>
    <sheet name="Riesgos Corrup" sheetId="1" r:id="rId3"/>
    <sheet name="Matriz Calor Inherente" sheetId="18" r:id="rId4"/>
    <sheet name="Tabla probabilidad" sheetId="12" r:id="rId5"/>
    <sheet name="Tabla Impacto" sheetId="13" r:id="rId6"/>
    <sheet name="Tabla Valoración controles" sheetId="15" r:id="rId7"/>
    <sheet name="Opciones Tratamiento" sheetId="16" r:id="rId8"/>
    <sheet name="Hoja1" sheetId="11" r:id="rId9"/>
  </sheets>
  <externalReferences>
    <externalReference r:id="rId10"/>
  </externalReferences>
  <definedNames>
    <definedName name="_xlnm._FilterDatabase" localSheetId="2" hidden="1">'Riesgos Corrup'!$A$6:$CP$51</definedName>
  </definedNames>
  <calcPr calcId="162913"/>
  <pivotCaches>
    <pivotCache cacheId="3" r:id="rId11"/>
  </pivotCaches>
</workbook>
</file>

<file path=xl/calcChain.xml><?xml version="1.0" encoding="utf-8"?>
<calcChain xmlns="http://schemas.openxmlformats.org/spreadsheetml/2006/main">
  <c r="A16" i="1" l="1"/>
  <c r="A10" i="1" l="1"/>
  <c r="A13" i="1" s="1"/>
  <c r="AC15" i="1" l="1"/>
  <c r="AB15" i="1"/>
  <c r="W15" i="1"/>
  <c r="T15" i="1"/>
  <c r="W14" i="1"/>
  <c r="T14" i="1"/>
  <c r="W13" i="1"/>
  <c r="T13" i="1"/>
  <c r="A19" i="1" l="1"/>
  <c r="A22" i="1" s="1"/>
  <c r="A25" i="1" s="1"/>
  <c r="A28" i="1" s="1"/>
  <c r="A31" i="1" s="1"/>
  <c r="A34" i="1" s="1"/>
  <c r="A37" i="1" s="1"/>
  <c r="A40" i="1" s="1"/>
  <c r="A43" i="1" s="1"/>
  <c r="A46" i="1" s="1"/>
  <c r="BF104" i="18"/>
  <c r="BD104" i="18"/>
  <c r="AV104" i="18"/>
  <c r="AT104" i="18"/>
  <c r="AL104" i="18"/>
  <c r="AJ104" i="18"/>
  <c r="AB104" i="18"/>
  <c r="Z104" i="18"/>
  <c r="R104" i="18"/>
  <c r="P104" i="18"/>
  <c r="BF84" i="18"/>
  <c r="BD84" i="18"/>
  <c r="AV84" i="18"/>
  <c r="AT84" i="18"/>
  <c r="AL84" i="18"/>
  <c r="AJ84" i="18"/>
  <c r="AB84" i="18"/>
  <c r="Z84" i="18"/>
  <c r="R84" i="18"/>
  <c r="P84" i="18"/>
  <c r="BF64" i="18"/>
  <c r="BD64" i="18"/>
  <c r="AV64" i="18"/>
  <c r="AT64" i="18"/>
  <c r="AL64" i="18"/>
  <c r="AJ64" i="18"/>
  <c r="AB64" i="18"/>
  <c r="Z64" i="18"/>
  <c r="R64" i="18"/>
  <c r="P64" i="18"/>
  <c r="BF44" i="18"/>
  <c r="BD44" i="18"/>
  <c r="AV44" i="18"/>
  <c r="AT44" i="18"/>
  <c r="AL44" i="18"/>
  <c r="AJ44" i="18"/>
  <c r="AB44" i="18"/>
  <c r="Z44" i="18"/>
  <c r="R44" i="18"/>
  <c r="P44" i="18"/>
  <c r="BF24" i="18"/>
  <c r="BD24" i="18"/>
  <c r="AV24" i="18"/>
  <c r="AT24" i="18"/>
  <c r="AL24" i="18"/>
  <c r="AJ24" i="18"/>
  <c r="AB24" i="18"/>
  <c r="Z24" i="18"/>
  <c r="P24" i="18"/>
  <c r="R24" i="18"/>
  <c r="X255" i="19"/>
  <c r="W255" i="19"/>
  <c r="V255" i="19"/>
  <c r="U255" i="19"/>
  <c r="T255" i="19"/>
  <c r="S255" i="19"/>
  <c r="R255" i="19"/>
  <c r="Q255" i="19"/>
  <c r="P255" i="19"/>
  <c r="O255" i="19"/>
  <c r="N255" i="19"/>
  <c r="M255" i="19"/>
  <c r="L255" i="19"/>
  <c r="K255" i="19"/>
  <c r="J255" i="19"/>
  <c r="X254" i="19"/>
  <c r="W254" i="19"/>
  <c r="V254" i="19"/>
  <c r="U254" i="19"/>
  <c r="T254" i="19"/>
  <c r="S254" i="19"/>
  <c r="R254" i="19"/>
  <c r="Q254" i="19"/>
  <c r="P254" i="19"/>
  <c r="O254" i="19"/>
  <c r="N254" i="19"/>
  <c r="M254" i="19"/>
  <c r="L254" i="19"/>
  <c r="K254" i="19"/>
  <c r="J254" i="19"/>
  <c r="X248" i="19"/>
  <c r="W248" i="19"/>
  <c r="U248" i="19"/>
  <c r="T248" i="19"/>
  <c r="R248" i="19"/>
  <c r="Q248" i="19"/>
  <c r="O248" i="19"/>
  <c r="N248" i="19"/>
  <c r="L248" i="19"/>
  <c r="K248" i="19"/>
  <c r="X243" i="19"/>
  <c r="U243" i="19"/>
  <c r="R243" i="19"/>
  <c r="O243" i="19"/>
  <c r="L243" i="19"/>
  <c r="X236" i="19"/>
  <c r="W236" i="19"/>
  <c r="U236" i="19"/>
  <c r="T236" i="19"/>
  <c r="R236" i="19"/>
  <c r="Q236" i="19"/>
  <c r="O236" i="19"/>
  <c r="N236" i="19"/>
  <c r="L236" i="19"/>
  <c r="K236" i="19"/>
  <c r="X235" i="19"/>
  <c r="W235" i="19"/>
  <c r="U235" i="19"/>
  <c r="T235" i="19"/>
  <c r="R235" i="19"/>
  <c r="Q235" i="19"/>
  <c r="O235" i="19"/>
  <c r="N235" i="19"/>
  <c r="L235" i="19"/>
  <c r="K235" i="19"/>
  <c r="X231" i="19"/>
  <c r="W231" i="19"/>
  <c r="U231" i="19"/>
  <c r="T231" i="19"/>
  <c r="R231" i="19"/>
  <c r="Q231" i="19"/>
  <c r="O231" i="19"/>
  <c r="N231" i="19"/>
  <c r="L231" i="19"/>
  <c r="K231" i="19"/>
  <c r="X227" i="19"/>
  <c r="W227" i="19"/>
  <c r="U227" i="19"/>
  <c r="T227" i="19"/>
  <c r="R227" i="19"/>
  <c r="Q227" i="19"/>
  <c r="O227" i="19"/>
  <c r="N227" i="19"/>
  <c r="L227" i="19"/>
  <c r="K227" i="19"/>
  <c r="X226" i="19"/>
  <c r="W226" i="19"/>
  <c r="U226" i="19"/>
  <c r="T226" i="19"/>
  <c r="R226" i="19"/>
  <c r="Q226" i="19"/>
  <c r="O226" i="19"/>
  <c r="N226" i="19"/>
  <c r="L226" i="19"/>
  <c r="K226" i="19"/>
  <c r="X225" i="19"/>
  <c r="W225" i="19"/>
  <c r="U225" i="19"/>
  <c r="T225" i="19"/>
  <c r="R225" i="19"/>
  <c r="Q225" i="19"/>
  <c r="O225" i="19"/>
  <c r="N225" i="19"/>
  <c r="L225" i="19"/>
  <c r="K225" i="19"/>
  <c r="X224" i="19"/>
  <c r="W224" i="19"/>
  <c r="U224" i="19"/>
  <c r="T224" i="19"/>
  <c r="R224" i="19"/>
  <c r="Q224" i="19"/>
  <c r="O224" i="19"/>
  <c r="N224" i="19"/>
  <c r="L224" i="19"/>
  <c r="K224" i="19"/>
  <c r="X216" i="19"/>
  <c r="W216" i="19"/>
  <c r="U216" i="19"/>
  <c r="T216" i="19"/>
  <c r="R216" i="19"/>
  <c r="Q216" i="19"/>
  <c r="O216" i="19"/>
  <c r="N216" i="19"/>
  <c r="L216" i="19"/>
  <c r="K216" i="19"/>
  <c r="X205" i="19"/>
  <c r="W205" i="19"/>
  <c r="V205" i="19"/>
  <c r="U205" i="19"/>
  <c r="T205" i="19"/>
  <c r="S205" i="19"/>
  <c r="R205" i="19"/>
  <c r="Q205" i="19"/>
  <c r="P205" i="19"/>
  <c r="O205" i="19"/>
  <c r="N205" i="19"/>
  <c r="M205" i="19"/>
  <c r="L205" i="19"/>
  <c r="K205" i="19"/>
  <c r="J205" i="19"/>
  <c r="X204" i="19"/>
  <c r="W204" i="19"/>
  <c r="V204" i="19"/>
  <c r="U204" i="19"/>
  <c r="T204" i="19"/>
  <c r="S204" i="19"/>
  <c r="R204" i="19"/>
  <c r="Q204" i="19"/>
  <c r="P204" i="19"/>
  <c r="O204" i="19"/>
  <c r="N204" i="19"/>
  <c r="M204" i="19"/>
  <c r="L204" i="19"/>
  <c r="K204" i="19"/>
  <c r="J204" i="19"/>
  <c r="X198" i="19"/>
  <c r="W198" i="19"/>
  <c r="U198" i="19"/>
  <c r="T198" i="19"/>
  <c r="R198" i="19"/>
  <c r="Q198" i="19"/>
  <c r="O198" i="19"/>
  <c r="N198" i="19"/>
  <c r="L198" i="19"/>
  <c r="K198" i="19"/>
  <c r="X193" i="19"/>
  <c r="U193" i="19"/>
  <c r="R193" i="19"/>
  <c r="O193" i="19"/>
  <c r="L193" i="19"/>
  <c r="X186" i="19"/>
  <c r="W186" i="19"/>
  <c r="U186" i="19"/>
  <c r="T186" i="19"/>
  <c r="R186" i="19"/>
  <c r="Q186" i="19"/>
  <c r="O186" i="19"/>
  <c r="N186" i="19"/>
  <c r="L186" i="19"/>
  <c r="K186" i="19"/>
  <c r="X185" i="19"/>
  <c r="W185" i="19"/>
  <c r="U185" i="19"/>
  <c r="T185" i="19"/>
  <c r="R185" i="19"/>
  <c r="Q185" i="19"/>
  <c r="O185" i="19"/>
  <c r="N185" i="19"/>
  <c r="L185" i="19"/>
  <c r="K185" i="19"/>
  <c r="X181" i="19"/>
  <c r="W181" i="19"/>
  <c r="U181" i="19"/>
  <c r="T181" i="19"/>
  <c r="R181" i="19"/>
  <c r="Q181" i="19"/>
  <c r="O181" i="19"/>
  <c r="N181" i="19"/>
  <c r="L181" i="19"/>
  <c r="K181" i="19"/>
  <c r="X177" i="19"/>
  <c r="W177" i="19"/>
  <c r="U177" i="19"/>
  <c r="T177" i="19"/>
  <c r="R177" i="19"/>
  <c r="Q177" i="19"/>
  <c r="O177" i="19"/>
  <c r="N177" i="19"/>
  <c r="L177" i="19"/>
  <c r="K177" i="19"/>
  <c r="X176" i="19"/>
  <c r="W176" i="19"/>
  <c r="U176" i="19"/>
  <c r="T176" i="19"/>
  <c r="R176" i="19"/>
  <c r="Q176" i="19"/>
  <c r="O176" i="19"/>
  <c r="N176" i="19"/>
  <c r="L176" i="19"/>
  <c r="K176" i="19"/>
  <c r="X175" i="19"/>
  <c r="W175" i="19"/>
  <c r="U175" i="19"/>
  <c r="T175" i="19"/>
  <c r="R175" i="19"/>
  <c r="Q175" i="19"/>
  <c r="O175" i="19"/>
  <c r="N175" i="19"/>
  <c r="L175" i="19"/>
  <c r="K175" i="19"/>
  <c r="X174" i="19"/>
  <c r="W174" i="19"/>
  <c r="U174" i="19"/>
  <c r="T174" i="19"/>
  <c r="R174" i="19"/>
  <c r="Q174" i="19"/>
  <c r="O174" i="19"/>
  <c r="N174" i="19"/>
  <c r="L174" i="19"/>
  <c r="K174" i="19"/>
  <c r="X166" i="19"/>
  <c r="W166" i="19"/>
  <c r="U166" i="19"/>
  <c r="T166" i="19"/>
  <c r="R166" i="19"/>
  <c r="Q166" i="19"/>
  <c r="O166" i="19"/>
  <c r="N166" i="19"/>
  <c r="L166" i="19"/>
  <c r="K166" i="19"/>
  <c r="X155" i="19"/>
  <c r="W155" i="19"/>
  <c r="V155" i="19"/>
  <c r="U155" i="19"/>
  <c r="T155" i="19"/>
  <c r="S155" i="19"/>
  <c r="R155" i="19"/>
  <c r="Q155" i="19"/>
  <c r="P155" i="19"/>
  <c r="O155" i="19"/>
  <c r="N155" i="19"/>
  <c r="M155" i="19"/>
  <c r="L155" i="19"/>
  <c r="K155" i="19"/>
  <c r="J155" i="19"/>
  <c r="X154" i="19"/>
  <c r="W154" i="19"/>
  <c r="V154" i="19"/>
  <c r="U154" i="19"/>
  <c r="T154" i="19"/>
  <c r="S154" i="19"/>
  <c r="R154" i="19"/>
  <c r="Q154" i="19"/>
  <c r="P154" i="19"/>
  <c r="O154" i="19"/>
  <c r="N154" i="19"/>
  <c r="M154" i="19"/>
  <c r="L154" i="19"/>
  <c r="K154" i="19"/>
  <c r="J154" i="19"/>
  <c r="X148" i="19"/>
  <c r="W148" i="19"/>
  <c r="U148" i="19"/>
  <c r="T148" i="19"/>
  <c r="R148" i="19"/>
  <c r="Q148" i="19"/>
  <c r="O148" i="19"/>
  <c r="N148" i="19"/>
  <c r="L148" i="19"/>
  <c r="K148" i="19"/>
  <c r="X143" i="19"/>
  <c r="U143" i="19"/>
  <c r="R143" i="19"/>
  <c r="O143" i="19"/>
  <c r="L143" i="19"/>
  <c r="X136" i="19"/>
  <c r="W136" i="19"/>
  <c r="U136" i="19"/>
  <c r="T136" i="19"/>
  <c r="R136" i="19"/>
  <c r="Q136" i="19"/>
  <c r="O136" i="19"/>
  <c r="N136" i="19"/>
  <c r="L136" i="19"/>
  <c r="K136" i="19"/>
  <c r="X135" i="19"/>
  <c r="W135" i="19"/>
  <c r="U135" i="19"/>
  <c r="T135" i="19"/>
  <c r="R135" i="19"/>
  <c r="Q135" i="19"/>
  <c r="O135" i="19"/>
  <c r="N135" i="19"/>
  <c r="L135" i="19"/>
  <c r="K135" i="19"/>
  <c r="X131" i="19"/>
  <c r="W131" i="19"/>
  <c r="U131" i="19"/>
  <c r="T131" i="19"/>
  <c r="R131" i="19"/>
  <c r="Q131" i="19"/>
  <c r="O131" i="19"/>
  <c r="N131" i="19"/>
  <c r="L131" i="19"/>
  <c r="K131" i="19"/>
  <c r="X127" i="19"/>
  <c r="W127" i="19"/>
  <c r="U127" i="19"/>
  <c r="T127" i="19"/>
  <c r="R127" i="19"/>
  <c r="Q127" i="19"/>
  <c r="O127" i="19"/>
  <c r="N127" i="19"/>
  <c r="L127" i="19"/>
  <c r="K127" i="19"/>
  <c r="X126" i="19"/>
  <c r="W126" i="19"/>
  <c r="U126" i="19"/>
  <c r="T126" i="19"/>
  <c r="R126" i="19"/>
  <c r="Q126" i="19"/>
  <c r="O126" i="19"/>
  <c r="N126" i="19"/>
  <c r="L126" i="19"/>
  <c r="K126" i="19"/>
  <c r="X125" i="19"/>
  <c r="W125" i="19"/>
  <c r="U125" i="19"/>
  <c r="T125" i="19"/>
  <c r="R125" i="19"/>
  <c r="Q125" i="19"/>
  <c r="O125" i="19"/>
  <c r="N125" i="19"/>
  <c r="L125" i="19"/>
  <c r="K125" i="19"/>
  <c r="X124" i="19"/>
  <c r="W124" i="19"/>
  <c r="U124" i="19"/>
  <c r="T124" i="19"/>
  <c r="R124" i="19"/>
  <c r="Q124" i="19"/>
  <c r="O124" i="19"/>
  <c r="N124" i="19"/>
  <c r="L124" i="19"/>
  <c r="K124" i="19"/>
  <c r="X116" i="19"/>
  <c r="W116" i="19"/>
  <c r="U116" i="19"/>
  <c r="T116" i="19"/>
  <c r="R116" i="19"/>
  <c r="Q116" i="19"/>
  <c r="O116" i="19"/>
  <c r="N116" i="19"/>
  <c r="L116" i="19"/>
  <c r="K116" i="19"/>
  <c r="X105" i="19"/>
  <c r="W105" i="19"/>
  <c r="V105" i="19"/>
  <c r="U105" i="19"/>
  <c r="T105" i="19"/>
  <c r="S105" i="19"/>
  <c r="R105" i="19"/>
  <c r="Q105" i="19"/>
  <c r="P105" i="19"/>
  <c r="O105" i="19"/>
  <c r="N105" i="19"/>
  <c r="M105" i="19"/>
  <c r="L105" i="19"/>
  <c r="K105" i="19"/>
  <c r="J105" i="19"/>
  <c r="X104" i="19"/>
  <c r="W104" i="19"/>
  <c r="V104" i="19"/>
  <c r="U104" i="19"/>
  <c r="T104" i="19"/>
  <c r="S104" i="19"/>
  <c r="R104" i="19"/>
  <c r="Q104" i="19"/>
  <c r="P104" i="19"/>
  <c r="O104" i="19"/>
  <c r="N104" i="19"/>
  <c r="M104" i="19"/>
  <c r="L104" i="19"/>
  <c r="K104" i="19"/>
  <c r="J104" i="19"/>
  <c r="X98" i="19"/>
  <c r="W98" i="19"/>
  <c r="U98" i="19"/>
  <c r="T98" i="19"/>
  <c r="R98" i="19"/>
  <c r="Q98" i="19"/>
  <c r="O98" i="19"/>
  <c r="N98" i="19"/>
  <c r="L98" i="19"/>
  <c r="K98" i="19"/>
  <c r="X93" i="19"/>
  <c r="U93" i="19"/>
  <c r="R93" i="19"/>
  <c r="O93" i="19"/>
  <c r="L93" i="19"/>
  <c r="X86" i="19"/>
  <c r="W86" i="19"/>
  <c r="U86" i="19"/>
  <c r="T86" i="19"/>
  <c r="R86" i="19"/>
  <c r="Q86" i="19"/>
  <c r="O86" i="19"/>
  <c r="N86" i="19"/>
  <c r="L86" i="19"/>
  <c r="K86" i="19"/>
  <c r="X85" i="19"/>
  <c r="W85" i="19"/>
  <c r="U85" i="19"/>
  <c r="T85" i="19"/>
  <c r="R85" i="19"/>
  <c r="Q85" i="19"/>
  <c r="O85" i="19"/>
  <c r="N85" i="19"/>
  <c r="L85" i="19"/>
  <c r="K85" i="19"/>
  <c r="X81" i="19"/>
  <c r="W81" i="19"/>
  <c r="U81" i="19"/>
  <c r="T81" i="19"/>
  <c r="R81" i="19"/>
  <c r="Q81" i="19"/>
  <c r="O81" i="19"/>
  <c r="N81" i="19"/>
  <c r="L81" i="19"/>
  <c r="K81" i="19"/>
  <c r="X77" i="19"/>
  <c r="W77" i="19"/>
  <c r="U77" i="19"/>
  <c r="T77" i="19"/>
  <c r="R77" i="19"/>
  <c r="Q77" i="19"/>
  <c r="O77" i="19"/>
  <c r="N77" i="19"/>
  <c r="L77" i="19"/>
  <c r="K77" i="19"/>
  <c r="X76" i="19"/>
  <c r="W76" i="19"/>
  <c r="U76" i="19"/>
  <c r="T76" i="19"/>
  <c r="R76" i="19"/>
  <c r="Q76" i="19"/>
  <c r="O76" i="19"/>
  <c r="N76" i="19"/>
  <c r="L76" i="19"/>
  <c r="K76" i="19"/>
  <c r="X75" i="19"/>
  <c r="W75" i="19"/>
  <c r="U75" i="19"/>
  <c r="T75" i="19"/>
  <c r="R75" i="19"/>
  <c r="Q75" i="19"/>
  <c r="O75" i="19"/>
  <c r="N75" i="19"/>
  <c r="L75" i="19"/>
  <c r="K75" i="19"/>
  <c r="X74" i="19"/>
  <c r="W74" i="19"/>
  <c r="U74" i="19"/>
  <c r="T74" i="19"/>
  <c r="R74" i="19"/>
  <c r="Q74" i="19"/>
  <c r="O74" i="19"/>
  <c r="N74" i="19"/>
  <c r="L74" i="19"/>
  <c r="K74" i="19"/>
  <c r="X66" i="19"/>
  <c r="W66" i="19"/>
  <c r="U66" i="19"/>
  <c r="T66" i="19"/>
  <c r="R66" i="19"/>
  <c r="Q66" i="19"/>
  <c r="O66" i="19"/>
  <c r="N66" i="19"/>
  <c r="L66" i="19"/>
  <c r="K66" i="19"/>
  <c r="U55" i="19"/>
  <c r="T55" i="19"/>
  <c r="S55" i="19"/>
  <c r="U54" i="19"/>
  <c r="T54" i="19"/>
  <c r="S54" i="19"/>
  <c r="U48" i="19"/>
  <c r="T48" i="19"/>
  <c r="U43" i="19"/>
  <c r="U36" i="19"/>
  <c r="T36" i="19"/>
  <c r="U35" i="19"/>
  <c r="T35" i="19"/>
  <c r="U31" i="19"/>
  <c r="T31" i="19"/>
  <c r="U27" i="19"/>
  <c r="T27" i="19"/>
  <c r="U26" i="19"/>
  <c r="T26" i="19"/>
  <c r="U25" i="19"/>
  <c r="T25" i="19"/>
  <c r="U24" i="19"/>
  <c r="T24" i="19"/>
  <c r="U16" i="19"/>
  <c r="T16" i="19"/>
  <c r="X55" i="19"/>
  <c r="W55" i="19"/>
  <c r="V55" i="19"/>
  <c r="X54" i="19"/>
  <c r="W54" i="19"/>
  <c r="V54" i="19"/>
  <c r="X48" i="19"/>
  <c r="W48" i="19"/>
  <c r="X43" i="19"/>
  <c r="X36" i="19"/>
  <c r="W36" i="19"/>
  <c r="X35" i="19"/>
  <c r="W35" i="19"/>
  <c r="X31" i="19"/>
  <c r="W31" i="19"/>
  <c r="X27" i="19"/>
  <c r="W27" i="19"/>
  <c r="X26" i="19"/>
  <c r="W26" i="19"/>
  <c r="X25" i="19"/>
  <c r="W25" i="19"/>
  <c r="X24" i="19"/>
  <c r="W24" i="19"/>
  <c r="X16" i="19"/>
  <c r="W16" i="19"/>
  <c r="R55" i="19"/>
  <c r="Q55" i="19"/>
  <c r="P55" i="19"/>
  <c r="R54" i="19"/>
  <c r="Q54" i="19"/>
  <c r="P54" i="19"/>
  <c r="R48" i="19"/>
  <c r="Q48" i="19"/>
  <c r="R43" i="19"/>
  <c r="R36" i="19"/>
  <c r="Q36" i="19"/>
  <c r="R35" i="19"/>
  <c r="Q35" i="19"/>
  <c r="R31" i="19"/>
  <c r="Q31" i="19"/>
  <c r="R27" i="19"/>
  <c r="Q27" i="19"/>
  <c r="R26" i="19"/>
  <c r="Q26" i="19"/>
  <c r="R25" i="19"/>
  <c r="Q25" i="19"/>
  <c r="R24" i="19"/>
  <c r="Q24" i="19"/>
  <c r="R16" i="19"/>
  <c r="Q16" i="19"/>
  <c r="O55" i="19"/>
  <c r="N55" i="19"/>
  <c r="M55" i="19"/>
  <c r="O54" i="19"/>
  <c r="N54" i="19"/>
  <c r="M54" i="19"/>
  <c r="O48" i="19"/>
  <c r="N48" i="19"/>
  <c r="O43" i="19"/>
  <c r="O36" i="19"/>
  <c r="N36" i="19"/>
  <c r="O35" i="19"/>
  <c r="N35" i="19"/>
  <c r="O31" i="19"/>
  <c r="N31" i="19"/>
  <c r="O27" i="19"/>
  <c r="N27" i="19"/>
  <c r="O26" i="19"/>
  <c r="N26" i="19"/>
  <c r="O25" i="19"/>
  <c r="N25" i="19"/>
  <c r="O24" i="19"/>
  <c r="N24" i="19"/>
  <c r="O16" i="19"/>
  <c r="N16" i="19"/>
  <c r="W7" i="1"/>
  <c r="L55" i="19"/>
  <c r="K55" i="19"/>
  <c r="L54" i="19"/>
  <c r="L26" i="19"/>
  <c r="K26" i="19"/>
  <c r="L48" i="19"/>
  <c r="L43" i="19"/>
  <c r="L36" i="19"/>
  <c r="L35" i="19"/>
  <c r="L31" i="19"/>
  <c r="L27" i="19"/>
  <c r="L25" i="19"/>
  <c r="L24" i="19"/>
  <c r="L16" i="19"/>
  <c r="K48" i="19"/>
  <c r="K36" i="19"/>
  <c r="K35" i="19"/>
  <c r="K31" i="19"/>
  <c r="K27" i="19"/>
  <c r="K25" i="19"/>
  <c r="K24" i="19"/>
  <c r="K16" i="19"/>
  <c r="K54" i="19"/>
  <c r="J55" i="19"/>
  <c r="J54" i="19"/>
  <c r="K25" i="1" l="1"/>
  <c r="W25" i="1"/>
  <c r="T25" i="1"/>
  <c r="L25" i="1" l="1"/>
  <c r="AA25" i="1" s="1"/>
  <c r="K46" i="1"/>
  <c r="T47" i="1"/>
  <c r="AA47" i="1" s="1"/>
  <c r="W47" i="1"/>
  <c r="T48" i="1"/>
  <c r="AA48" i="1" s="1"/>
  <c r="W48" i="1"/>
  <c r="K49" i="1"/>
  <c r="T49" i="1"/>
  <c r="AA49" i="1" s="1"/>
  <c r="W49" i="1"/>
  <c r="T50" i="1"/>
  <c r="AA50" i="1" s="1"/>
  <c r="W50" i="1"/>
  <c r="T51" i="1"/>
  <c r="AA51" i="1" s="1"/>
  <c r="W51" i="1"/>
  <c r="J38" i="18" l="1"/>
  <c r="T18" i="18"/>
  <c r="T58" i="18"/>
  <c r="AN38" i="18"/>
  <c r="AN98" i="18"/>
  <c r="T78" i="18"/>
  <c r="AD98" i="18"/>
  <c r="J78" i="18"/>
  <c r="AX98" i="18"/>
  <c r="AD78" i="18"/>
  <c r="T98" i="18"/>
  <c r="AN18" i="18"/>
  <c r="J98" i="18"/>
  <c r="AD58" i="18"/>
  <c r="T38" i="18"/>
  <c r="AX38" i="18"/>
  <c r="AX18" i="18"/>
  <c r="J18" i="18"/>
  <c r="AX58" i="18"/>
  <c r="J58" i="18"/>
  <c r="AD18" i="18"/>
  <c r="AX78" i="18"/>
  <c r="AN58" i="18"/>
  <c r="AD38" i="18"/>
  <c r="AN78" i="18"/>
  <c r="AC25" i="1"/>
  <c r="AB25" i="1"/>
  <c r="L46" i="1"/>
  <c r="L49" i="1"/>
  <c r="AB50" i="1"/>
  <c r="AC50" i="1"/>
  <c r="AB48" i="1"/>
  <c r="AC48" i="1"/>
  <c r="AB51" i="1"/>
  <c r="AC51" i="1"/>
  <c r="AB49" i="1"/>
  <c r="AC49" i="1"/>
  <c r="AB47" i="1"/>
  <c r="AC47" i="1"/>
  <c r="AE51" i="1"/>
  <c r="AD51" i="1" s="1"/>
  <c r="AE50" i="1"/>
  <c r="AD50" i="1" s="1"/>
  <c r="AE49" i="1"/>
  <c r="AD49" i="1" s="1"/>
  <c r="AE48" i="1"/>
  <c r="AD48" i="1" s="1"/>
  <c r="AE47" i="1"/>
  <c r="AD47" i="1" s="1"/>
  <c r="O249" i="19" l="1"/>
  <c r="X249" i="19"/>
  <c r="U249" i="19"/>
  <c r="R249" i="19"/>
  <c r="L249" i="19"/>
  <c r="U199" i="19"/>
  <c r="R149" i="19"/>
  <c r="R199" i="19"/>
  <c r="O149" i="19"/>
  <c r="O199" i="19"/>
  <c r="L199" i="19"/>
  <c r="X149" i="19"/>
  <c r="U149" i="19"/>
  <c r="O99" i="19"/>
  <c r="X199" i="19"/>
  <c r="L99" i="19"/>
  <c r="L149" i="19"/>
  <c r="R99" i="19"/>
  <c r="X49" i="19"/>
  <c r="R49" i="19"/>
  <c r="X99" i="19"/>
  <c r="U49" i="19"/>
  <c r="L49" i="19"/>
  <c r="U99" i="19"/>
  <c r="O49" i="19"/>
  <c r="R250" i="19"/>
  <c r="U250" i="19"/>
  <c r="O250" i="19"/>
  <c r="L250" i="19"/>
  <c r="X200" i="19"/>
  <c r="U200" i="19"/>
  <c r="R200" i="19"/>
  <c r="O150" i="19"/>
  <c r="O200" i="19"/>
  <c r="R100" i="19"/>
  <c r="L200" i="19"/>
  <c r="O100" i="19"/>
  <c r="X150" i="19"/>
  <c r="L100" i="19"/>
  <c r="U150" i="19"/>
  <c r="X250" i="19"/>
  <c r="R150" i="19"/>
  <c r="X100" i="19"/>
  <c r="L150" i="19"/>
  <c r="R50" i="19"/>
  <c r="U100" i="19"/>
  <c r="X50" i="19"/>
  <c r="L50" i="19"/>
  <c r="O50" i="19"/>
  <c r="U50" i="19"/>
  <c r="T253" i="19"/>
  <c r="Q203" i="19"/>
  <c r="W253" i="19"/>
  <c r="N203" i="19"/>
  <c r="K203" i="19"/>
  <c r="N253" i="19"/>
  <c r="K253" i="19"/>
  <c r="T203" i="19"/>
  <c r="W153" i="19"/>
  <c r="Q253" i="19"/>
  <c r="Q153" i="19"/>
  <c r="N153" i="19"/>
  <c r="T103" i="19"/>
  <c r="K153" i="19"/>
  <c r="W203" i="19"/>
  <c r="W53" i="19"/>
  <c r="W103" i="19"/>
  <c r="T153" i="19"/>
  <c r="Q103" i="19"/>
  <c r="N103" i="19"/>
  <c r="K103" i="19"/>
  <c r="Q53" i="19"/>
  <c r="N53" i="19"/>
  <c r="T53" i="19"/>
  <c r="K53" i="19"/>
  <c r="Q251" i="19"/>
  <c r="K251" i="19"/>
  <c r="W251" i="19"/>
  <c r="T251" i="19"/>
  <c r="W201" i="19"/>
  <c r="T151" i="19"/>
  <c r="T201" i="19"/>
  <c r="Q151" i="19"/>
  <c r="Q201" i="19"/>
  <c r="N251" i="19"/>
  <c r="N201" i="19"/>
  <c r="K201" i="19"/>
  <c r="N151" i="19"/>
  <c r="Q101" i="19"/>
  <c r="K151" i="19"/>
  <c r="N101" i="19"/>
  <c r="K101" i="19"/>
  <c r="T51" i="19"/>
  <c r="W101" i="19"/>
  <c r="K51" i="19"/>
  <c r="Q51" i="19"/>
  <c r="T101" i="19"/>
  <c r="N51" i="19"/>
  <c r="W151" i="19"/>
  <c r="W51" i="19"/>
  <c r="T252" i="19"/>
  <c r="Q252" i="19"/>
  <c r="N252" i="19"/>
  <c r="K252" i="19"/>
  <c r="W252" i="19"/>
  <c r="W202" i="19"/>
  <c r="Q152" i="19"/>
  <c r="T202" i="19"/>
  <c r="Q202" i="19"/>
  <c r="N202" i="19"/>
  <c r="K152" i="19"/>
  <c r="K202" i="19"/>
  <c r="T102" i="19"/>
  <c r="Q102" i="19"/>
  <c r="W152" i="19"/>
  <c r="T152" i="19"/>
  <c r="N102" i="19"/>
  <c r="N152" i="19"/>
  <c r="W102" i="19"/>
  <c r="T52" i="19"/>
  <c r="K102" i="19"/>
  <c r="N52" i="19"/>
  <c r="K52" i="19"/>
  <c r="W52" i="19"/>
  <c r="Q52" i="19"/>
  <c r="R251" i="19"/>
  <c r="L251" i="19"/>
  <c r="X251" i="19"/>
  <c r="U251" i="19"/>
  <c r="X201" i="19"/>
  <c r="U151" i="19"/>
  <c r="U201" i="19"/>
  <c r="R201" i="19"/>
  <c r="O151" i="19"/>
  <c r="O251" i="19"/>
  <c r="O201" i="19"/>
  <c r="L201" i="19"/>
  <c r="R151" i="19"/>
  <c r="R101" i="19"/>
  <c r="L151" i="19"/>
  <c r="R51" i="19"/>
  <c r="O51" i="19"/>
  <c r="X101" i="19"/>
  <c r="U51" i="19"/>
  <c r="U101" i="19"/>
  <c r="O101" i="19"/>
  <c r="L101" i="19"/>
  <c r="X51" i="19"/>
  <c r="L51" i="19"/>
  <c r="X151" i="19"/>
  <c r="S253" i="19"/>
  <c r="V253" i="19"/>
  <c r="P253" i="19"/>
  <c r="M253" i="19"/>
  <c r="J253" i="19"/>
  <c r="V203" i="19"/>
  <c r="P203" i="19"/>
  <c r="M203" i="19"/>
  <c r="V153" i="19"/>
  <c r="J203" i="19"/>
  <c r="S153" i="19"/>
  <c r="M153" i="19"/>
  <c r="S103" i="19"/>
  <c r="J153" i="19"/>
  <c r="P103" i="19"/>
  <c r="S203" i="19"/>
  <c r="S53" i="19"/>
  <c r="M53" i="19"/>
  <c r="J53" i="19"/>
  <c r="V53" i="19"/>
  <c r="V103" i="19"/>
  <c r="P153" i="19"/>
  <c r="J103" i="19"/>
  <c r="P53" i="19"/>
  <c r="M103" i="19"/>
  <c r="R252" i="19"/>
  <c r="O252" i="19"/>
  <c r="L252" i="19"/>
  <c r="X252" i="19"/>
  <c r="U152" i="19"/>
  <c r="X202" i="19"/>
  <c r="R152" i="19"/>
  <c r="U252" i="19"/>
  <c r="U202" i="19"/>
  <c r="R202" i="19"/>
  <c r="R102" i="19"/>
  <c r="X152" i="19"/>
  <c r="O102" i="19"/>
  <c r="L152" i="19"/>
  <c r="X102" i="19"/>
  <c r="U102" i="19"/>
  <c r="O52" i="19"/>
  <c r="L102" i="19"/>
  <c r="O202" i="19"/>
  <c r="L202" i="19"/>
  <c r="O152" i="19"/>
  <c r="R52" i="19"/>
  <c r="L52" i="19"/>
  <c r="U52" i="19"/>
  <c r="X52" i="19"/>
  <c r="Q249" i="19"/>
  <c r="W249" i="19"/>
  <c r="N249" i="19"/>
  <c r="K249" i="19"/>
  <c r="W199" i="19"/>
  <c r="T199" i="19"/>
  <c r="Q199" i="19"/>
  <c r="N199" i="19"/>
  <c r="T249" i="19"/>
  <c r="W149" i="19"/>
  <c r="Q99" i="19"/>
  <c r="T149" i="19"/>
  <c r="N99" i="19"/>
  <c r="Q149" i="19"/>
  <c r="K199" i="19"/>
  <c r="N149" i="19"/>
  <c r="K99" i="19"/>
  <c r="K49" i="19"/>
  <c r="K149" i="19"/>
  <c r="T49" i="19"/>
  <c r="Q49" i="19"/>
  <c r="W49" i="19"/>
  <c r="W99" i="19"/>
  <c r="T99" i="19"/>
  <c r="N49" i="19"/>
  <c r="U253" i="19"/>
  <c r="X253" i="19"/>
  <c r="R253" i="19"/>
  <c r="O253" i="19"/>
  <c r="L253" i="19"/>
  <c r="O203" i="19"/>
  <c r="L203" i="19"/>
  <c r="R153" i="19"/>
  <c r="X203" i="19"/>
  <c r="U203" i="19"/>
  <c r="L153" i="19"/>
  <c r="O153" i="19"/>
  <c r="U103" i="19"/>
  <c r="R103" i="19"/>
  <c r="O103" i="19"/>
  <c r="X153" i="19"/>
  <c r="O53" i="19"/>
  <c r="X103" i="19"/>
  <c r="L53" i="19"/>
  <c r="R203" i="19"/>
  <c r="U153" i="19"/>
  <c r="L103" i="19"/>
  <c r="U53" i="19"/>
  <c r="X53" i="19"/>
  <c r="R53" i="19"/>
  <c r="Q250" i="19"/>
  <c r="W250" i="19"/>
  <c r="T250" i="19"/>
  <c r="N250" i="19"/>
  <c r="W200" i="19"/>
  <c r="T150" i="19"/>
  <c r="T200" i="19"/>
  <c r="Q200" i="19"/>
  <c r="N150" i="19"/>
  <c r="N200" i="19"/>
  <c r="K250" i="19"/>
  <c r="K200" i="19"/>
  <c r="Q100" i="19"/>
  <c r="W150" i="19"/>
  <c r="Q150" i="19"/>
  <c r="W100" i="19"/>
  <c r="K150" i="19"/>
  <c r="T100" i="19"/>
  <c r="N100" i="19"/>
  <c r="K100" i="19"/>
  <c r="K50" i="19"/>
  <c r="W50" i="19"/>
  <c r="Q50" i="19"/>
  <c r="T50" i="19"/>
  <c r="N50" i="19"/>
  <c r="AF47" i="1"/>
  <c r="AF51" i="1"/>
  <c r="AF49" i="1"/>
  <c r="AF48" i="1"/>
  <c r="AF50" i="1"/>
  <c r="P236" i="19" l="1"/>
  <c r="M236" i="19"/>
  <c r="J236" i="19"/>
  <c r="V236" i="19"/>
  <c r="J186" i="19"/>
  <c r="S236" i="19"/>
  <c r="V136" i="19"/>
  <c r="V186" i="19"/>
  <c r="S186" i="19"/>
  <c r="P136" i="19"/>
  <c r="P186" i="19"/>
  <c r="M186" i="19"/>
  <c r="J136" i="19"/>
  <c r="S86" i="19"/>
  <c r="S136" i="19"/>
  <c r="P86" i="19"/>
  <c r="M136" i="19"/>
  <c r="S36" i="19"/>
  <c r="M86" i="19"/>
  <c r="M36" i="19"/>
  <c r="J86" i="19"/>
  <c r="V36" i="19"/>
  <c r="V86" i="19"/>
  <c r="P36" i="19"/>
  <c r="J36" i="19"/>
  <c r="F221" i="13"/>
  <c r="F220" i="13"/>
  <c r="F219" i="13"/>
  <c r="F218" i="13"/>
  <c r="F217" i="13"/>
  <c r="F216" i="13"/>
  <c r="F215" i="13"/>
  <c r="F214" i="13"/>
  <c r="F213" i="13"/>
  <c r="F212" i="13"/>
  <c r="F211" i="13"/>
  <c r="F210" i="13"/>
  <c r="T12" i="1" l="1"/>
  <c r="AE12" i="1" s="1"/>
  <c r="AD12" i="1" s="1"/>
  <c r="T11" i="1"/>
  <c r="AE11" i="1" s="1"/>
  <c r="AD11" i="1" s="1"/>
  <c r="W43" i="1"/>
  <c r="T43" i="1"/>
  <c r="K43" i="1"/>
  <c r="K40" i="1"/>
  <c r="L43" i="1" l="1"/>
  <c r="AA43" i="1" s="1"/>
  <c r="L40" i="1"/>
  <c r="W39" i="1"/>
  <c r="T39" i="1"/>
  <c r="W38" i="1"/>
  <c r="T38" i="1"/>
  <c r="W37" i="1"/>
  <c r="T37" i="1"/>
  <c r="K37" i="1"/>
  <c r="K34" i="1"/>
  <c r="K31" i="1"/>
  <c r="K28" i="1"/>
  <c r="K22" i="1"/>
  <c r="K19" i="1"/>
  <c r="K16" i="1"/>
  <c r="K13" i="1"/>
  <c r="K10" i="1"/>
  <c r="T36" i="1"/>
  <c r="T35" i="1"/>
  <c r="W33" i="1"/>
  <c r="T33" i="1"/>
  <c r="W32" i="1"/>
  <c r="T32" i="1"/>
  <c r="W28" i="1"/>
  <c r="T28" i="1"/>
  <c r="T24" i="1"/>
  <c r="AE24" i="1" s="1"/>
  <c r="AD24" i="1" s="1"/>
  <c r="T23" i="1"/>
  <c r="T21" i="1"/>
  <c r="AE21" i="1" s="1"/>
  <c r="AD21" i="1" s="1"/>
  <c r="T20" i="1"/>
  <c r="T18" i="1"/>
  <c r="AE18" i="1" s="1"/>
  <c r="AD18" i="1" s="1"/>
  <c r="T17" i="1"/>
  <c r="W16" i="1"/>
  <c r="T16" i="1"/>
  <c r="AE17" i="1" l="1"/>
  <c r="AD17" i="1" s="1"/>
  <c r="AE23" i="1"/>
  <c r="AD23" i="1" s="1"/>
  <c r="AE35" i="1"/>
  <c r="AD35" i="1" s="1"/>
  <c r="AD38" i="1"/>
  <c r="AE20" i="1"/>
  <c r="AD20" i="1" s="1"/>
  <c r="AE36" i="1"/>
  <c r="AD36" i="1" s="1"/>
  <c r="AD39" i="1"/>
  <c r="AB43" i="1"/>
  <c r="AC43" i="1"/>
  <c r="L37" i="1"/>
  <c r="AA37" i="1" s="1"/>
  <c r="AA38" i="1" s="1"/>
  <c r="AA39" i="1" s="1"/>
  <c r="L34" i="1"/>
  <c r="L31" i="1"/>
  <c r="L28" i="1"/>
  <c r="AA28" i="1" s="1"/>
  <c r="L22" i="1"/>
  <c r="L19" i="1"/>
  <c r="L16" i="1"/>
  <c r="AA16" i="1" s="1"/>
  <c r="AA17" i="1" s="1"/>
  <c r="AA18" i="1" s="1"/>
  <c r="L13" i="1"/>
  <c r="L10" i="1"/>
  <c r="T10" i="1"/>
  <c r="W10" i="1"/>
  <c r="T19" i="1"/>
  <c r="W19" i="1"/>
  <c r="T22" i="1"/>
  <c r="W22" i="1"/>
  <c r="T31" i="1"/>
  <c r="W31" i="1"/>
  <c r="T34" i="1"/>
  <c r="W34" i="1"/>
  <c r="AA14" i="1" l="1"/>
  <c r="AA13" i="1"/>
  <c r="N246" i="19"/>
  <c r="K246" i="19"/>
  <c r="W246" i="19"/>
  <c r="T246" i="19"/>
  <c r="T196" i="19"/>
  <c r="Q196" i="19"/>
  <c r="N196" i="19"/>
  <c r="K196" i="19"/>
  <c r="W196" i="19"/>
  <c r="N96" i="19"/>
  <c r="K96" i="19"/>
  <c r="W146" i="19"/>
  <c r="T146" i="19"/>
  <c r="Q146" i="19"/>
  <c r="Q246" i="19"/>
  <c r="Q96" i="19"/>
  <c r="Q46" i="19"/>
  <c r="K46" i="19"/>
  <c r="N146" i="19"/>
  <c r="N46" i="19"/>
  <c r="K146" i="19"/>
  <c r="W96" i="19"/>
  <c r="T96" i="19"/>
  <c r="T46" i="19"/>
  <c r="W46" i="19"/>
  <c r="O246" i="19"/>
  <c r="L246" i="19"/>
  <c r="X246" i="19"/>
  <c r="U246" i="19"/>
  <c r="R246" i="19"/>
  <c r="R196" i="19"/>
  <c r="O146" i="19"/>
  <c r="O196" i="19"/>
  <c r="L146" i="19"/>
  <c r="L196" i="19"/>
  <c r="U146" i="19"/>
  <c r="L96" i="19"/>
  <c r="X146" i="19"/>
  <c r="X196" i="19"/>
  <c r="U196" i="19"/>
  <c r="X96" i="19"/>
  <c r="O96" i="19"/>
  <c r="U46" i="19"/>
  <c r="R146" i="19"/>
  <c r="O46" i="19"/>
  <c r="U96" i="19"/>
  <c r="R96" i="19"/>
  <c r="X46" i="19"/>
  <c r="R46" i="19"/>
  <c r="L46" i="19"/>
  <c r="L245" i="19"/>
  <c r="X245" i="19"/>
  <c r="U245" i="19"/>
  <c r="R245" i="19"/>
  <c r="O245" i="19"/>
  <c r="R195" i="19"/>
  <c r="O145" i="19"/>
  <c r="O195" i="19"/>
  <c r="L195" i="19"/>
  <c r="X195" i="19"/>
  <c r="U145" i="19"/>
  <c r="L95" i="19"/>
  <c r="R145" i="19"/>
  <c r="X95" i="19"/>
  <c r="L145" i="19"/>
  <c r="U195" i="19"/>
  <c r="R45" i="19"/>
  <c r="U95" i="19"/>
  <c r="U45" i="19"/>
  <c r="R95" i="19"/>
  <c r="X145" i="19"/>
  <c r="O95" i="19"/>
  <c r="X45" i="19"/>
  <c r="O45" i="19"/>
  <c r="L45" i="19"/>
  <c r="N247" i="19"/>
  <c r="Q247" i="19"/>
  <c r="K247" i="19"/>
  <c r="W247" i="19"/>
  <c r="T197" i="19"/>
  <c r="Q147" i="19"/>
  <c r="Q197" i="19"/>
  <c r="N197" i="19"/>
  <c r="K147" i="19"/>
  <c r="K197" i="19"/>
  <c r="T247" i="19"/>
  <c r="N147" i="19"/>
  <c r="N97" i="19"/>
  <c r="W197" i="19"/>
  <c r="W97" i="19"/>
  <c r="W147" i="19"/>
  <c r="T147" i="19"/>
  <c r="T97" i="19"/>
  <c r="N47" i="19"/>
  <c r="Q97" i="19"/>
  <c r="K97" i="19"/>
  <c r="K47" i="19"/>
  <c r="T47" i="19"/>
  <c r="W47" i="19"/>
  <c r="Q47" i="19"/>
  <c r="O247" i="19"/>
  <c r="R247" i="19"/>
  <c r="X247" i="19"/>
  <c r="U247" i="19"/>
  <c r="U197" i="19"/>
  <c r="R197" i="19"/>
  <c r="O197" i="19"/>
  <c r="L197" i="19"/>
  <c r="L247" i="19"/>
  <c r="X197" i="19"/>
  <c r="O147" i="19"/>
  <c r="O97" i="19"/>
  <c r="L147" i="19"/>
  <c r="L97" i="19"/>
  <c r="X147" i="19"/>
  <c r="U147" i="19"/>
  <c r="X97" i="19"/>
  <c r="U47" i="19"/>
  <c r="U97" i="19"/>
  <c r="O47" i="19"/>
  <c r="R147" i="19"/>
  <c r="R97" i="19"/>
  <c r="X47" i="19"/>
  <c r="L47" i="19"/>
  <c r="R47" i="19"/>
  <c r="K245" i="19"/>
  <c r="W245" i="19"/>
  <c r="T245" i="19"/>
  <c r="Q245" i="19"/>
  <c r="N245" i="19"/>
  <c r="Q195" i="19"/>
  <c r="N145" i="19"/>
  <c r="N195" i="19"/>
  <c r="K145" i="19"/>
  <c r="K195" i="19"/>
  <c r="T145" i="19"/>
  <c r="K95" i="19"/>
  <c r="Q145" i="19"/>
  <c r="W95" i="19"/>
  <c r="W195" i="19"/>
  <c r="T195" i="19"/>
  <c r="Q45" i="19"/>
  <c r="T95" i="19"/>
  <c r="Q95" i="19"/>
  <c r="W145" i="19"/>
  <c r="K45" i="19"/>
  <c r="N45" i="19"/>
  <c r="N95" i="19"/>
  <c r="T45" i="19"/>
  <c r="W45" i="19"/>
  <c r="AA31" i="1"/>
  <c r="AA32" i="1" s="1"/>
  <c r="AA33" i="1" s="1"/>
  <c r="AB33" i="1" s="1"/>
  <c r="AB38" i="1"/>
  <c r="AC38" i="1"/>
  <c r="AB37" i="1"/>
  <c r="AC37" i="1"/>
  <c r="AB39" i="1"/>
  <c r="AC39" i="1"/>
  <c r="AB28" i="1"/>
  <c r="AC28" i="1"/>
  <c r="AB18" i="1"/>
  <c r="AC18" i="1"/>
  <c r="AB17" i="1"/>
  <c r="AC17" i="1"/>
  <c r="AB16" i="1"/>
  <c r="AC16" i="1"/>
  <c r="T8" i="1"/>
  <c r="W8" i="1"/>
  <c r="T9" i="1"/>
  <c r="T7" i="1"/>
  <c r="AC13" i="1" l="1"/>
  <c r="AB13" i="1"/>
  <c r="AC14" i="1"/>
  <c r="AB14" i="1"/>
  <c r="K213" i="19"/>
  <c r="T213" i="19"/>
  <c r="N213" i="19"/>
  <c r="Q163" i="19"/>
  <c r="W213" i="19"/>
  <c r="Q213" i="19"/>
  <c r="K163" i="19"/>
  <c r="N113" i="19"/>
  <c r="W163" i="19"/>
  <c r="K63" i="19"/>
  <c r="K113" i="19"/>
  <c r="T163" i="19"/>
  <c r="W63" i="19"/>
  <c r="N163" i="19"/>
  <c r="Q63" i="19"/>
  <c r="Q13" i="19"/>
  <c r="W113" i="19"/>
  <c r="N63" i="19"/>
  <c r="T113" i="19"/>
  <c r="Q113" i="19"/>
  <c r="K13" i="19"/>
  <c r="T63" i="19"/>
  <c r="T13" i="19"/>
  <c r="N13" i="19"/>
  <c r="W13" i="19"/>
  <c r="N234" i="19"/>
  <c r="K234" i="19"/>
  <c r="T234" i="19"/>
  <c r="W184" i="19"/>
  <c r="T134" i="19"/>
  <c r="T184" i="19"/>
  <c r="W234" i="19"/>
  <c r="Q234" i="19"/>
  <c r="Q184" i="19"/>
  <c r="N134" i="19"/>
  <c r="N184" i="19"/>
  <c r="K184" i="19"/>
  <c r="W134" i="19"/>
  <c r="Q84" i="19"/>
  <c r="Q134" i="19"/>
  <c r="K134" i="19"/>
  <c r="W84" i="19"/>
  <c r="T84" i="19"/>
  <c r="N84" i="19"/>
  <c r="T34" i="19"/>
  <c r="K84" i="19"/>
  <c r="Q34" i="19"/>
  <c r="W34" i="19"/>
  <c r="N34" i="19"/>
  <c r="K34" i="19"/>
  <c r="K220" i="19"/>
  <c r="W220" i="19"/>
  <c r="W170" i="19"/>
  <c r="T220" i="19"/>
  <c r="Q220" i="19"/>
  <c r="T170" i="19"/>
  <c r="N220" i="19"/>
  <c r="Q170" i="19"/>
  <c r="T70" i="19"/>
  <c r="T120" i="19"/>
  <c r="N170" i="19"/>
  <c r="Q70" i="19"/>
  <c r="K170" i="19"/>
  <c r="N70" i="19"/>
  <c r="W120" i="19"/>
  <c r="K70" i="19"/>
  <c r="Q120" i="19"/>
  <c r="T20" i="19"/>
  <c r="N120" i="19"/>
  <c r="K120" i="19"/>
  <c r="N20" i="19"/>
  <c r="Q20" i="19"/>
  <c r="K20" i="19"/>
  <c r="W20" i="19"/>
  <c r="W70" i="19"/>
  <c r="R220" i="19"/>
  <c r="O220" i="19"/>
  <c r="L220" i="19"/>
  <c r="U220" i="19"/>
  <c r="X170" i="19"/>
  <c r="X220" i="19"/>
  <c r="R170" i="19"/>
  <c r="U170" i="19"/>
  <c r="U120" i="19"/>
  <c r="O170" i="19"/>
  <c r="R70" i="19"/>
  <c r="R120" i="19"/>
  <c r="L170" i="19"/>
  <c r="O70" i="19"/>
  <c r="O120" i="19"/>
  <c r="X120" i="19"/>
  <c r="L70" i="19"/>
  <c r="O20" i="19"/>
  <c r="L120" i="19"/>
  <c r="L20" i="19"/>
  <c r="X70" i="19"/>
  <c r="R20" i="19"/>
  <c r="X20" i="19"/>
  <c r="U20" i="19"/>
  <c r="U70" i="19"/>
  <c r="Q214" i="19"/>
  <c r="N214" i="19"/>
  <c r="K214" i="19"/>
  <c r="Q164" i="19"/>
  <c r="N164" i="19"/>
  <c r="T214" i="19"/>
  <c r="W164" i="19"/>
  <c r="K164" i="19"/>
  <c r="N64" i="19"/>
  <c r="N114" i="19"/>
  <c r="K64" i="19"/>
  <c r="T164" i="19"/>
  <c r="Q14" i="19"/>
  <c r="Q114" i="19"/>
  <c r="K114" i="19"/>
  <c r="W64" i="19"/>
  <c r="W214" i="19"/>
  <c r="T64" i="19"/>
  <c r="N14" i="19"/>
  <c r="T14" i="19"/>
  <c r="K14" i="19"/>
  <c r="W114" i="19"/>
  <c r="W14" i="19"/>
  <c r="Q64" i="19"/>
  <c r="T114" i="19"/>
  <c r="T217" i="19"/>
  <c r="N217" i="19"/>
  <c r="K217" i="19"/>
  <c r="T167" i="19"/>
  <c r="Q167" i="19"/>
  <c r="Q217" i="19"/>
  <c r="Q67" i="19"/>
  <c r="K167" i="19"/>
  <c r="Q117" i="19"/>
  <c r="N67" i="19"/>
  <c r="K67" i="19"/>
  <c r="W167" i="19"/>
  <c r="N117" i="19"/>
  <c r="K117" i="19"/>
  <c r="W67" i="19"/>
  <c r="N167" i="19"/>
  <c r="W217" i="19"/>
  <c r="T117" i="19"/>
  <c r="K17" i="19"/>
  <c r="T67" i="19"/>
  <c r="Q17" i="19"/>
  <c r="N17" i="19"/>
  <c r="T17" i="19"/>
  <c r="W117" i="19"/>
  <c r="W17" i="19"/>
  <c r="W228" i="19"/>
  <c r="T228" i="19"/>
  <c r="N228" i="19"/>
  <c r="Q178" i="19"/>
  <c r="N128" i="19"/>
  <c r="Q228" i="19"/>
  <c r="N178" i="19"/>
  <c r="K228" i="19"/>
  <c r="K178" i="19"/>
  <c r="K78" i="19"/>
  <c r="W78" i="19"/>
  <c r="W178" i="19"/>
  <c r="T128" i="19"/>
  <c r="T178" i="19"/>
  <c r="W128" i="19"/>
  <c r="W28" i="19"/>
  <c r="T78" i="19"/>
  <c r="Q128" i="19"/>
  <c r="Q78" i="19"/>
  <c r="K128" i="19"/>
  <c r="Q28" i="19"/>
  <c r="T28" i="19"/>
  <c r="K28" i="19"/>
  <c r="N28" i="19"/>
  <c r="N78" i="19"/>
  <c r="O217" i="19"/>
  <c r="L217" i="19"/>
  <c r="X217" i="19"/>
  <c r="R217" i="19"/>
  <c r="U167" i="19"/>
  <c r="O167" i="19"/>
  <c r="L167" i="19"/>
  <c r="R117" i="19"/>
  <c r="O67" i="19"/>
  <c r="O117" i="19"/>
  <c r="L67" i="19"/>
  <c r="L117" i="19"/>
  <c r="X167" i="19"/>
  <c r="X17" i="19"/>
  <c r="X67" i="19"/>
  <c r="R167" i="19"/>
  <c r="R17" i="19"/>
  <c r="X117" i="19"/>
  <c r="U67" i="19"/>
  <c r="L17" i="19"/>
  <c r="R67" i="19"/>
  <c r="U217" i="19"/>
  <c r="O17" i="19"/>
  <c r="U117" i="19"/>
  <c r="U17" i="19"/>
  <c r="X242" i="19"/>
  <c r="U242" i="19"/>
  <c r="R242" i="19"/>
  <c r="O242" i="19"/>
  <c r="L242" i="19"/>
  <c r="O192" i="19"/>
  <c r="L142" i="19"/>
  <c r="L192" i="19"/>
  <c r="X142" i="19"/>
  <c r="X192" i="19"/>
  <c r="U192" i="19"/>
  <c r="U142" i="19"/>
  <c r="X92" i="19"/>
  <c r="R142" i="19"/>
  <c r="R192" i="19"/>
  <c r="U92" i="19"/>
  <c r="O142" i="19"/>
  <c r="R92" i="19"/>
  <c r="X42" i="19"/>
  <c r="O92" i="19"/>
  <c r="L92" i="19"/>
  <c r="U42" i="19"/>
  <c r="L42" i="19"/>
  <c r="R42" i="19"/>
  <c r="O42" i="19"/>
  <c r="L214" i="19"/>
  <c r="U214" i="19"/>
  <c r="O214" i="19"/>
  <c r="R164" i="19"/>
  <c r="L164" i="19"/>
  <c r="X214" i="19"/>
  <c r="O114" i="19"/>
  <c r="L64" i="19"/>
  <c r="L114" i="19"/>
  <c r="X64" i="19"/>
  <c r="X164" i="19"/>
  <c r="U164" i="19"/>
  <c r="R114" i="19"/>
  <c r="U14" i="19"/>
  <c r="O164" i="19"/>
  <c r="U64" i="19"/>
  <c r="O14" i="19"/>
  <c r="R214" i="19"/>
  <c r="X114" i="19"/>
  <c r="O64" i="19"/>
  <c r="X14" i="19"/>
  <c r="R14" i="19"/>
  <c r="L14" i="19"/>
  <c r="R64" i="19"/>
  <c r="U114" i="19"/>
  <c r="W242" i="19"/>
  <c r="Q242" i="19"/>
  <c r="N242" i="19"/>
  <c r="K242" i="19"/>
  <c r="N192" i="19"/>
  <c r="K142" i="19"/>
  <c r="K192" i="19"/>
  <c r="W192" i="19"/>
  <c r="T242" i="19"/>
  <c r="W142" i="19"/>
  <c r="T142" i="19"/>
  <c r="T192" i="19"/>
  <c r="W92" i="19"/>
  <c r="Q142" i="19"/>
  <c r="Q192" i="19"/>
  <c r="T92" i="19"/>
  <c r="N142" i="19"/>
  <c r="T42" i="19"/>
  <c r="N42" i="19"/>
  <c r="Q92" i="19"/>
  <c r="W42" i="19"/>
  <c r="N92" i="19"/>
  <c r="K92" i="19"/>
  <c r="Q42" i="19"/>
  <c r="K42" i="19"/>
  <c r="T218" i="19"/>
  <c r="W218" i="19"/>
  <c r="Q218" i="19"/>
  <c r="Q168" i="19"/>
  <c r="N218" i="19"/>
  <c r="K218" i="19"/>
  <c r="K168" i="19"/>
  <c r="W168" i="19"/>
  <c r="Q68" i="19"/>
  <c r="T168" i="19"/>
  <c r="Q118" i="19"/>
  <c r="N168" i="19"/>
  <c r="N118" i="19"/>
  <c r="T68" i="19"/>
  <c r="N68" i="19"/>
  <c r="W118" i="19"/>
  <c r="K68" i="19"/>
  <c r="T118" i="19"/>
  <c r="K118" i="19"/>
  <c r="K18" i="19"/>
  <c r="N18" i="19"/>
  <c r="W68" i="19"/>
  <c r="Q18" i="19"/>
  <c r="T18" i="19"/>
  <c r="W18" i="19"/>
  <c r="R237" i="19"/>
  <c r="L237" i="19"/>
  <c r="X237" i="19"/>
  <c r="X187" i="19"/>
  <c r="U187" i="19"/>
  <c r="R187" i="19"/>
  <c r="U237" i="19"/>
  <c r="L137" i="19"/>
  <c r="U87" i="19"/>
  <c r="R87" i="19"/>
  <c r="O237" i="19"/>
  <c r="O187" i="19"/>
  <c r="O87" i="19"/>
  <c r="L187" i="19"/>
  <c r="U137" i="19"/>
  <c r="R137" i="19"/>
  <c r="O37" i="19"/>
  <c r="X87" i="19"/>
  <c r="X137" i="19"/>
  <c r="L37" i="19"/>
  <c r="L87" i="19"/>
  <c r="O137" i="19"/>
  <c r="R37" i="19"/>
  <c r="U37" i="19"/>
  <c r="X37" i="19"/>
  <c r="T240" i="19"/>
  <c r="Q240" i="19"/>
  <c r="N240" i="19"/>
  <c r="K240" i="19"/>
  <c r="N190" i="19"/>
  <c r="W240" i="19"/>
  <c r="K190" i="19"/>
  <c r="W190" i="19"/>
  <c r="T140" i="19"/>
  <c r="T190" i="19"/>
  <c r="Q190" i="19"/>
  <c r="K140" i="19"/>
  <c r="W90" i="19"/>
  <c r="W140" i="19"/>
  <c r="N140" i="19"/>
  <c r="Q40" i="19"/>
  <c r="T90" i="19"/>
  <c r="T40" i="19"/>
  <c r="Q90" i="19"/>
  <c r="N90" i="19"/>
  <c r="Q140" i="19"/>
  <c r="N40" i="19"/>
  <c r="K40" i="19"/>
  <c r="W40" i="19"/>
  <c r="K90" i="19"/>
  <c r="W243" i="19"/>
  <c r="T243" i="19"/>
  <c r="Q243" i="19"/>
  <c r="N243" i="19"/>
  <c r="Q193" i="19"/>
  <c r="N193" i="19"/>
  <c r="K193" i="19"/>
  <c r="W143" i="19"/>
  <c r="W193" i="19"/>
  <c r="K243" i="19"/>
  <c r="T193" i="19"/>
  <c r="K93" i="19"/>
  <c r="T143" i="19"/>
  <c r="N143" i="19"/>
  <c r="N93" i="19"/>
  <c r="Q143" i="19"/>
  <c r="W43" i="19"/>
  <c r="K143" i="19"/>
  <c r="W93" i="19"/>
  <c r="T93" i="19"/>
  <c r="Q43" i="19"/>
  <c r="N43" i="19"/>
  <c r="K43" i="19"/>
  <c r="Q93" i="19"/>
  <c r="T43" i="19"/>
  <c r="O233" i="19"/>
  <c r="L233" i="19"/>
  <c r="X233" i="19"/>
  <c r="U233" i="19"/>
  <c r="R233" i="19"/>
  <c r="U183" i="19"/>
  <c r="R133" i="19"/>
  <c r="O133" i="19"/>
  <c r="O183" i="19"/>
  <c r="X183" i="19"/>
  <c r="L133" i="19"/>
  <c r="O83" i="19"/>
  <c r="R183" i="19"/>
  <c r="L183" i="19"/>
  <c r="L83" i="19"/>
  <c r="U83" i="19"/>
  <c r="X33" i="19"/>
  <c r="X133" i="19"/>
  <c r="R83" i="19"/>
  <c r="U133" i="19"/>
  <c r="R33" i="19"/>
  <c r="O33" i="19"/>
  <c r="U33" i="19"/>
  <c r="X83" i="19"/>
  <c r="L33" i="19"/>
  <c r="O234" i="19"/>
  <c r="X234" i="19"/>
  <c r="U234" i="19"/>
  <c r="X184" i="19"/>
  <c r="U184" i="19"/>
  <c r="R234" i="19"/>
  <c r="R184" i="19"/>
  <c r="L234" i="19"/>
  <c r="O184" i="19"/>
  <c r="X134" i="19"/>
  <c r="L184" i="19"/>
  <c r="R84" i="19"/>
  <c r="U134" i="19"/>
  <c r="R134" i="19"/>
  <c r="O84" i="19"/>
  <c r="O134" i="19"/>
  <c r="L84" i="19"/>
  <c r="L134" i="19"/>
  <c r="R34" i="19"/>
  <c r="X84" i="19"/>
  <c r="U84" i="19"/>
  <c r="U34" i="19"/>
  <c r="X34" i="19"/>
  <c r="L34" i="19"/>
  <c r="O34" i="19"/>
  <c r="U240" i="19"/>
  <c r="O240" i="19"/>
  <c r="L240" i="19"/>
  <c r="X240" i="19"/>
  <c r="L190" i="19"/>
  <c r="R240" i="19"/>
  <c r="X190" i="19"/>
  <c r="U190" i="19"/>
  <c r="L140" i="19"/>
  <c r="X90" i="19"/>
  <c r="U90" i="19"/>
  <c r="X140" i="19"/>
  <c r="R90" i="19"/>
  <c r="U140" i="19"/>
  <c r="R190" i="19"/>
  <c r="R140" i="19"/>
  <c r="O190" i="19"/>
  <c r="L40" i="19"/>
  <c r="U40" i="19"/>
  <c r="O90" i="19"/>
  <c r="O140" i="19"/>
  <c r="X40" i="19"/>
  <c r="R40" i="19"/>
  <c r="L90" i="19"/>
  <c r="O40" i="19"/>
  <c r="W212" i="19"/>
  <c r="T212" i="19"/>
  <c r="N212" i="19"/>
  <c r="Q212" i="19"/>
  <c r="K212" i="19"/>
  <c r="K162" i="19"/>
  <c r="Q162" i="19"/>
  <c r="N162" i="19"/>
  <c r="K62" i="19"/>
  <c r="K112" i="19"/>
  <c r="W62" i="19"/>
  <c r="W112" i="19"/>
  <c r="W162" i="19"/>
  <c r="T112" i="19"/>
  <c r="W12" i="19"/>
  <c r="Q112" i="19"/>
  <c r="N112" i="19"/>
  <c r="Q12" i="19"/>
  <c r="T162" i="19"/>
  <c r="N12" i="19"/>
  <c r="K12" i="19"/>
  <c r="T12" i="19"/>
  <c r="T62" i="19"/>
  <c r="Q62" i="19"/>
  <c r="N62" i="19"/>
  <c r="O228" i="19"/>
  <c r="U228" i="19"/>
  <c r="R228" i="19"/>
  <c r="O178" i="19"/>
  <c r="L228" i="19"/>
  <c r="L178" i="19"/>
  <c r="X128" i="19"/>
  <c r="U178" i="19"/>
  <c r="L78" i="19"/>
  <c r="X178" i="19"/>
  <c r="U128" i="19"/>
  <c r="R178" i="19"/>
  <c r="X228" i="19"/>
  <c r="X78" i="19"/>
  <c r="U78" i="19"/>
  <c r="R128" i="19"/>
  <c r="R78" i="19"/>
  <c r="O128" i="19"/>
  <c r="L128" i="19"/>
  <c r="R28" i="19"/>
  <c r="O78" i="19"/>
  <c r="X28" i="19"/>
  <c r="L28" i="19"/>
  <c r="U28" i="19"/>
  <c r="O28" i="19"/>
  <c r="W241" i="19"/>
  <c r="T241" i="19"/>
  <c r="Q241" i="19"/>
  <c r="N241" i="19"/>
  <c r="K241" i="19"/>
  <c r="N191" i="19"/>
  <c r="K141" i="19"/>
  <c r="K191" i="19"/>
  <c r="W141" i="19"/>
  <c r="W191" i="19"/>
  <c r="T191" i="19"/>
  <c r="Q141" i="19"/>
  <c r="N141" i="19"/>
  <c r="W91" i="19"/>
  <c r="T91" i="19"/>
  <c r="Q191" i="19"/>
  <c r="N91" i="19"/>
  <c r="T41" i="19"/>
  <c r="K91" i="19"/>
  <c r="N41" i="19"/>
  <c r="T141" i="19"/>
  <c r="W41" i="19"/>
  <c r="Q91" i="19"/>
  <c r="Q41" i="19"/>
  <c r="K41" i="19"/>
  <c r="O212" i="19"/>
  <c r="L212" i="19"/>
  <c r="O162" i="19"/>
  <c r="L162" i="19"/>
  <c r="U162" i="19"/>
  <c r="X212" i="19"/>
  <c r="R162" i="19"/>
  <c r="U212" i="19"/>
  <c r="L62" i="19"/>
  <c r="R212" i="19"/>
  <c r="L112" i="19"/>
  <c r="X112" i="19"/>
  <c r="X162" i="19"/>
  <c r="U112" i="19"/>
  <c r="R112" i="19"/>
  <c r="O112" i="19"/>
  <c r="R12" i="19"/>
  <c r="X62" i="19"/>
  <c r="O12" i="19"/>
  <c r="U12" i="19"/>
  <c r="U62" i="19"/>
  <c r="L12" i="19"/>
  <c r="R62" i="19"/>
  <c r="X12" i="19"/>
  <c r="O62" i="19"/>
  <c r="W215" i="19"/>
  <c r="Q215" i="19"/>
  <c r="T215" i="19"/>
  <c r="N165" i="19"/>
  <c r="N215" i="19"/>
  <c r="K215" i="19"/>
  <c r="W165" i="19"/>
  <c r="N65" i="19"/>
  <c r="T165" i="19"/>
  <c r="N115" i="19"/>
  <c r="Q165" i="19"/>
  <c r="K115" i="19"/>
  <c r="K165" i="19"/>
  <c r="Q65" i="19"/>
  <c r="W115" i="19"/>
  <c r="K65" i="19"/>
  <c r="N15" i="19"/>
  <c r="T115" i="19"/>
  <c r="Q115" i="19"/>
  <c r="T15" i="19"/>
  <c r="W15" i="19"/>
  <c r="K15" i="19"/>
  <c r="W65" i="19"/>
  <c r="T65" i="19"/>
  <c r="Q15" i="19"/>
  <c r="U218" i="19"/>
  <c r="X218" i="19"/>
  <c r="U168" i="19"/>
  <c r="R218" i="19"/>
  <c r="R168" i="19"/>
  <c r="O218" i="19"/>
  <c r="L218" i="19"/>
  <c r="X168" i="19"/>
  <c r="R68" i="19"/>
  <c r="R118" i="19"/>
  <c r="O68" i="19"/>
  <c r="O168" i="19"/>
  <c r="L68" i="19"/>
  <c r="L168" i="19"/>
  <c r="X118" i="19"/>
  <c r="R18" i="19"/>
  <c r="U118" i="19"/>
  <c r="O118" i="19"/>
  <c r="L118" i="19"/>
  <c r="U68" i="19"/>
  <c r="L18" i="19"/>
  <c r="O18" i="19"/>
  <c r="U18" i="19"/>
  <c r="X18" i="19"/>
  <c r="X68" i="19"/>
  <c r="N233" i="19"/>
  <c r="W233" i="19"/>
  <c r="T233" i="19"/>
  <c r="W183" i="19"/>
  <c r="T183" i="19"/>
  <c r="Q183" i="19"/>
  <c r="N183" i="19"/>
  <c r="Q233" i="19"/>
  <c r="Q133" i="19"/>
  <c r="Q83" i="19"/>
  <c r="N133" i="19"/>
  <c r="K133" i="19"/>
  <c r="N83" i="19"/>
  <c r="K183" i="19"/>
  <c r="K83" i="19"/>
  <c r="K233" i="19"/>
  <c r="W133" i="19"/>
  <c r="T83" i="19"/>
  <c r="T133" i="19"/>
  <c r="K33" i="19"/>
  <c r="N33" i="19"/>
  <c r="T33" i="19"/>
  <c r="Q33" i="19"/>
  <c r="W83" i="19"/>
  <c r="W33" i="19"/>
  <c r="L244" i="19"/>
  <c r="X244" i="19"/>
  <c r="U244" i="19"/>
  <c r="R244" i="19"/>
  <c r="O244" i="19"/>
  <c r="R194" i="19"/>
  <c r="O194" i="19"/>
  <c r="L194" i="19"/>
  <c r="X144" i="19"/>
  <c r="X194" i="19"/>
  <c r="U194" i="19"/>
  <c r="O144" i="19"/>
  <c r="L144" i="19"/>
  <c r="L94" i="19"/>
  <c r="R94" i="19"/>
  <c r="O94" i="19"/>
  <c r="R44" i="19"/>
  <c r="X44" i="19"/>
  <c r="U144" i="19"/>
  <c r="R144" i="19"/>
  <c r="O44" i="19"/>
  <c r="X94" i="19"/>
  <c r="U94" i="19"/>
  <c r="U44" i="19"/>
  <c r="L44" i="19"/>
  <c r="X213" i="19"/>
  <c r="U213" i="19"/>
  <c r="O213" i="19"/>
  <c r="R213" i="19"/>
  <c r="L163" i="19"/>
  <c r="L213" i="19"/>
  <c r="X163" i="19"/>
  <c r="L63" i="19"/>
  <c r="L113" i="19"/>
  <c r="U163" i="19"/>
  <c r="X63" i="19"/>
  <c r="R163" i="19"/>
  <c r="X113" i="19"/>
  <c r="O163" i="19"/>
  <c r="R13" i="19"/>
  <c r="U113" i="19"/>
  <c r="U13" i="19"/>
  <c r="R113" i="19"/>
  <c r="O113" i="19"/>
  <c r="U63" i="19"/>
  <c r="R63" i="19"/>
  <c r="O13" i="19"/>
  <c r="O63" i="19"/>
  <c r="X13" i="19"/>
  <c r="L13" i="19"/>
  <c r="U239" i="19"/>
  <c r="R239" i="19"/>
  <c r="O239" i="19"/>
  <c r="L239" i="19"/>
  <c r="X239" i="19"/>
  <c r="L189" i="19"/>
  <c r="X139" i="19"/>
  <c r="U139" i="19"/>
  <c r="U189" i="19"/>
  <c r="R189" i="19"/>
  <c r="U89" i="19"/>
  <c r="R139" i="19"/>
  <c r="R89" i="19"/>
  <c r="O139" i="19"/>
  <c r="X89" i="19"/>
  <c r="L139" i="19"/>
  <c r="O89" i="19"/>
  <c r="L89" i="19"/>
  <c r="X189" i="19"/>
  <c r="O39" i="19"/>
  <c r="L39" i="19"/>
  <c r="U39" i="19"/>
  <c r="R39" i="19"/>
  <c r="X39" i="19"/>
  <c r="O189" i="19"/>
  <c r="T239" i="19"/>
  <c r="N239" i="19"/>
  <c r="K239" i="19"/>
  <c r="K189" i="19"/>
  <c r="W239" i="19"/>
  <c r="Q239" i="19"/>
  <c r="W189" i="19"/>
  <c r="T189" i="19"/>
  <c r="N189" i="19"/>
  <c r="W89" i="19"/>
  <c r="W139" i="19"/>
  <c r="T139" i="19"/>
  <c r="T89" i="19"/>
  <c r="Q139" i="19"/>
  <c r="Q89" i="19"/>
  <c r="K139" i="19"/>
  <c r="N139" i="19"/>
  <c r="N89" i="19"/>
  <c r="Q39" i="19"/>
  <c r="K89" i="19"/>
  <c r="K39" i="19"/>
  <c r="N39" i="19"/>
  <c r="T39" i="19"/>
  <c r="W39" i="19"/>
  <c r="Q189" i="19"/>
  <c r="Q237" i="19"/>
  <c r="N237" i="19"/>
  <c r="K237" i="19"/>
  <c r="W237" i="19"/>
  <c r="K187" i="19"/>
  <c r="W137" i="19"/>
  <c r="W187" i="19"/>
  <c r="T187" i="19"/>
  <c r="Q137" i="19"/>
  <c r="Q187" i="19"/>
  <c r="T237" i="19"/>
  <c r="N187" i="19"/>
  <c r="K137" i="19"/>
  <c r="T87" i="19"/>
  <c r="W87" i="19"/>
  <c r="Q87" i="19"/>
  <c r="N87" i="19"/>
  <c r="W37" i="19"/>
  <c r="T137" i="19"/>
  <c r="K87" i="19"/>
  <c r="N137" i="19"/>
  <c r="K37" i="19"/>
  <c r="N37" i="19"/>
  <c r="T37" i="19"/>
  <c r="Q37" i="19"/>
  <c r="R215" i="19"/>
  <c r="X215" i="19"/>
  <c r="R165" i="19"/>
  <c r="U215" i="19"/>
  <c r="O165" i="19"/>
  <c r="O215" i="19"/>
  <c r="L215" i="19"/>
  <c r="X165" i="19"/>
  <c r="O65" i="19"/>
  <c r="U165" i="19"/>
  <c r="O115" i="19"/>
  <c r="L65" i="19"/>
  <c r="L165" i="19"/>
  <c r="U15" i="19"/>
  <c r="X115" i="19"/>
  <c r="O15" i="19"/>
  <c r="U115" i="19"/>
  <c r="X15" i="19"/>
  <c r="R115" i="19"/>
  <c r="L115" i="19"/>
  <c r="X65" i="19"/>
  <c r="U65" i="19"/>
  <c r="L15" i="19"/>
  <c r="R65" i="19"/>
  <c r="R15" i="19"/>
  <c r="T244" i="19"/>
  <c r="Q244" i="19"/>
  <c r="N244" i="19"/>
  <c r="Q194" i="19"/>
  <c r="N144" i="19"/>
  <c r="W244" i="19"/>
  <c r="N194" i="19"/>
  <c r="K244" i="19"/>
  <c r="K194" i="19"/>
  <c r="W194" i="19"/>
  <c r="K144" i="19"/>
  <c r="K94" i="19"/>
  <c r="W94" i="19"/>
  <c r="T194" i="19"/>
  <c r="T144" i="19"/>
  <c r="W44" i="19"/>
  <c r="Q94" i="19"/>
  <c r="N94" i="19"/>
  <c r="Q44" i="19"/>
  <c r="W144" i="19"/>
  <c r="K44" i="19"/>
  <c r="Q144" i="19"/>
  <c r="N44" i="19"/>
  <c r="T94" i="19"/>
  <c r="T44" i="19"/>
  <c r="U241" i="19"/>
  <c r="R241" i="19"/>
  <c r="O241" i="19"/>
  <c r="L241" i="19"/>
  <c r="O191" i="19"/>
  <c r="L191" i="19"/>
  <c r="X191" i="19"/>
  <c r="U141" i="19"/>
  <c r="U191" i="19"/>
  <c r="R191" i="19"/>
  <c r="O141" i="19"/>
  <c r="X91" i="19"/>
  <c r="X241" i="19"/>
  <c r="L141" i="19"/>
  <c r="O91" i="19"/>
  <c r="U41" i="19"/>
  <c r="L41" i="19"/>
  <c r="L91" i="19"/>
  <c r="X141" i="19"/>
  <c r="U91" i="19"/>
  <c r="X41" i="19"/>
  <c r="R41" i="19"/>
  <c r="O41" i="19"/>
  <c r="R91" i="19"/>
  <c r="R141" i="19"/>
  <c r="AC32" i="1"/>
  <c r="AB32" i="1"/>
  <c r="AC33" i="1"/>
  <c r="AF17" i="1"/>
  <c r="AF39" i="1"/>
  <c r="AF18" i="1"/>
  <c r="AF38" i="1"/>
  <c r="AA19" i="1"/>
  <c r="AA20" i="1" s="1"/>
  <c r="AA22" i="1"/>
  <c r="AA23" i="1" s="1"/>
  <c r="AA34" i="1"/>
  <c r="AA35" i="1" s="1"/>
  <c r="AA24" i="1" l="1"/>
  <c r="AB23" i="1"/>
  <c r="AC23" i="1"/>
  <c r="AA21" i="1"/>
  <c r="AC20" i="1"/>
  <c r="AB20" i="1"/>
  <c r="AA36" i="1"/>
  <c r="AB35" i="1"/>
  <c r="AC35" i="1"/>
  <c r="AC34" i="1"/>
  <c r="AB34" i="1"/>
  <c r="AC22" i="1"/>
  <c r="AB22" i="1"/>
  <c r="AC31" i="1"/>
  <c r="AB31" i="1"/>
  <c r="AC19" i="1"/>
  <c r="AB19" i="1"/>
  <c r="AA10" i="1"/>
  <c r="AA11" i="1" s="1"/>
  <c r="K7" i="1"/>
  <c r="N223" i="19" l="1"/>
  <c r="K223" i="19"/>
  <c r="K173" i="19"/>
  <c r="W173" i="19"/>
  <c r="W223" i="19"/>
  <c r="T223" i="19"/>
  <c r="Q223" i="19"/>
  <c r="K123" i="19"/>
  <c r="W73" i="19"/>
  <c r="T173" i="19"/>
  <c r="T73" i="19"/>
  <c r="Q173" i="19"/>
  <c r="W123" i="19"/>
  <c r="Q73" i="19"/>
  <c r="N173" i="19"/>
  <c r="N73" i="19"/>
  <c r="K73" i="19"/>
  <c r="Q23" i="19"/>
  <c r="T123" i="19"/>
  <c r="Q123" i="19"/>
  <c r="N123" i="19"/>
  <c r="W23" i="19"/>
  <c r="N23" i="19"/>
  <c r="K23" i="19"/>
  <c r="T23" i="19"/>
  <c r="T222" i="19"/>
  <c r="Q222" i="19"/>
  <c r="N222" i="19"/>
  <c r="W222" i="19"/>
  <c r="W122" i="19"/>
  <c r="T122" i="19"/>
  <c r="T172" i="19"/>
  <c r="K222" i="19"/>
  <c r="N172" i="19"/>
  <c r="T72" i="19"/>
  <c r="K172" i="19"/>
  <c r="Q72" i="19"/>
  <c r="Q122" i="19"/>
  <c r="W172" i="19"/>
  <c r="N122" i="19"/>
  <c r="W22" i="19"/>
  <c r="K122" i="19"/>
  <c r="W72" i="19"/>
  <c r="N72" i="19"/>
  <c r="T22" i="19"/>
  <c r="K72" i="19"/>
  <c r="K22" i="19"/>
  <c r="Q172" i="19"/>
  <c r="Q22" i="19"/>
  <c r="N22" i="19"/>
  <c r="K229" i="19"/>
  <c r="T229" i="19"/>
  <c r="N229" i="19"/>
  <c r="Q179" i="19"/>
  <c r="N129" i="19"/>
  <c r="K129" i="19"/>
  <c r="W229" i="19"/>
  <c r="K179" i="19"/>
  <c r="Q229" i="19"/>
  <c r="W179" i="19"/>
  <c r="Q129" i="19"/>
  <c r="T179" i="19"/>
  <c r="K79" i="19"/>
  <c r="N179" i="19"/>
  <c r="W79" i="19"/>
  <c r="Q29" i="19"/>
  <c r="T79" i="19"/>
  <c r="W29" i="19"/>
  <c r="N79" i="19"/>
  <c r="W129" i="19"/>
  <c r="T29" i="19"/>
  <c r="T129" i="19"/>
  <c r="K29" i="19"/>
  <c r="Q79" i="19"/>
  <c r="N29" i="19"/>
  <c r="N232" i="19"/>
  <c r="K232" i="19"/>
  <c r="W232" i="19"/>
  <c r="T232" i="19"/>
  <c r="Q232" i="19"/>
  <c r="T182" i="19"/>
  <c r="Q132" i="19"/>
  <c r="N132" i="19"/>
  <c r="N182" i="19"/>
  <c r="N82" i="19"/>
  <c r="K82" i="19"/>
  <c r="W132" i="19"/>
  <c r="W182" i="19"/>
  <c r="Q182" i="19"/>
  <c r="K182" i="19"/>
  <c r="T132" i="19"/>
  <c r="N32" i="19"/>
  <c r="W82" i="19"/>
  <c r="T82" i="19"/>
  <c r="K32" i="19"/>
  <c r="T32" i="19"/>
  <c r="K132" i="19"/>
  <c r="W32" i="19"/>
  <c r="Q32" i="19"/>
  <c r="Q82" i="19"/>
  <c r="T238" i="19"/>
  <c r="Q238" i="19"/>
  <c r="N238" i="19"/>
  <c r="K238" i="19"/>
  <c r="W238" i="19"/>
  <c r="K188" i="19"/>
  <c r="W138" i="19"/>
  <c r="T138" i="19"/>
  <c r="T188" i="19"/>
  <c r="Q188" i="19"/>
  <c r="W188" i="19"/>
  <c r="Q138" i="19"/>
  <c r="N188" i="19"/>
  <c r="T88" i="19"/>
  <c r="N138" i="19"/>
  <c r="Q88" i="19"/>
  <c r="K138" i="19"/>
  <c r="K88" i="19"/>
  <c r="W38" i="19"/>
  <c r="W88" i="19"/>
  <c r="N88" i="19"/>
  <c r="N38" i="19"/>
  <c r="T38" i="19"/>
  <c r="Q38" i="19"/>
  <c r="K38" i="19"/>
  <c r="Q219" i="19"/>
  <c r="N219" i="19"/>
  <c r="K219" i="19"/>
  <c r="T219" i="19"/>
  <c r="W169" i="19"/>
  <c r="Q169" i="19"/>
  <c r="T119" i="19"/>
  <c r="Q69" i="19"/>
  <c r="Q119" i="19"/>
  <c r="N69" i="19"/>
  <c r="N119" i="19"/>
  <c r="T169" i="19"/>
  <c r="W219" i="19"/>
  <c r="K119" i="19"/>
  <c r="N169" i="19"/>
  <c r="W69" i="19"/>
  <c r="K169" i="19"/>
  <c r="T19" i="19"/>
  <c r="T69" i="19"/>
  <c r="W119" i="19"/>
  <c r="K69" i="19"/>
  <c r="N19" i="19"/>
  <c r="Q19" i="19"/>
  <c r="W19" i="19"/>
  <c r="K19" i="19"/>
  <c r="AF35" i="1"/>
  <c r="AC36" i="1"/>
  <c r="AB36" i="1"/>
  <c r="AF20" i="1"/>
  <c r="AF23" i="1"/>
  <c r="AA12" i="1"/>
  <c r="AB11" i="1"/>
  <c r="AC11" i="1"/>
  <c r="AB24" i="1"/>
  <c r="AC24" i="1"/>
  <c r="AB21" i="1"/>
  <c r="AC21" i="1"/>
  <c r="AC10" i="1"/>
  <c r="AB10" i="1"/>
  <c r="L7" i="1"/>
  <c r="B221" i="13" a="1"/>
  <c r="X222" i="19" l="1"/>
  <c r="X122" i="19"/>
  <c r="U222" i="19"/>
  <c r="R222" i="19"/>
  <c r="O222" i="19"/>
  <c r="U172" i="19"/>
  <c r="L222" i="19"/>
  <c r="O172" i="19"/>
  <c r="U72" i="19"/>
  <c r="L172" i="19"/>
  <c r="U122" i="19"/>
  <c r="R122" i="19"/>
  <c r="X172" i="19"/>
  <c r="O122" i="19"/>
  <c r="L122" i="19"/>
  <c r="R72" i="19"/>
  <c r="O72" i="19"/>
  <c r="U22" i="19"/>
  <c r="X22" i="19"/>
  <c r="L22" i="19"/>
  <c r="L72" i="19"/>
  <c r="R22" i="19"/>
  <c r="X72" i="19"/>
  <c r="R172" i="19"/>
  <c r="O22" i="19"/>
  <c r="X232" i="19"/>
  <c r="R232" i="19"/>
  <c r="L232" i="19"/>
  <c r="U182" i="19"/>
  <c r="R132" i="19"/>
  <c r="R182" i="19"/>
  <c r="O182" i="19"/>
  <c r="L132" i="19"/>
  <c r="L182" i="19"/>
  <c r="U232" i="19"/>
  <c r="O82" i="19"/>
  <c r="X132" i="19"/>
  <c r="X182" i="19"/>
  <c r="X32" i="19"/>
  <c r="O232" i="19"/>
  <c r="X82" i="19"/>
  <c r="U132" i="19"/>
  <c r="O132" i="19"/>
  <c r="U82" i="19"/>
  <c r="O32" i="19"/>
  <c r="U32" i="19"/>
  <c r="R32" i="19"/>
  <c r="L32" i="19"/>
  <c r="R82" i="19"/>
  <c r="L82" i="19"/>
  <c r="W221" i="19"/>
  <c r="N221" i="19"/>
  <c r="K221" i="19"/>
  <c r="T171" i="19"/>
  <c r="N171" i="19"/>
  <c r="T71" i="19"/>
  <c r="T121" i="19"/>
  <c r="W171" i="19"/>
  <c r="Q121" i="19"/>
  <c r="T221" i="19"/>
  <c r="Q171" i="19"/>
  <c r="Q221" i="19"/>
  <c r="K171" i="19"/>
  <c r="W71" i="19"/>
  <c r="Q71" i="19"/>
  <c r="N71" i="19"/>
  <c r="W21" i="19"/>
  <c r="W121" i="19"/>
  <c r="N121" i="19"/>
  <c r="Q21" i="19"/>
  <c r="N21" i="19"/>
  <c r="T21" i="19"/>
  <c r="K21" i="19"/>
  <c r="K71" i="19"/>
  <c r="K121" i="19"/>
  <c r="U223" i="19"/>
  <c r="R223" i="19"/>
  <c r="O223" i="19"/>
  <c r="X223" i="19"/>
  <c r="L223" i="19"/>
  <c r="X123" i="19"/>
  <c r="U123" i="19"/>
  <c r="U173" i="19"/>
  <c r="X173" i="19"/>
  <c r="U73" i="19"/>
  <c r="R173" i="19"/>
  <c r="R73" i="19"/>
  <c r="O173" i="19"/>
  <c r="L173" i="19"/>
  <c r="O73" i="19"/>
  <c r="L23" i="19"/>
  <c r="L73" i="19"/>
  <c r="R123" i="19"/>
  <c r="O123" i="19"/>
  <c r="X23" i="19"/>
  <c r="L123" i="19"/>
  <c r="X73" i="19"/>
  <c r="O23" i="19"/>
  <c r="R23" i="19"/>
  <c r="U23" i="19"/>
  <c r="X229" i="19"/>
  <c r="U229" i="19"/>
  <c r="O229" i="19"/>
  <c r="R179" i="19"/>
  <c r="O129" i="19"/>
  <c r="O179" i="19"/>
  <c r="L179" i="19"/>
  <c r="R229" i="19"/>
  <c r="L229" i="19"/>
  <c r="U179" i="19"/>
  <c r="L79" i="19"/>
  <c r="L129" i="19"/>
  <c r="X79" i="19"/>
  <c r="U129" i="19"/>
  <c r="R129" i="19"/>
  <c r="X179" i="19"/>
  <c r="R29" i="19"/>
  <c r="U29" i="19"/>
  <c r="U79" i="19"/>
  <c r="X129" i="19"/>
  <c r="R79" i="19"/>
  <c r="O29" i="19"/>
  <c r="X29" i="19"/>
  <c r="L29" i="19"/>
  <c r="O79" i="19"/>
  <c r="R238" i="19"/>
  <c r="O238" i="19"/>
  <c r="L238" i="19"/>
  <c r="X238" i="19"/>
  <c r="L188" i="19"/>
  <c r="X138" i="19"/>
  <c r="X188" i="19"/>
  <c r="U188" i="19"/>
  <c r="U238" i="19"/>
  <c r="R138" i="19"/>
  <c r="R188" i="19"/>
  <c r="O188" i="19"/>
  <c r="U88" i="19"/>
  <c r="O138" i="19"/>
  <c r="L138" i="19"/>
  <c r="U138" i="19"/>
  <c r="L38" i="19"/>
  <c r="X88" i="19"/>
  <c r="R88" i="19"/>
  <c r="O38" i="19"/>
  <c r="X38" i="19"/>
  <c r="U38" i="19"/>
  <c r="R38" i="19"/>
  <c r="O88" i="19"/>
  <c r="L88" i="19"/>
  <c r="U219" i="19"/>
  <c r="O219" i="19"/>
  <c r="L219" i="19"/>
  <c r="R169" i="19"/>
  <c r="X219" i="19"/>
  <c r="L169" i="19"/>
  <c r="R69" i="19"/>
  <c r="R119" i="19"/>
  <c r="O119" i="19"/>
  <c r="X169" i="19"/>
  <c r="U169" i="19"/>
  <c r="R219" i="19"/>
  <c r="O169" i="19"/>
  <c r="R19" i="19"/>
  <c r="X69" i="19"/>
  <c r="U69" i="19"/>
  <c r="O19" i="19"/>
  <c r="X119" i="19"/>
  <c r="L69" i="19"/>
  <c r="L19" i="19"/>
  <c r="U19" i="19"/>
  <c r="X19" i="19"/>
  <c r="U119" i="19"/>
  <c r="O69" i="19"/>
  <c r="L119" i="19"/>
  <c r="AA8" i="1"/>
  <c r="AA9" i="1" s="1"/>
  <c r="AA7" i="1"/>
  <c r="W209" i="19"/>
  <c r="T209" i="19"/>
  <c r="Q209" i="19"/>
  <c r="K209" i="19"/>
  <c r="W159" i="19"/>
  <c r="N209" i="19"/>
  <c r="K159" i="19"/>
  <c r="W109" i="19"/>
  <c r="T109" i="19"/>
  <c r="T159" i="19"/>
  <c r="Q159" i="19"/>
  <c r="N159" i="19"/>
  <c r="N109" i="19"/>
  <c r="T9" i="19"/>
  <c r="K109" i="19"/>
  <c r="N9" i="19"/>
  <c r="W59" i="19"/>
  <c r="T59" i="19"/>
  <c r="Q9" i="19"/>
  <c r="Q59" i="19"/>
  <c r="N59" i="19"/>
  <c r="K9" i="19"/>
  <c r="K59" i="19"/>
  <c r="Q109" i="19"/>
  <c r="W9" i="19"/>
  <c r="AF11" i="1"/>
  <c r="AF36" i="1"/>
  <c r="AF21" i="1"/>
  <c r="AB12" i="1"/>
  <c r="AC12" i="1"/>
  <c r="AF24" i="1"/>
  <c r="B221" i="13"/>
  <c r="L209" i="19" l="1"/>
  <c r="L159" i="19"/>
  <c r="X209" i="19"/>
  <c r="X159" i="19"/>
  <c r="U209" i="19"/>
  <c r="R209" i="19"/>
  <c r="R159" i="19"/>
  <c r="X109" i="19"/>
  <c r="O209" i="19"/>
  <c r="U109" i="19"/>
  <c r="O159" i="19"/>
  <c r="O109" i="19"/>
  <c r="U59" i="19"/>
  <c r="U9" i="19"/>
  <c r="L109" i="19"/>
  <c r="R59" i="19"/>
  <c r="O59" i="19"/>
  <c r="X59" i="19"/>
  <c r="O9" i="19"/>
  <c r="X9" i="19"/>
  <c r="U159" i="19"/>
  <c r="L59" i="19"/>
  <c r="R9" i="19"/>
  <c r="R109" i="19"/>
  <c r="L9" i="19"/>
  <c r="L221" i="19"/>
  <c r="X221" i="19"/>
  <c r="X171" i="19"/>
  <c r="U171" i="19"/>
  <c r="U221" i="19"/>
  <c r="R221" i="19"/>
  <c r="U71" i="19"/>
  <c r="U121" i="19"/>
  <c r="R71" i="19"/>
  <c r="R171" i="19"/>
  <c r="O71" i="19"/>
  <c r="O221" i="19"/>
  <c r="O171" i="19"/>
  <c r="L171" i="19"/>
  <c r="X71" i="19"/>
  <c r="O21" i="19"/>
  <c r="L21" i="19"/>
  <c r="X121" i="19"/>
  <c r="L71" i="19"/>
  <c r="R121" i="19"/>
  <c r="O121" i="19"/>
  <c r="U21" i="19"/>
  <c r="X21" i="19"/>
  <c r="L121" i="19"/>
  <c r="R21" i="19"/>
  <c r="K210" i="19"/>
  <c r="Q210" i="19"/>
  <c r="N160" i="19"/>
  <c r="N210" i="19"/>
  <c r="W210" i="19"/>
  <c r="T160" i="19"/>
  <c r="K110" i="19"/>
  <c r="Q160" i="19"/>
  <c r="T210" i="19"/>
  <c r="K160" i="19"/>
  <c r="T10" i="19"/>
  <c r="W110" i="19"/>
  <c r="T110" i="19"/>
  <c r="T60" i="19"/>
  <c r="N10" i="19"/>
  <c r="Q110" i="19"/>
  <c r="Q60" i="19"/>
  <c r="W10" i="19"/>
  <c r="N110" i="19"/>
  <c r="W160" i="19"/>
  <c r="K10" i="19"/>
  <c r="Q10" i="19"/>
  <c r="N60" i="19"/>
  <c r="W60" i="19"/>
  <c r="K60" i="19"/>
  <c r="AF12" i="1"/>
  <c r="AB9" i="1"/>
  <c r="AC9" i="1"/>
  <c r="AC8" i="1"/>
  <c r="AB8" i="1"/>
  <c r="H210" i="13"/>
  <c r="X210" i="19" l="1"/>
  <c r="U210" i="19"/>
  <c r="R210" i="19"/>
  <c r="L210" i="19"/>
  <c r="O210" i="19"/>
  <c r="X160" i="19"/>
  <c r="U160" i="19"/>
  <c r="R160" i="19"/>
  <c r="X110" i="19"/>
  <c r="O160" i="19"/>
  <c r="L160" i="19"/>
  <c r="U110" i="19"/>
  <c r="R110" i="19"/>
  <c r="X10" i="19"/>
  <c r="O110" i="19"/>
  <c r="L110" i="19"/>
  <c r="L10" i="19"/>
  <c r="R10" i="19"/>
  <c r="O10" i="19"/>
  <c r="X60" i="19"/>
  <c r="U60" i="19"/>
  <c r="R60" i="19"/>
  <c r="U10" i="19"/>
  <c r="O60" i="19"/>
  <c r="L60" i="19"/>
  <c r="AB7" i="1" l="1"/>
  <c r="K208" i="19" l="1"/>
  <c r="W208" i="19"/>
  <c r="T208" i="19"/>
  <c r="K158" i="19"/>
  <c r="Q208" i="19"/>
  <c r="N208" i="19"/>
  <c r="W158" i="19"/>
  <c r="Q158" i="19"/>
  <c r="T158" i="19"/>
  <c r="W108" i="19"/>
  <c r="T108" i="19"/>
  <c r="N158" i="19"/>
  <c r="T58" i="19"/>
  <c r="Q8" i="19"/>
  <c r="Q58" i="19"/>
  <c r="N58" i="19"/>
  <c r="T8" i="19"/>
  <c r="Q108" i="19"/>
  <c r="N108" i="19"/>
  <c r="W8" i="19"/>
  <c r="K58" i="19"/>
  <c r="W58" i="19"/>
  <c r="N8" i="19"/>
  <c r="K108" i="19"/>
  <c r="K207" i="19"/>
  <c r="K157" i="19"/>
  <c r="W157" i="19"/>
  <c r="W207" i="19"/>
  <c r="T207" i="19"/>
  <c r="Q207" i="19"/>
  <c r="N157" i="19"/>
  <c r="W107" i="19"/>
  <c r="N207" i="19"/>
  <c r="T157" i="19"/>
  <c r="T107" i="19"/>
  <c r="Q107" i="19"/>
  <c r="Q57" i="19"/>
  <c r="N107" i="19"/>
  <c r="Q157" i="19"/>
  <c r="N57" i="19"/>
  <c r="Q7" i="19"/>
  <c r="K107" i="19"/>
  <c r="W7" i="19"/>
  <c r="T7" i="19"/>
  <c r="W57" i="19"/>
  <c r="N7" i="19"/>
  <c r="T57" i="19"/>
  <c r="K57" i="19"/>
  <c r="K7" i="19"/>
  <c r="K8" i="19"/>
  <c r="AC7" i="1"/>
  <c r="U207" i="19" l="1"/>
  <c r="R207" i="19"/>
  <c r="O207" i="19"/>
  <c r="X207" i="19"/>
  <c r="L207" i="19"/>
  <c r="U157" i="19"/>
  <c r="O157" i="19"/>
  <c r="X107" i="19"/>
  <c r="L157" i="19"/>
  <c r="U107" i="19"/>
  <c r="R107" i="19"/>
  <c r="X157" i="19"/>
  <c r="O107" i="19"/>
  <c r="R157" i="19"/>
  <c r="L107" i="19"/>
  <c r="X7" i="19"/>
  <c r="L57" i="19"/>
  <c r="U7" i="19"/>
  <c r="X57" i="19"/>
  <c r="R7" i="19"/>
  <c r="U57" i="19"/>
  <c r="O7" i="19"/>
  <c r="R57" i="19"/>
  <c r="O57" i="19"/>
  <c r="U208" i="19"/>
  <c r="L158" i="19"/>
  <c r="R208" i="19"/>
  <c r="O208" i="19"/>
  <c r="X158" i="19"/>
  <c r="L208" i="19"/>
  <c r="U158" i="19"/>
  <c r="X108" i="19"/>
  <c r="R158" i="19"/>
  <c r="O158" i="19"/>
  <c r="X208" i="19"/>
  <c r="R58" i="19"/>
  <c r="U108" i="19"/>
  <c r="O58" i="19"/>
  <c r="U8" i="19"/>
  <c r="R108" i="19"/>
  <c r="O108" i="19"/>
  <c r="L58" i="19"/>
  <c r="O8" i="19"/>
  <c r="U58" i="19"/>
  <c r="X8" i="19"/>
  <c r="X58" i="19"/>
  <c r="R8" i="19"/>
  <c r="L108" i="19"/>
  <c r="L8" i="19"/>
  <c r="L7" i="19"/>
  <c r="AE9" i="1" l="1"/>
  <c r="AD9" i="1" s="1"/>
  <c r="AE8" i="1"/>
  <c r="AD8" i="1" s="1"/>
  <c r="X156" i="19" l="1"/>
  <c r="X106" i="19"/>
  <c r="R156" i="19"/>
  <c r="L156" i="19"/>
  <c r="R56" i="19"/>
  <c r="U106" i="19"/>
  <c r="O56" i="19"/>
  <c r="U206" i="19"/>
  <c r="R106" i="19"/>
  <c r="X56" i="19"/>
  <c r="L56" i="19"/>
  <c r="U6" i="19"/>
  <c r="L106" i="19"/>
  <c r="X206" i="19"/>
  <c r="U56" i="19"/>
  <c r="U156" i="19"/>
  <c r="R6" i="19"/>
  <c r="R206" i="19"/>
  <c r="X6" i="19"/>
  <c r="O156" i="19"/>
  <c r="O206" i="19"/>
  <c r="O6" i="19"/>
  <c r="L206" i="19"/>
  <c r="O106" i="19"/>
  <c r="W206" i="19"/>
  <c r="K56" i="19"/>
  <c r="T156" i="19"/>
  <c r="Q6" i="19"/>
  <c r="K206" i="19"/>
  <c r="N6" i="19"/>
  <c r="W156" i="19"/>
  <c r="N106" i="19"/>
  <c r="Q156" i="19"/>
  <c r="K106" i="19"/>
  <c r="N156" i="19"/>
  <c r="W106" i="19"/>
  <c r="T6" i="19"/>
  <c r="W6" i="19"/>
  <c r="T106" i="19"/>
  <c r="Q106" i="19"/>
  <c r="K156" i="19"/>
  <c r="W56" i="19"/>
  <c r="T206" i="19"/>
  <c r="T56" i="19"/>
  <c r="Q206" i="19"/>
  <c r="Q56" i="19"/>
  <c r="N206" i="19"/>
  <c r="N56" i="19"/>
  <c r="K6" i="19"/>
  <c r="L6" i="19"/>
  <c r="AF9" i="1"/>
  <c r="AF8" i="1"/>
  <c r="B223" i="13"/>
  <c r="B222" i="13"/>
  <c r="N10" i="1" l="1"/>
  <c r="O10" i="1" s="1"/>
  <c r="N25" i="1"/>
  <c r="O25" i="1" s="1"/>
  <c r="N34" i="1"/>
  <c r="O34" i="1" s="1"/>
  <c r="N40" i="1"/>
  <c r="O40" i="1" s="1"/>
  <c r="N31" i="1"/>
  <c r="O31" i="1" s="1"/>
  <c r="N46" i="1"/>
  <c r="O46" i="1" s="1"/>
  <c r="N28" i="1"/>
  <c r="O28" i="1" s="1"/>
  <c r="N43" i="1"/>
  <c r="O43" i="1" s="1"/>
  <c r="N22" i="1"/>
  <c r="O22" i="1" s="1"/>
  <c r="N16" i="1"/>
  <c r="O16" i="1" s="1"/>
  <c r="N13" i="1"/>
  <c r="O13" i="1" s="1"/>
  <c r="N49" i="1"/>
  <c r="O49" i="1" s="1"/>
  <c r="N19" i="1"/>
  <c r="O19" i="1" s="1"/>
  <c r="N37" i="1"/>
  <c r="O37" i="1" s="1"/>
  <c r="N7" i="1"/>
  <c r="O7" i="1" s="1"/>
  <c r="N94" i="18" l="1"/>
  <c r="AR34" i="18"/>
  <c r="N54" i="18"/>
  <c r="N14" i="18"/>
  <c r="AH74" i="18"/>
  <c r="AR54" i="18"/>
  <c r="BB94" i="18"/>
  <c r="X34" i="18"/>
  <c r="AR94" i="18"/>
  <c r="AH14" i="18"/>
  <c r="X14" i="18"/>
  <c r="AH34" i="18"/>
  <c r="X94" i="18"/>
  <c r="AH54" i="18"/>
  <c r="X74" i="18"/>
  <c r="BB74" i="18"/>
  <c r="BB34" i="18"/>
  <c r="AR74" i="18"/>
  <c r="N74" i="18"/>
  <c r="N34" i="18"/>
  <c r="BB14" i="18"/>
  <c r="X54" i="18"/>
  <c r="AH94" i="18"/>
  <c r="AR14" i="18"/>
  <c r="BB54" i="18"/>
  <c r="V98" i="18"/>
  <c r="L58" i="18"/>
  <c r="AF38" i="18"/>
  <c r="AP78" i="18"/>
  <c r="AP38" i="18"/>
  <c r="AP18" i="18"/>
  <c r="AF18" i="18"/>
  <c r="AF58" i="18"/>
  <c r="L98" i="18"/>
  <c r="V78" i="18"/>
  <c r="AZ98" i="18"/>
  <c r="L38" i="18"/>
  <c r="V38" i="18"/>
  <c r="L78" i="18"/>
  <c r="AF78" i="18"/>
  <c r="V18" i="18"/>
  <c r="AP98" i="18"/>
  <c r="AZ38" i="18"/>
  <c r="AZ58" i="18"/>
  <c r="L18" i="18"/>
  <c r="AP58" i="18"/>
  <c r="AZ18" i="18"/>
  <c r="AZ78" i="18"/>
  <c r="V58" i="18"/>
  <c r="AF98" i="18"/>
  <c r="J86" i="18"/>
  <c r="AX86" i="18"/>
  <c r="J6" i="18"/>
  <c r="AN26" i="18"/>
  <c r="AX26" i="18"/>
  <c r="Q7" i="1"/>
  <c r="T46" i="18"/>
  <c r="AD6" i="18"/>
  <c r="AD66" i="18"/>
  <c r="AN86" i="18"/>
  <c r="AX6" i="18"/>
  <c r="J46" i="18"/>
  <c r="AN66" i="18"/>
  <c r="AD46" i="18"/>
  <c r="AD86" i="18"/>
  <c r="T6" i="18"/>
  <c r="AN6" i="18"/>
  <c r="T86" i="18"/>
  <c r="J66" i="18"/>
  <c r="P7" i="1"/>
  <c r="AE7" i="1" s="1"/>
  <c r="AD7" i="1" s="1"/>
  <c r="AD26" i="18"/>
  <c r="J26" i="18"/>
  <c r="AX66" i="18"/>
  <c r="T26" i="18"/>
  <c r="AN46" i="18"/>
  <c r="T66" i="18"/>
  <c r="AX46" i="18"/>
  <c r="P10" i="18"/>
  <c r="AT70" i="18"/>
  <c r="AT50" i="18"/>
  <c r="Z10" i="18"/>
  <c r="AT10" i="18"/>
  <c r="P50" i="18"/>
  <c r="AJ50" i="18"/>
  <c r="BD30" i="18"/>
  <c r="Z30" i="18"/>
  <c r="P90" i="18"/>
  <c r="BD50" i="18"/>
  <c r="Z50" i="18"/>
  <c r="AJ70" i="18"/>
  <c r="BD70" i="18"/>
  <c r="AT30" i="18"/>
  <c r="P19" i="1"/>
  <c r="AE19" i="1" s="1"/>
  <c r="AD19" i="1" s="1"/>
  <c r="AT90" i="18"/>
  <c r="Z70" i="18"/>
  <c r="Q19" i="1"/>
  <c r="BD90" i="18"/>
  <c r="BD10" i="18"/>
  <c r="AJ90" i="18"/>
  <c r="AJ30" i="18"/>
  <c r="AJ10" i="18"/>
  <c r="Z90" i="18"/>
  <c r="P70" i="18"/>
  <c r="P30" i="18"/>
  <c r="AL20" i="18"/>
  <c r="AV60" i="18"/>
  <c r="R60" i="18"/>
  <c r="AV80" i="18"/>
  <c r="BF80" i="18"/>
  <c r="AV40" i="18"/>
  <c r="AL40" i="18"/>
  <c r="BF60" i="18"/>
  <c r="AL100" i="18"/>
  <c r="AB40" i="18"/>
  <c r="BF40" i="18"/>
  <c r="R100" i="18"/>
  <c r="R20" i="18"/>
  <c r="R40" i="18"/>
  <c r="AV100" i="18"/>
  <c r="AB100" i="18"/>
  <c r="AV20" i="18"/>
  <c r="AL60" i="18"/>
  <c r="BF100" i="18"/>
  <c r="AB20" i="18"/>
  <c r="BF20" i="18"/>
  <c r="AL80" i="18"/>
  <c r="AB60" i="18"/>
  <c r="AB80" i="18"/>
  <c r="R80" i="18"/>
  <c r="AZ82" i="18"/>
  <c r="L62" i="18"/>
  <c r="V82" i="18"/>
  <c r="AF82" i="18"/>
  <c r="AF22" i="18"/>
  <c r="AP42" i="18"/>
  <c r="V22" i="18"/>
  <c r="AZ42" i="18"/>
  <c r="AP22" i="18"/>
  <c r="L102" i="18"/>
  <c r="AF62" i="18"/>
  <c r="AP102" i="18"/>
  <c r="V102" i="18"/>
  <c r="AF42" i="18"/>
  <c r="L82" i="18"/>
  <c r="AP82" i="18"/>
  <c r="AZ62" i="18"/>
  <c r="L42" i="18"/>
  <c r="AZ22" i="18"/>
  <c r="AF102" i="18"/>
  <c r="AP62" i="18"/>
  <c r="V42" i="18"/>
  <c r="L22" i="18"/>
  <c r="V62" i="18"/>
  <c r="AZ102" i="18"/>
  <c r="P88" i="18"/>
  <c r="AT88" i="18"/>
  <c r="AT68" i="18"/>
  <c r="P48" i="18"/>
  <c r="Z28" i="18"/>
  <c r="Z88" i="18"/>
  <c r="AJ68" i="18"/>
  <c r="AJ28" i="18"/>
  <c r="AJ48" i="18"/>
  <c r="Z48" i="18"/>
  <c r="AJ88" i="18"/>
  <c r="AJ8" i="18"/>
  <c r="AT8" i="18"/>
  <c r="BD8" i="18"/>
  <c r="BD88" i="18"/>
  <c r="BD48" i="18"/>
  <c r="BD28" i="18"/>
  <c r="Z68" i="18"/>
  <c r="Z8" i="18"/>
  <c r="AT28" i="18"/>
  <c r="P68" i="18"/>
  <c r="AT48" i="18"/>
  <c r="P28" i="18"/>
  <c r="P8" i="18"/>
  <c r="BD68" i="18"/>
  <c r="BD36" i="18"/>
  <c r="AT36" i="18"/>
  <c r="P36" i="18"/>
  <c r="P76" i="18"/>
  <c r="P56" i="18"/>
  <c r="BD96" i="18"/>
  <c r="AJ16" i="18"/>
  <c r="P16" i="18"/>
  <c r="BD16" i="18"/>
  <c r="AJ96" i="18"/>
  <c r="AJ56" i="18"/>
  <c r="Z36" i="18"/>
  <c r="Z76" i="18"/>
  <c r="AT56" i="18"/>
  <c r="AJ76" i="18"/>
  <c r="Z16" i="18"/>
  <c r="Z96" i="18"/>
  <c r="AT16" i="18"/>
  <c r="BD56" i="18"/>
  <c r="AT96" i="18"/>
  <c r="BD76" i="18"/>
  <c r="AJ36" i="18"/>
  <c r="AT76" i="18"/>
  <c r="P96" i="18"/>
  <c r="Z56" i="18"/>
  <c r="AP44" i="18"/>
  <c r="V24" i="18"/>
  <c r="V84" i="18"/>
  <c r="AZ24" i="18"/>
  <c r="AF104" i="18"/>
  <c r="L44" i="18"/>
  <c r="V44" i="18"/>
  <c r="AZ84" i="18"/>
  <c r="AP24" i="18"/>
  <c r="AP84" i="18"/>
  <c r="L84" i="18"/>
  <c r="L24" i="18"/>
  <c r="AZ64" i="18"/>
  <c r="AF84" i="18"/>
  <c r="AF64" i="18"/>
  <c r="L64" i="18"/>
  <c r="AP64" i="18"/>
  <c r="AZ104" i="18"/>
  <c r="AZ44" i="18"/>
  <c r="AF24" i="18"/>
  <c r="L104" i="18"/>
  <c r="AP104" i="18"/>
  <c r="V64" i="18"/>
  <c r="V104" i="18"/>
  <c r="AF44" i="18"/>
  <c r="AN74" i="18"/>
  <c r="J14" i="18"/>
  <c r="J34" i="18"/>
  <c r="AD54" i="18"/>
  <c r="AX94" i="18"/>
  <c r="AD94" i="18"/>
  <c r="T14" i="18"/>
  <c r="AX74" i="18"/>
  <c r="T74" i="18"/>
  <c r="AN34" i="18"/>
  <c r="AX14" i="18"/>
  <c r="T34" i="18"/>
  <c r="AN14" i="18"/>
  <c r="J94" i="18"/>
  <c r="AD14" i="18"/>
  <c r="AD74" i="18"/>
  <c r="J54" i="18"/>
  <c r="T94" i="18"/>
  <c r="AN54" i="18"/>
  <c r="T54" i="18"/>
  <c r="AD34" i="18"/>
  <c r="P25" i="1"/>
  <c r="AE25" i="1" s="1"/>
  <c r="AD25" i="1" s="1"/>
  <c r="AX54" i="18"/>
  <c r="AX34" i="18"/>
  <c r="AN94" i="18"/>
  <c r="J74" i="18"/>
  <c r="Q25" i="1"/>
  <c r="AX24" i="18"/>
  <c r="AD104" i="18"/>
  <c r="AX84" i="18"/>
  <c r="T64" i="18"/>
  <c r="J104" i="18"/>
  <c r="AD24" i="18"/>
  <c r="J44" i="18"/>
  <c r="AN44" i="18"/>
  <c r="AD84" i="18"/>
  <c r="AX44" i="18"/>
  <c r="J84" i="18"/>
  <c r="J24" i="18"/>
  <c r="AX64" i="18"/>
  <c r="J64" i="18"/>
  <c r="AN104" i="18"/>
  <c r="AN84" i="18"/>
  <c r="T84" i="18"/>
  <c r="T44" i="18"/>
  <c r="AN64" i="18"/>
  <c r="AD44" i="18"/>
  <c r="AN24" i="18"/>
  <c r="AD64" i="18"/>
  <c r="T24" i="18"/>
  <c r="T104" i="18"/>
  <c r="AX104" i="18"/>
  <c r="BF10" i="18"/>
  <c r="AB30" i="18"/>
  <c r="AV50" i="18"/>
  <c r="AB70" i="18"/>
  <c r="AL30" i="18"/>
  <c r="AV30" i="18"/>
  <c r="R10" i="18"/>
  <c r="BF70" i="18"/>
  <c r="R30" i="18"/>
  <c r="AV90" i="18"/>
  <c r="R70" i="18"/>
  <c r="AL10" i="18"/>
  <c r="AV70" i="18"/>
  <c r="AL70" i="18"/>
  <c r="AV10" i="18"/>
  <c r="BF90" i="18"/>
  <c r="AL90" i="18"/>
  <c r="BF30" i="18"/>
  <c r="AB10" i="18"/>
  <c r="R90" i="18"/>
  <c r="AL50" i="18"/>
  <c r="BF50" i="18"/>
  <c r="AB90" i="18"/>
  <c r="R50" i="18"/>
  <c r="AB50" i="18"/>
  <c r="BB84" i="18"/>
  <c r="BB104" i="18"/>
  <c r="X24" i="18"/>
  <c r="N104" i="18"/>
  <c r="BB44" i="18"/>
  <c r="AH84" i="18"/>
  <c r="AR64" i="18"/>
  <c r="X44" i="18"/>
  <c r="AR44" i="18"/>
  <c r="AH104" i="18"/>
  <c r="X64" i="18"/>
  <c r="AR24" i="18"/>
  <c r="BB24" i="18"/>
  <c r="N64" i="18"/>
  <c r="X104" i="18"/>
  <c r="AH44" i="18"/>
  <c r="N44" i="18"/>
  <c r="AR104" i="18"/>
  <c r="N24" i="18"/>
  <c r="N84" i="18"/>
  <c r="X84" i="18"/>
  <c r="BB64" i="18"/>
  <c r="AR84" i="18"/>
  <c r="Q49" i="1"/>
  <c r="P49" i="1"/>
  <c r="AH64" i="18"/>
  <c r="AH24" i="18"/>
  <c r="AP14" i="18"/>
  <c r="L14" i="18"/>
  <c r="AZ94" i="18"/>
  <c r="AP94" i="18"/>
  <c r="V74" i="18"/>
  <c r="L74" i="18"/>
  <c r="AF34" i="18"/>
  <c r="AZ14" i="18"/>
  <c r="V54" i="18"/>
  <c r="V94" i="18"/>
  <c r="V14" i="18"/>
  <c r="AZ54" i="18"/>
  <c r="L34" i="18"/>
  <c r="AP74" i="18"/>
  <c r="L94" i="18"/>
  <c r="L54" i="18"/>
  <c r="AZ34" i="18"/>
  <c r="AF14" i="18"/>
  <c r="AZ74" i="18"/>
  <c r="AF74" i="18"/>
  <c r="AP34" i="18"/>
  <c r="AF54" i="18"/>
  <c r="AF94" i="18"/>
  <c r="P28" i="1"/>
  <c r="AE28" i="1" s="1"/>
  <c r="AD28" i="1" s="1"/>
  <c r="V34" i="18"/>
  <c r="Q28" i="1"/>
  <c r="AP54" i="18"/>
  <c r="AR26" i="18"/>
  <c r="N46" i="18"/>
  <c r="X6" i="18"/>
  <c r="BB6" i="18"/>
  <c r="AH46" i="18"/>
  <c r="AH86" i="18"/>
  <c r="BB26" i="18"/>
  <c r="X46" i="18"/>
  <c r="BB86" i="18"/>
  <c r="BB66" i="18"/>
  <c r="X86" i="18"/>
  <c r="X66" i="18"/>
  <c r="AH66" i="18"/>
  <c r="AH6" i="18"/>
  <c r="AR66" i="18"/>
  <c r="N86" i="18"/>
  <c r="X26" i="18"/>
  <c r="AR46" i="18"/>
  <c r="BB46" i="18"/>
  <c r="AR86" i="18"/>
  <c r="AR6" i="18"/>
  <c r="N6" i="18"/>
  <c r="AH26" i="18"/>
  <c r="N26" i="18"/>
  <c r="N66" i="18"/>
  <c r="P42" i="18"/>
  <c r="AT62" i="18"/>
  <c r="Z102" i="18"/>
  <c r="AJ82" i="18"/>
  <c r="BD22" i="18"/>
  <c r="P62" i="18"/>
  <c r="AJ102" i="18"/>
  <c r="BD102" i="18"/>
  <c r="AT82" i="18"/>
  <c r="Z42" i="18"/>
  <c r="Z62" i="18"/>
  <c r="Z82" i="18"/>
  <c r="P102" i="18"/>
  <c r="AT22" i="18"/>
  <c r="P22" i="18"/>
  <c r="P82" i="18"/>
  <c r="AT42" i="18"/>
  <c r="BD42" i="18"/>
  <c r="AJ42" i="18"/>
  <c r="AJ62" i="18"/>
  <c r="BD62" i="18"/>
  <c r="AT102" i="18"/>
  <c r="Z22" i="18"/>
  <c r="AJ22" i="18"/>
  <c r="P46" i="1"/>
  <c r="BD82" i="18"/>
  <c r="Q46" i="1"/>
  <c r="X58" i="18"/>
  <c r="N18" i="18"/>
  <c r="BB18" i="18"/>
  <c r="AH38" i="18"/>
  <c r="AR38" i="18"/>
  <c r="N78" i="18"/>
  <c r="N58" i="18"/>
  <c r="AR98" i="18"/>
  <c r="AH58" i="18"/>
  <c r="X78" i="18"/>
  <c r="AH98" i="18"/>
  <c r="BB38" i="18"/>
  <c r="N98" i="18"/>
  <c r="BB98" i="18"/>
  <c r="AH18" i="18"/>
  <c r="X98" i="18"/>
  <c r="AH78" i="18"/>
  <c r="AR18" i="18"/>
  <c r="BB78" i="18"/>
  <c r="X38" i="18"/>
  <c r="AR78" i="18"/>
  <c r="X18" i="18"/>
  <c r="BB58" i="18"/>
  <c r="N38" i="18"/>
  <c r="AR58" i="18"/>
  <c r="T28" i="18"/>
  <c r="AX28" i="18"/>
  <c r="AX48" i="18"/>
  <c r="T68" i="18"/>
  <c r="J48" i="18"/>
  <c r="AN28" i="18"/>
  <c r="AD68" i="18"/>
  <c r="AN88" i="18"/>
  <c r="AD48" i="18"/>
  <c r="AX68" i="18"/>
  <c r="J8" i="18"/>
  <c r="AD88" i="18"/>
  <c r="AX88" i="18"/>
  <c r="AN48" i="18"/>
  <c r="T48" i="18"/>
  <c r="T88" i="18"/>
  <c r="J28" i="18"/>
  <c r="AD28" i="18"/>
  <c r="J68" i="18"/>
  <c r="AD8" i="18"/>
  <c r="J88" i="18"/>
  <c r="AN68" i="18"/>
  <c r="AN8" i="18"/>
  <c r="AX8" i="18"/>
  <c r="T8" i="18"/>
  <c r="P13" i="1"/>
  <c r="Q13" i="1"/>
  <c r="AH40" i="18"/>
  <c r="X40" i="18"/>
  <c r="AR100" i="18"/>
  <c r="N60" i="18"/>
  <c r="AR20" i="18"/>
  <c r="BB60" i="18"/>
  <c r="X80" i="18"/>
  <c r="N80" i="18"/>
  <c r="X20" i="18"/>
  <c r="N20" i="18"/>
  <c r="BB80" i="18"/>
  <c r="AH100" i="18"/>
  <c r="X60" i="18"/>
  <c r="BB100" i="18"/>
  <c r="N40" i="18"/>
  <c r="AH60" i="18"/>
  <c r="N100" i="18"/>
  <c r="BB20" i="18"/>
  <c r="AR40" i="18"/>
  <c r="X100" i="18"/>
  <c r="AR80" i="18"/>
  <c r="AH80" i="18"/>
  <c r="AR60" i="18"/>
  <c r="AH20" i="18"/>
  <c r="BB40" i="18"/>
  <c r="R48" i="18"/>
  <c r="AV28" i="18"/>
  <c r="BF48" i="18"/>
  <c r="AV88" i="18"/>
  <c r="AL28" i="18"/>
  <c r="BF68" i="18"/>
  <c r="AB88" i="18"/>
  <c r="AL48" i="18"/>
  <c r="BF8" i="18"/>
  <c r="AV8" i="18"/>
  <c r="AB68" i="18"/>
  <c r="BF88" i="18"/>
  <c r="R88" i="18"/>
  <c r="AL68" i="18"/>
  <c r="BF28" i="18"/>
  <c r="AV48" i="18"/>
  <c r="AB48" i="18"/>
  <c r="R28" i="18"/>
  <c r="AV68" i="18"/>
  <c r="AB8" i="18"/>
  <c r="AL88" i="18"/>
  <c r="Q16" i="1"/>
  <c r="P16" i="1"/>
  <c r="AE16" i="1" s="1"/>
  <c r="AD16" i="1" s="1"/>
  <c r="R68" i="18"/>
  <c r="AL8" i="18"/>
  <c r="R8" i="18"/>
  <c r="AB28" i="18"/>
  <c r="N68" i="18"/>
  <c r="BB28" i="18"/>
  <c r="N8" i="18"/>
  <c r="BB48" i="18"/>
  <c r="N48" i="18"/>
  <c r="AR88" i="18"/>
  <c r="X8" i="18"/>
  <c r="X88" i="18"/>
  <c r="AH48" i="18"/>
  <c r="AH28" i="18"/>
  <c r="X68" i="18"/>
  <c r="AR48" i="18"/>
  <c r="X28" i="18"/>
  <c r="BB8" i="18"/>
  <c r="X48" i="18"/>
  <c r="N88" i="18"/>
  <c r="AH68" i="18"/>
  <c r="AH88" i="18"/>
  <c r="AR28" i="18"/>
  <c r="AH8" i="18"/>
  <c r="N28" i="18"/>
  <c r="BB68" i="18"/>
  <c r="AR8" i="18"/>
  <c r="AR68" i="18"/>
  <c r="BB88" i="18"/>
  <c r="AV58" i="18"/>
  <c r="AV38" i="18"/>
  <c r="AL98" i="18"/>
  <c r="AB58" i="18"/>
  <c r="AL38" i="18"/>
  <c r="R38" i="18"/>
  <c r="BF98" i="18"/>
  <c r="AB18" i="18"/>
  <c r="AV78" i="18"/>
  <c r="BF58" i="18"/>
  <c r="AL78" i="18"/>
  <c r="BF38" i="18"/>
  <c r="AB98" i="18"/>
  <c r="BF18" i="18"/>
  <c r="AL58" i="18"/>
  <c r="R58" i="18"/>
  <c r="R98" i="18"/>
  <c r="AL18" i="18"/>
  <c r="AV98" i="18"/>
  <c r="AV18" i="18"/>
  <c r="R18" i="18"/>
  <c r="BF78" i="18"/>
  <c r="AB38" i="18"/>
  <c r="AB78" i="18"/>
  <c r="R78" i="18"/>
  <c r="AX32" i="18"/>
  <c r="AD12" i="18"/>
  <c r="AN92" i="18"/>
  <c r="AD52" i="18"/>
  <c r="J32" i="18"/>
  <c r="AD92" i="18"/>
  <c r="AX92" i="18"/>
  <c r="J52" i="18"/>
  <c r="AN72" i="18"/>
  <c r="T72" i="18"/>
  <c r="AX52" i="18"/>
  <c r="T32" i="18"/>
  <c r="AN32" i="18"/>
  <c r="AD32" i="18"/>
  <c r="AX72" i="18"/>
  <c r="AX12" i="18"/>
  <c r="J92" i="18"/>
  <c r="AN12" i="18"/>
  <c r="AN52" i="18"/>
  <c r="J72" i="18"/>
  <c r="AD72" i="18"/>
  <c r="T52" i="18"/>
  <c r="J12" i="18"/>
  <c r="T92" i="18"/>
  <c r="T12" i="18"/>
  <c r="X10" i="18"/>
  <c r="X90" i="18"/>
  <c r="AR10" i="18"/>
  <c r="BB10" i="18"/>
  <c r="BB30" i="18"/>
  <c r="AR70" i="18"/>
  <c r="N90" i="18"/>
  <c r="BB50" i="18"/>
  <c r="AR50" i="18"/>
  <c r="AH50" i="18"/>
  <c r="N50" i="18"/>
  <c r="AR90" i="18"/>
  <c r="BB90" i="18"/>
  <c r="X30" i="18"/>
  <c r="AH10" i="18"/>
  <c r="AH90" i="18"/>
  <c r="AR30" i="18"/>
  <c r="X50" i="18"/>
  <c r="N10" i="18"/>
  <c r="BB70" i="18"/>
  <c r="X70" i="18"/>
  <c r="N30" i="18"/>
  <c r="AH30" i="18"/>
  <c r="AH70" i="18"/>
  <c r="N70" i="18"/>
  <c r="AV96" i="18"/>
  <c r="BF36" i="18"/>
  <c r="AB76" i="18"/>
  <c r="R76" i="18"/>
  <c r="AB16" i="18"/>
  <c r="R56" i="18"/>
  <c r="AV16" i="18"/>
  <c r="BF56" i="18"/>
  <c r="AB56" i="18"/>
  <c r="AV36" i="18"/>
  <c r="R36" i="18"/>
  <c r="AL56" i="18"/>
  <c r="BF96" i="18"/>
  <c r="AL96" i="18"/>
  <c r="BF16" i="18"/>
  <c r="AV56" i="18"/>
  <c r="BF76" i="18"/>
  <c r="R96" i="18"/>
  <c r="AL16" i="18"/>
  <c r="R16" i="18"/>
  <c r="AB96" i="18"/>
  <c r="AL76" i="18"/>
  <c r="AB36" i="18"/>
  <c r="AV76" i="18"/>
  <c r="AL36" i="18"/>
  <c r="AF46" i="18"/>
  <c r="L26" i="18"/>
  <c r="L86" i="18"/>
  <c r="AP26" i="18"/>
  <c r="AP46" i="18"/>
  <c r="AZ66" i="18"/>
  <c r="AF66" i="18"/>
  <c r="AZ46" i="18"/>
  <c r="AF26" i="18"/>
  <c r="AP6" i="18"/>
  <c r="V66" i="18"/>
  <c r="L46" i="18"/>
  <c r="AZ6" i="18"/>
  <c r="V26" i="18"/>
  <c r="AF86" i="18"/>
  <c r="AP66" i="18"/>
  <c r="AZ26" i="18"/>
  <c r="AF6" i="18"/>
  <c r="V6" i="18"/>
  <c r="V86" i="18"/>
  <c r="AZ86" i="18"/>
  <c r="V46" i="18"/>
  <c r="L6" i="18"/>
  <c r="AP86" i="18"/>
  <c r="L66" i="18"/>
  <c r="AX16" i="18"/>
  <c r="AD56" i="18"/>
  <c r="J36" i="18"/>
  <c r="T16" i="18"/>
  <c r="T76" i="18"/>
  <c r="J16" i="18"/>
  <c r="J96" i="18"/>
  <c r="AX96" i="18"/>
  <c r="AN56" i="18"/>
  <c r="AD96" i="18"/>
  <c r="AN76" i="18"/>
  <c r="AX56" i="18"/>
  <c r="AX76" i="18"/>
  <c r="AN36" i="18"/>
  <c r="AD16" i="18"/>
  <c r="J76" i="18"/>
  <c r="J56" i="18"/>
  <c r="AN16" i="18"/>
  <c r="T36" i="18"/>
  <c r="T96" i="18"/>
  <c r="AD76" i="18"/>
  <c r="AD36" i="18"/>
  <c r="T56" i="18"/>
  <c r="AX36" i="18"/>
  <c r="AN96" i="18"/>
  <c r="L68" i="18"/>
  <c r="AZ28" i="18"/>
  <c r="V28" i="18"/>
  <c r="L48" i="18"/>
  <c r="AZ88" i="18"/>
  <c r="V8" i="18"/>
  <c r="AZ8" i="18"/>
  <c r="AZ48" i="18"/>
  <c r="AP28" i="18"/>
  <c r="AF8" i="18"/>
  <c r="AP88" i="18"/>
  <c r="AP68" i="18"/>
  <c r="AZ68" i="18"/>
  <c r="L8" i="18"/>
  <c r="V68" i="18"/>
  <c r="V48" i="18"/>
  <c r="AP48" i="18"/>
  <c r="AF88" i="18"/>
  <c r="AP8" i="18"/>
  <c r="V88" i="18"/>
  <c r="AF28" i="18"/>
  <c r="L88" i="18"/>
  <c r="AF68" i="18"/>
  <c r="AF48" i="18"/>
  <c r="L28" i="18"/>
  <c r="X32" i="18"/>
  <c r="N32" i="18"/>
  <c r="X72" i="18"/>
  <c r="X52" i="18"/>
  <c r="BB52" i="18"/>
  <c r="AH72" i="18"/>
  <c r="AR32" i="18"/>
  <c r="N52" i="18"/>
  <c r="AH92" i="18"/>
  <c r="X92" i="18"/>
  <c r="AH32" i="18"/>
  <c r="Q22" i="1"/>
  <c r="AH52" i="18"/>
  <c r="N12" i="18"/>
  <c r="P22" i="1"/>
  <c r="AE22" i="1" s="1"/>
  <c r="AD22" i="1" s="1"/>
  <c r="N92" i="18"/>
  <c r="AR92" i="18"/>
  <c r="X12" i="18"/>
  <c r="AR52" i="18"/>
  <c r="N72" i="18"/>
  <c r="AR12" i="18"/>
  <c r="BB72" i="18"/>
  <c r="AR72" i="18"/>
  <c r="BB32" i="18"/>
  <c r="BB12" i="18"/>
  <c r="BB92" i="18"/>
  <c r="AH12" i="18"/>
  <c r="AB54" i="18"/>
  <c r="AL94" i="18"/>
  <c r="BF74" i="18"/>
  <c r="AB34" i="18"/>
  <c r="AV94" i="18"/>
  <c r="AV34" i="18"/>
  <c r="AL14" i="18"/>
  <c r="AB14" i="18"/>
  <c r="R74" i="18"/>
  <c r="R94" i="18"/>
  <c r="R14" i="18"/>
  <c r="AB74" i="18"/>
  <c r="AL54" i="18"/>
  <c r="AL74" i="18"/>
  <c r="AB94" i="18"/>
  <c r="R34" i="18"/>
  <c r="BF34" i="18"/>
  <c r="BF54" i="18"/>
  <c r="BF94" i="18"/>
  <c r="R54" i="18"/>
  <c r="AV54" i="18"/>
  <c r="AV74" i="18"/>
  <c r="AV14" i="18"/>
  <c r="BF14" i="18"/>
  <c r="AL34" i="18"/>
  <c r="Q31" i="1"/>
  <c r="P31" i="1"/>
  <c r="BD18" i="18"/>
  <c r="AJ38" i="18"/>
  <c r="BD58" i="18"/>
  <c r="AT78" i="18"/>
  <c r="P58" i="18"/>
  <c r="AT18" i="18"/>
  <c r="AT98" i="18"/>
  <c r="Z38" i="18"/>
  <c r="Z78" i="18"/>
  <c r="AJ18" i="18"/>
  <c r="AJ58" i="18"/>
  <c r="P78" i="18"/>
  <c r="P18" i="18"/>
  <c r="Z58" i="18"/>
  <c r="AT38" i="18"/>
  <c r="P38" i="18"/>
  <c r="AJ98" i="18"/>
  <c r="Z18" i="18"/>
  <c r="BD98" i="18"/>
  <c r="P98" i="18"/>
  <c r="BD78" i="18"/>
  <c r="BD38" i="18"/>
  <c r="AT58" i="18"/>
  <c r="Z98" i="18"/>
  <c r="AJ78" i="18"/>
  <c r="AF40" i="18"/>
  <c r="V100" i="18"/>
  <c r="AF60" i="18"/>
  <c r="AP100" i="18"/>
  <c r="AZ80" i="18"/>
  <c r="V40" i="18"/>
  <c r="AP20" i="18"/>
  <c r="AF80" i="18"/>
  <c r="V80" i="18"/>
  <c r="AP40" i="18"/>
  <c r="AZ60" i="18"/>
  <c r="AZ40" i="18"/>
  <c r="AZ100" i="18"/>
  <c r="V20" i="18"/>
  <c r="L80" i="18"/>
  <c r="L40" i="18"/>
  <c r="L100" i="18"/>
  <c r="AZ20" i="18"/>
  <c r="AP60" i="18"/>
  <c r="AF20" i="18"/>
  <c r="P37" i="1"/>
  <c r="AE37" i="1" s="1"/>
  <c r="AD37" i="1" s="1"/>
  <c r="Q37" i="1"/>
  <c r="AP80" i="18"/>
  <c r="AF100" i="18"/>
  <c r="V60" i="18"/>
  <c r="L20" i="18"/>
  <c r="L60" i="18"/>
  <c r="AT72" i="18"/>
  <c r="AT52" i="18"/>
  <c r="AT32" i="18"/>
  <c r="AJ52" i="18"/>
  <c r="BD52" i="18"/>
  <c r="Z52" i="18"/>
  <c r="BD12" i="18"/>
  <c r="AJ92" i="18"/>
  <c r="AJ12" i="18"/>
  <c r="Z32" i="18"/>
  <c r="BD92" i="18"/>
  <c r="BD72" i="18"/>
  <c r="AT92" i="18"/>
  <c r="P72" i="18"/>
  <c r="AJ32" i="18"/>
  <c r="AJ72" i="18"/>
  <c r="Z72" i="18"/>
  <c r="Z92" i="18"/>
  <c r="P12" i="18"/>
  <c r="AT12" i="18"/>
  <c r="P52" i="18"/>
  <c r="BD32" i="18"/>
  <c r="P92" i="18"/>
  <c r="P32" i="18"/>
  <c r="Z12" i="18"/>
  <c r="AR22" i="18"/>
  <c r="X102" i="18"/>
  <c r="AR82" i="18"/>
  <c r="AH22" i="18"/>
  <c r="X82" i="18"/>
  <c r="X62" i="18"/>
  <c r="AR62" i="18"/>
  <c r="BB22" i="18"/>
  <c r="AH102" i="18"/>
  <c r="BB62" i="18"/>
  <c r="BB102" i="18"/>
  <c r="AH42" i="18"/>
  <c r="AH62" i="18"/>
  <c r="N22" i="18"/>
  <c r="N102" i="18"/>
  <c r="N62" i="18"/>
  <c r="N82" i="18"/>
  <c r="AR42" i="18"/>
  <c r="AR102" i="18"/>
  <c r="AH82" i="18"/>
  <c r="BB82" i="18"/>
  <c r="P43" i="1"/>
  <c r="AE43" i="1" s="1"/>
  <c r="AD43" i="1" s="1"/>
  <c r="X22" i="18"/>
  <c r="X42" i="18"/>
  <c r="Q43" i="1"/>
  <c r="N42" i="18"/>
  <c r="BB42" i="18"/>
  <c r="AR36" i="18"/>
  <c r="BB36" i="18"/>
  <c r="AR16" i="18"/>
  <c r="AH96" i="18"/>
  <c r="AH16" i="18"/>
  <c r="X76" i="18"/>
  <c r="N36" i="18"/>
  <c r="N56" i="18"/>
  <c r="N16" i="18"/>
  <c r="N76" i="18"/>
  <c r="AR56" i="18"/>
  <c r="BB16" i="18"/>
  <c r="AH36" i="18"/>
  <c r="X96" i="18"/>
  <c r="AH56" i="18"/>
  <c r="AH76" i="18"/>
  <c r="AR76" i="18"/>
  <c r="BB96" i="18"/>
  <c r="X36" i="18"/>
  <c r="BB56" i="18"/>
  <c r="X16" i="18"/>
  <c r="N96" i="18"/>
  <c r="BB76" i="18"/>
  <c r="AR96" i="18"/>
  <c r="X56" i="18"/>
  <c r="BD100" i="18"/>
  <c r="AT80" i="18"/>
  <c r="Z40" i="18"/>
  <c r="P100" i="18"/>
  <c r="AJ80" i="18"/>
  <c r="AT100" i="18"/>
  <c r="P80" i="18"/>
  <c r="AT20" i="18"/>
  <c r="AT40" i="18"/>
  <c r="P40" i="18"/>
  <c r="BD60" i="18"/>
  <c r="AT60" i="18"/>
  <c r="BD20" i="18"/>
  <c r="AJ40" i="18"/>
  <c r="BD40" i="18"/>
  <c r="Z20" i="18"/>
  <c r="P20" i="18"/>
  <c r="AJ100" i="18"/>
  <c r="Z100" i="18"/>
  <c r="BD80" i="18"/>
  <c r="AJ60" i="18"/>
  <c r="Z80" i="18"/>
  <c r="P60" i="18"/>
  <c r="Z60" i="18"/>
  <c r="AJ20" i="18"/>
  <c r="R82" i="18"/>
  <c r="AL82" i="18"/>
  <c r="AB102" i="18"/>
  <c r="AL42" i="18"/>
  <c r="BF22" i="18"/>
  <c r="BF62" i="18"/>
  <c r="AL102" i="18"/>
  <c r="AV42" i="18"/>
  <c r="AV22" i="18"/>
  <c r="AB22" i="18"/>
  <c r="AV82" i="18"/>
  <c r="AB42" i="18"/>
  <c r="AL22" i="18"/>
  <c r="BF42" i="18"/>
  <c r="R22" i="18"/>
  <c r="AL62" i="18"/>
  <c r="R62" i="18"/>
  <c r="AB82" i="18"/>
  <c r="R42" i="18"/>
  <c r="AV102" i="18"/>
  <c r="AB62" i="18"/>
  <c r="BF102" i="18"/>
  <c r="BF82" i="18"/>
  <c r="AV62" i="18"/>
  <c r="R102" i="18"/>
  <c r="AN62" i="18"/>
  <c r="J42" i="18"/>
  <c r="AD42" i="18"/>
  <c r="T62" i="18"/>
  <c r="AN102" i="18"/>
  <c r="J62" i="18"/>
  <c r="T42" i="18"/>
  <c r="AN42" i="18"/>
  <c r="T82" i="18"/>
  <c r="AX82" i="18"/>
  <c r="AD102" i="18"/>
  <c r="AD82" i="18"/>
  <c r="J82" i="18"/>
  <c r="AX62" i="18"/>
  <c r="P40" i="1"/>
  <c r="AD62" i="18"/>
  <c r="J102" i="18"/>
  <c r="Q40" i="1"/>
  <c r="AX42" i="18"/>
  <c r="AN22" i="18"/>
  <c r="T102" i="18"/>
  <c r="AX22" i="18"/>
  <c r="AX102" i="18"/>
  <c r="AN82" i="18"/>
  <c r="J22" i="18"/>
  <c r="T22" i="18"/>
  <c r="AD22" i="18"/>
  <c r="AV92" i="18"/>
  <c r="AL72" i="18"/>
  <c r="AB12" i="18"/>
  <c r="BF52" i="18"/>
  <c r="AL92" i="18"/>
  <c r="AB72" i="18"/>
  <c r="AL52" i="18"/>
  <c r="R32" i="18"/>
  <c r="AV12" i="18"/>
  <c r="AV32" i="18"/>
  <c r="AV72" i="18"/>
  <c r="BF92" i="18"/>
  <c r="AB32" i="18"/>
  <c r="R52" i="18"/>
  <c r="BF72" i="18"/>
  <c r="BF12" i="18"/>
  <c r="BF32" i="18"/>
  <c r="AL12" i="18"/>
  <c r="R72" i="18"/>
  <c r="AV52" i="18"/>
  <c r="R92" i="18"/>
  <c r="AB52" i="18"/>
  <c r="AL32" i="18"/>
  <c r="AB92" i="18"/>
  <c r="R12" i="18"/>
  <c r="AX30" i="18"/>
  <c r="AX90" i="18"/>
  <c r="T90" i="18"/>
  <c r="AN30" i="18"/>
  <c r="AD30" i="18"/>
  <c r="AX50" i="18"/>
  <c r="AN10" i="18"/>
  <c r="AD90" i="18"/>
  <c r="AD10" i="18"/>
  <c r="T10" i="18"/>
  <c r="AX70" i="18"/>
  <c r="AN50" i="18"/>
  <c r="T50" i="18"/>
  <c r="T30" i="18"/>
  <c r="J30" i="18"/>
  <c r="J50" i="18"/>
  <c r="AN70" i="18"/>
  <c r="AD70" i="18"/>
  <c r="J70" i="18"/>
  <c r="AX10" i="18"/>
  <c r="J90" i="18"/>
  <c r="T70" i="18"/>
  <c r="AN90" i="18"/>
  <c r="AD50" i="18"/>
  <c r="J10" i="18"/>
  <c r="BF66" i="18"/>
  <c r="R26" i="18"/>
  <c r="BF6" i="18"/>
  <c r="AV66" i="18"/>
  <c r="BF86" i="18"/>
  <c r="AB6" i="18"/>
  <c r="AL66" i="18"/>
  <c r="BF26" i="18"/>
  <c r="AL46" i="18"/>
  <c r="AV6" i="18"/>
  <c r="AL6" i="18"/>
  <c r="BF46" i="18"/>
  <c r="AB26" i="18"/>
  <c r="AV26" i="18"/>
  <c r="R66" i="18"/>
  <c r="AB86" i="18"/>
  <c r="AV86" i="18"/>
  <c r="R86" i="18"/>
  <c r="R46" i="18"/>
  <c r="AV46" i="18"/>
  <c r="R6" i="18"/>
  <c r="AL86" i="18"/>
  <c r="AB66" i="18"/>
  <c r="AL26" i="18"/>
  <c r="AB46" i="18"/>
  <c r="AP10" i="18"/>
  <c r="V70" i="18"/>
  <c r="AP90" i="18"/>
  <c r="AZ50" i="18"/>
  <c r="V90" i="18"/>
  <c r="AP50" i="18"/>
  <c r="AZ70" i="18"/>
  <c r="V10" i="18"/>
  <c r="AP30" i="18"/>
  <c r="AP70" i="18"/>
  <c r="AF70" i="18"/>
  <c r="AZ10" i="18"/>
  <c r="AZ90" i="18"/>
  <c r="L50" i="18"/>
  <c r="AF90" i="18"/>
  <c r="AF50" i="18"/>
  <c r="AF10" i="18"/>
  <c r="AF30" i="18"/>
  <c r="L30" i="18"/>
  <c r="AZ30" i="18"/>
  <c r="L90" i="18"/>
  <c r="L70" i="18"/>
  <c r="L10" i="18"/>
  <c r="V30" i="18"/>
  <c r="V50" i="18"/>
  <c r="AN60" i="18"/>
  <c r="T60" i="18"/>
  <c r="AD20" i="18"/>
  <c r="T100" i="18"/>
  <c r="AX40" i="18"/>
  <c r="AD80" i="18"/>
  <c r="AD40" i="18"/>
  <c r="J60" i="18"/>
  <c r="AX100" i="18"/>
  <c r="AD100" i="18"/>
  <c r="AN20" i="18"/>
  <c r="AN40" i="18"/>
  <c r="AN100" i="18"/>
  <c r="AX20" i="18"/>
  <c r="AD60" i="18"/>
  <c r="AX80" i="18"/>
  <c r="J40" i="18"/>
  <c r="AX60" i="18"/>
  <c r="T80" i="18"/>
  <c r="J20" i="18"/>
  <c r="T40" i="18"/>
  <c r="J100" i="18"/>
  <c r="AN80" i="18"/>
  <c r="J80" i="18"/>
  <c r="T20" i="18"/>
  <c r="Z14" i="18"/>
  <c r="AJ14" i="18"/>
  <c r="AJ94" i="18"/>
  <c r="BD14" i="18"/>
  <c r="Z34" i="18"/>
  <c r="AT34" i="18"/>
  <c r="P54" i="18"/>
  <c r="Z94" i="18"/>
  <c r="Z74" i="18"/>
  <c r="AT74" i="18"/>
  <c r="P94" i="18"/>
  <c r="P14" i="18"/>
  <c r="AT54" i="18"/>
  <c r="P74" i="18"/>
  <c r="AJ34" i="18"/>
  <c r="AJ74" i="18"/>
  <c r="AJ54" i="18"/>
  <c r="BD94" i="18"/>
  <c r="P34" i="18"/>
  <c r="BD74" i="18"/>
  <c r="AT14" i="18"/>
  <c r="BD54" i="18"/>
  <c r="Z54" i="18"/>
  <c r="BD34" i="18"/>
  <c r="AT94" i="18"/>
  <c r="L12" i="18"/>
  <c r="AZ92" i="18"/>
  <c r="AF32" i="18"/>
  <c r="AZ32" i="18"/>
  <c r="AF52" i="18"/>
  <c r="L32" i="18"/>
  <c r="V32" i="18"/>
  <c r="AZ72" i="18"/>
  <c r="L72" i="18"/>
  <c r="AZ52" i="18"/>
  <c r="V72" i="18"/>
  <c r="L92" i="18"/>
  <c r="AP52" i="18"/>
  <c r="AF72" i="18"/>
  <c r="AZ12" i="18"/>
  <c r="AP12" i="18"/>
  <c r="AP32" i="18"/>
  <c r="AP92" i="18"/>
  <c r="V92" i="18"/>
  <c r="AF12" i="18"/>
  <c r="V52" i="18"/>
  <c r="L52" i="18"/>
  <c r="AP72" i="18"/>
  <c r="AF92" i="18"/>
  <c r="V12" i="18"/>
  <c r="AF16" i="18"/>
  <c r="AF36" i="18"/>
  <c r="V16" i="18"/>
  <c r="V96" i="18"/>
  <c r="AZ96" i="18"/>
  <c r="AP96" i="18"/>
  <c r="L16" i="18"/>
  <c r="V76" i="18"/>
  <c r="L96" i="18"/>
  <c r="V56" i="18"/>
  <c r="L56" i="18"/>
  <c r="AP56" i="18"/>
  <c r="AF56" i="18"/>
  <c r="AZ36" i="18"/>
  <c r="AF76" i="18"/>
  <c r="AF96" i="18"/>
  <c r="AZ16" i="18"/>
  <c r="L36" i="18"/>
  <c r="AZ56" i="18"/>
  <c r="AZ76" i="18"/>
  <c r="AP36" i="18"/>
  <c r="AP76" i="18"/>
  <c r="V36" i="18"/>
  <c r="AP16" i="18"/>
  <c r="L76" i="18"/>
  <c r="P34" i="1"/>
  <c r="AE34" i="1" s="1"/>
  <c r="AD34" i="1" s="1"/>
  <c r="Q34" i="1"/>
  <c r="BD46" i="18"/>
  <c r="AJ26" i="18"/>
  <c r="AJ46" i="18"/>
  <c r="Z66" i="18"/>
  <c r="P46" i="18"/>
  <c r="BD6" i="18"/>
  <c r="BD26" i="18"/>
  <c r="AT46" i="18"/>
  <c r="AT26" i="18"/>
  <c r="AJ6" i="18"/>
  <c r="AT66" i="18"/>
  <c r="AJ86" i="18"/>
  <c r="AJ66" i="18"/>
  <c r="AT6" i="18"/>
  <c r="Z86" i="18"/>
  <c r="P6" i="18"/>
  <c r="Z6" i="18"/>
  <c r="Z46" i="18"/>
  <c r="BD86" i="18"/>
  <c r="Z26" i="18"/>
  <c r="BD66" i="18"/>
  <c r="AT86" i="18"/>
  <c r="P26" i="18"/>
  <c r="P10" i="1"/>
  <c r="AE10" i="1" s="1"/>
  <c r="AD10" i="1" s="1"/>
  <c r="P66" i="18"/>
  <c r="Q10" i="1"/>
  <c r="P86" i="18"/>
  <c r="AE13" i="1" l="1"/>
  <c r="AD13" i="1" s="1"/>
  <c r="AF13" i="1" s="1"/>
  <c r="AE15" i="1"/>
  <c r="AD15" i="1" s="1"/>
  <c r="AE14" i="1"/>
  <c r="AD14" i="1" s="1"/>
  <c r="V41" i="19"/>
  <c r="P41" i="19"/>
  <c r="P141" i="19"/>
  <c r="M191" i="19"/>
  <c r="M141" i="19"/>
  <c r="M241" i="19"/>
  <c r="V91" i="19"/>
  <c r="M91" i="19"/>
  <c r="S191" i="19"/>
  <c r="J241" i="19"/>
  <c r="S91" i="19"/>
  <c r="J91" i="19"/>
  <c r="P191" i="19"/>
  <c r="S241" i="19"/>
  <c r="V141" i="19"/>
  <c r="M41" i="19"/>
  <c r="S141" i="19"/>
  <c r="J141" i="19"/>
  <c r="J191" i="19"/>
  <c r="V241" i="19"/>
  <c r="S41" i="19"/>
  <c r="J41" i="19"/>
  <c r="P91" i="19"/>
  <c r="V191" i="19"/>
  <c r="P241" i="19"/>
  <c r="P132" i="19"/>
  <c r="S182" i="19"/>
  <c r="V132" i="19"/>
  <c r="V232" i="19"/>
  <c r="J32" i="19"/>
  <c r="V32" i="19"/>
  <c r="P182" i="19"/>
  <c r="S232" i="19"/>
  <c r="S82" i="19"/>
  <c r="S132" i="19"/>
  <c r="M182" i="19"/>
  <c r="M32" i="19"/>
  <c r="S32" i="19"/>
  <c r="J182" i="19"/>
  <c r="P232" i="19"/>
  <c r="M232" i="19"/>
  <c r="J132" i="19"/>
  <c r="V82" i="19"/>
  <c r="P32" i="19"/>
  <c r="V182" i="19"/>
  <c r="P82" i="19"/>
  <c r="M132" i="19"/>
  <c r="M82" i="19"/>
  <c r="J232" i="19"/>
  <c r="J82" i="19"/>
  <c r="AF34" i="1"/>
  <c r="P72" i="19"/>
  <c r="S122" i="19"/>
  <c r="P122" i="19"/>
  <c r="S222" i="19"/>
  <c r="J72" i="19"/>
  <c r="M72" i="19"/>
  <c r="M122" i="19"/>
  <c r="P222" i="19"/>
  <c r="M222" i="19"/>
  <c r="V172" i="19"/>
  <c r="V72" i="19"/>
  <c r="V22" i="19"/>
  <c r="P22" i="19"/>
  <c r="M22" i="19"/>
  <c r="V222" i="19"/>
  <c r="S172" i="19"/>
  <c r="J122" i="19"/>
  <c r="M172" i="19"/>
  <c r="P172" i="19"/>
  <c r="V122" i="19"/>
  <c r="J172" i="19"/>
  <c r="S72" i="19"/>
  <c r="J22" i="19"/>
  <c r="S22" i="19"/>
  <c r="J222" i="19"/>
  <c r="J110" i="19"/>
  <c r="M10" i="19"/>
  <c r="P10" i="19"/>
  <c r="S210" i="19"/>
  <c r="V10" i="19"/>
  <c r="P110" i="19"/>
  <c r="M110" i="19"/>
  <c r="S10" i="19"/>
  <c r="V210" i="19"/>
  <c r="M210" i="19"/>
  <c r="J210" i="19"/>
  <c r="J160" i="19"/>
  <c r="M60" i="19"/>
  <c r="P60" i="19"/>
  <c r="V110" i="19"/>
  <c r="V160" i="19"/>
  <c r="P210" i="19"/>
  <c r="P160" i="19"/>
  <c r="V60" i="19"/>
  <c r="S110" i="19"/>
  <c r="S160" i="19"/>
  <c r="M160" i="19"/>
  <c r="J60" i="19"/>
  <c r="S60" i="19"/>
  <c r="J10" i="19"/>
  <c r="P74" i="19"/>
  <c r="V74" i="19"/>
  <c r="P174" i="19"/>
  <c r="M224" i="19"/>
  <c r="M124" i="19"/>
  <c r="P24" i="19"/>
  <c r="M24" i="19"/>
  <c r="V224" i="19"/>
  <c r="V124" i="19"/>
  <c r="M174" i="19"/>
  <c r="S124" i="19"/>
  <c r="S224" i="19"/>
  <c r="S74" i="19"/>
  <c r="J24" i="19"/>
  <c r="V174" i="19"/>
  <c r="P224" i="19"/>
  <c r="M74" i="19"/>
  <c r="V24" i="19"/>
  <c r="J174" i="19"/>
  <c r="J224" i="19"/>
  <c r="J74" i="19"/>
  <c r="S24" i="19"/>
  <c r="S174" i="19"/>
  <c r="J124" i="19"/>
  <c r="P124" i="19"/>
  <c r="V13" i="19"/>
  <c r="P213" i="19"/>
  <c r="M63" i="19"/>
  <c r="S113" i="19"/>
  <c r="J13" i="19"/>
  <c r="P113" i="19"/>
  <c r="J63" i="19"/>
  <c r="V213" i="19"/>
  <c r="S163" i="19"/>
  <c r="V63" i="19"/>
  <c r="J163" i="19"/>
  <c r="S213" i="19"/>
  <c r="M113" i="19"/>
  <c r="M163" i="19"/>
  <c r="S63" i="19"/>
  <c r="M13" i="19"/>
  <c r="P63" i="19"/>
  <c r="M213" i="19"/>
  <c r="J213" i="19"/>
  <c r="P163" i="19"/>
  <c r="J113" i="19"/>
  <c r="S13" i="19"/>
  <c r="P13" i="19"/>
  <c r="V163" i="19"/>
  <c r="V113" i="19"/>
  <c r="S138" i="19"/>
  <c r="S238" i="19"/>
  <c r="M88" i="19"/>
  <c r="J138" i="19"/>
  <c r="V138" i="19"/>
  <c r="J88" i="19"/>
  <c r="V88" i="19"/>
  <c r="V188" i="19"/>
  <c r="P188" i="19"/>
  <c r="J238" i="19"/>
  <c r="V238" i="19"/>
  <c r="J188" i="19"/>
  <c r="V38" i="19"/>
  <c r="M38" i="19"/>
  <c r="P138" i="19"/>
  <c r="J38" i="19"/>
  <c r="M188" i="19"/>
  <c r="P238" i="19"/>
  <c r="S88" i="19"/>
  <c r="S38" i="19"/>
  <c r="M138" i="19"/>
  <c r="S188" i="19"/>
  <c r="P88" i="19"/>
  <c r="M238" i="19"/>
  <c r="P38" i="19"/>
  <c r="P170" i="19"/>
  <c r="S170" i="19"/>
  <c r="M220" i="19"/>
  <c r="P70" i="19"/>
  <c r="J120" i="19"/>
  <c r="P20" i="19"/>
  <c r="P220" i="19"/>
  <c r="J220" i="19"/>
  <c r="J170" i="19"/>
  <c r="V20" i="19"/>
  <c r="V170" i="19"/>
  <c r="M70" i="19"/>
  <c r="V120" i="19"/>
  <c r="S120" i="19"/>
  <c r="J20" i="19"/>
  <c r="M170" i="19"/>
  <c r="J70" i="19"/>
  <c r="V70" i="19"/>
  <c r="V220" i="19"/>
  <c r="P120" i="19"/>
  <c r="S220" i="19"/>
  <c r="S70" i="19"/>
  <c r="M20" i="19"/>
  <c r="S20" i="19"/>
  <c r="M120" i="19"/>
  <c r="M249" i="19"/>
  <c r="M149" i="19"/>
  <c r="V49" i="19"/>
  <c r="M199" i="19"/>
  <c r="J249" i="19"/>
  <c r="J199" i="19"/>
  <c r="P249" i="19"/>
  <c r="J49" i="19"/>
  <c r="P99" i="19"/>
  <c r="S99" i="19"/>
  <c r="V199" i="19"/>
  <c r="S249" i="19"/>
  <c r="S149" i="19"/>
  <c r="M49" i="19"/>
  <c r="S49" i="19"/>
  <c r="V249" i="19"/>
  <c r="S199" i="19"/>
  <c r="M99" i="19"/>
  <c r="P49" i="19"/>
  <c r="V149" i="19"/>
  <c r="P149" i="19"/>
  <c r="J149" i="19"/>
  <c r="P199" i="19"/>
  <c r="J99" i="19"/>
  <c r="V99" i="19"/>
  <c r="V75" i="19"/>
  <c r="M175" i="19"/>
  <c r="P75" i="19"/>
  <c r="M75" i="19"/>
  <c r="M25" i="19"/>
  <c r="M125" i="19"/>
  <c r="P125" i="19"/>
  <c r="S75" i="19"/>
  <c r="V225" i="19"/>
  <c r="V175" i="19"/>
  <c r="J25" i="19"/>
  <c r="S175" i="19"/>
  <c r="J125" i="19"/>
  <c r="J175" i="19"/>
  <c r="V25" i="19"/>
  <c r="J75" i="19"/>
  <c r="M225" i="19"/>
  <c r="P225" i="19"/>
  <c r="S25" i="19"/>
  <c r="P25" i="19"/>
  <c r="S225" i="19"/>
  <c r="J225" i="19"/>
  <c r="P175" i="19"/>
  <c r="V125" i="19"/>
  <c r="S125" i="19"/>
  <c r="V18" i="19"/>
  <c r="M68" i="19"/>
  <c r="J18" i="19"/>
  <c r="V118" i="19"/>
  <c r="S18" i="19"/>
  <c r="M168" i="19"/>
  <c r="V68" i="19"/>
  <c r="J168" i="19"/>
  <c r="V218" i="19"/>
  <c r="S68" i="19"/>
  <c r="P168" i="19"/>
  <c r="M218" i="19"/>
  <c r="J118" i="19"/>
  <c r="P118" i="19"/>
  <c r="P218" i="19"/>
  <c r="J68" i="19"/>
  <c r="J218" i="19"/>
  <c r="P68" i="19"/>
  <c r="P18" i="19"/>
  <c r="S218" i="19"/>
  <c r="V168" i="19"/>
  <c r="M18" i="19"/>
  <c r="S118" i="19"/>
  <c r="S168" i="19"/>
  <c r="M118" i="19"/>
  <c r="V208" i="19"/>
  <c r="P8" i="19"/>
  <c r="J8" i="19"/>
  <c r="P108" i="19"/>
  <c r="P208" i="19"/>
  <c r="J208" i="19"/>
  <c r="M58" i="19"/>
  <c r="M208" i="19"/>
  <c r="V8" i="19"/>
  <c r="M8" i="19"/>
  <c r="P158" i="19"/>
  <c r="S58" i="19"/>
  <c r="S8" i="19"/>
  <c r="S208" i="19"/>
  <c r="V158" i="19"/>
  <c r="M108" i="19"/>
  <c r="S108" i="19"/>
  <c r="V58" i="19"/>
  <c r="M158" i="19"/>
  <c r="P58" i="19"/>
  <c r="J58" i="19"/>
  <c r="S158" i="19"/>
  <c r="J108" i="19"/>
  <c r="J158" i="19"/>
  <c r="V108" i="19"/>
  <c r="J229" i="19"/>
  <c r="S129" i="19"/>
  <c r="J129" i="19"/>
  <c r="V179" i="19"/>
  <c r="V79" i="19"/>
  <c r="M29" i="19"/>
  <c r="P229" i="19"/>
  <c r="J79" i="19"/>
  <c r="S79" i="19"/>
  <c r="P129" i="19"/>
  <c r="V29" i="19"/>
  <c r="M129" i="19"/>
  <c r="J179" i="19"/>
  <c r="V129" i="19"/>
  <c r="S179" i="19"/>
  <c r="M229" i="19"/>
  <c r="P179" i="19"/>
  <c r="M179" i="19"/>
  <c r="P29" i="19"/>
  <c r="V229" i="19"/>
  <c r="S229" i="19"/>
  <c r="P79" i="19"/>
  <c r="M79" i="19"/>
  <c r="S29" i="19"/>
  <c r="J29" i="19"/>
  <c r="P183" i="19"/>
  <c r="P83" i="19"/>
  <c r="M33" i="19"/>
  <c r="J133" i="19"/>
  <c r="M133" i="19"/>
  <c r="S83" i="19"/>
  <c r="S33" i="19"/>
  <c r="V133" i="19"/>
  <c r="M183" i="19"/>
  <c r="V83" i="19"/>
  <c r="V233" i="19"/>
  <c r="M233" i="19"/>
  <c r="P33" i="19"/>
  <c r="J233" i="19"/>
  <c r="S133" i="19"/>
  <c r="P233" i="19"/>
  <c r="V33" i="19"/>
  <c r="J83" i="19"/>
  <c r="J183" i="19"/>
  <c r="S183" i="19"/>
  <c r="V183" i="19"/>
  <c r="J33" i="19"/>
  <c r="P133" i="19"/>
  <c r="S233" i="19"/>
  <c r="M83" i="19"/>
  <c r="V62" i="19"/>
  <c r="S12" i="19"/>
  <c r="J112" i="19"/>
  <c r="S112" i="19"/>
  <c r="V12" i="19"/>
  <c r="P112" i="19"/>
  <c r="P162" i="19"/>
  <c r="V162" i="19"/>
  <c r="J12" i="19"/>
  <c r="S162" i="19"/>
  <c r="J162" i="19"/>
  <c r="J212" i="19"/>
  <c r="S62" i="19"/>
  <c r="P12" i="19"/>
  <c r="V212" i="19"/>
  <c r="S212" i="19"/>
  <c r="M112" i="19"/>
  <c r="M12" i="19"/>
  <c r="P62" i="19"/>
  <c r="M212" i="19"/>
  <c r="J62" i="19"/>
  <c r="V112" i="19"/>
  <c r="M162" i="19"/>
  <c r="P212" i="19"/>
  <c r="M62" i="19"/>
  <c r="P115" i="19"/>
  <c r="V65" i="19"/>
  <c r="J165" i="19"/>
  <c r="S215" i="19"/>
  <c r="S15" i="19"/>
  <c r="M15" i="19"/>
  <c r="M215" i="19"/>
  <c r="M165" i="19"/>
  <c r="V115" i="19"/>
  <c r="S65" i="19"/>
  <c r="J215" i="19"/>
  <c r="V165" i="19"/>
  <c r="S115" i="19"/>
  <c r="J15" i="19"/>
  <c r="M115" i="19"/>
  <c r="V215" i="19"/>
  <c r="M65" i="19"/>
  <c r="P65" i="19"/>
  <c r="V15" i="19"/>
  <c r="P165" i="19"/>
  <c r="P215" i="19"/>
  <c r="J65" i="19"/>
  <c r="P15" i="19"/>
  <c r="J115" i="19"/>
  <c r="S165" i="19"/>
  <c r="AF16" i="1"/>
  <c r="S184" i="19"/>
  <c r="P134" i="19"/>
  <c r="J234" i="19"/>
  <c r="J84" i="19"/>
  <c r="P34" i="19"/>
  <c r="P184" i="19"/>
  <c r="V234" i="19"/>
  <c r="V34" i="19"/>
  <c r="V134" i="19"/>
  <c r="V84" i="19"/>
  <c r="J184" i="19"/>
  <c r="P234" i="19"/>
  <c r="S134" i="19"/>
  <c r="M234" i="19"/>
  <c r="S234" i="19"/>
  <c r="P84" i="19"/>
  <c r="S84" i="19"/>
  <c r="M84" i="19"/>
  <c r="S34" i="19"/>
  <c r="J34" i="19"/>
  <c r="M184" i="19"/>
  <c r="M134" i="19"/>
  <c r="V184" i="19"/>
  <c r="J134" i="19"/>
  <c r="M34" i="19"/>
  <c r="V116" i="19"/>
  <c r="M116" i="19"/>
  <c r="J216" i="19"/>
  <c r="M66" i="19"/>
  <c r="V16" i="19"/>
  <c r="P16" i="19"/>
  <c r="S166" i="19"/>
  <c r="V166" i="19"/>
  <c r="J16" i="19"/>
  <c r="S16" i="19"/>
  <c r="S116" i="19"/>
  <c r="J66" i="19"/>
  <c r="S66" i="19"/>
  <c r="V66" i="19"/>
  <c r="J166" i="19"/>
  <c r="S216" i="19"/>
  <c r="P166" i="19"/>
  <c r="J116" i="19"/>
  <c r="V216" i="19"/>
  <c r="M166" i="19"/>
  <c r="M16" i="19"/>
  <c r="P66" i="19"/>
  <c r="P116" i="19"/>
  <c r="P216" i="19"/>
  <c r="M216" i="19"/>
  <c r="P44" i="19"/>
  <c r="V244" i="19"/>
  <c r="P144" i="19"/>
  <c r="S194" i="19"/>
  <c r="J194" i="19"/>
  <c r="P244" i="19"/>
  <c r="V94" i="19"/>
  <c r="S244" i="19"/>
  <c r="V144" i="19"/>
  <c r="M94" i="19"/>
  <c r="J94" i="19"/>
  <c r="J44" i="19"/>
  <c r="P94" i="19"/>
  <c r="M194" i="19"/>
  <c r="V194" i="19"/>
  <c r="S94" i="19"/>
  <c r="J244" i="19"/>
  <c r="V44" i="19"/>
  <c r="P194" i="19"/>
  <c r="S144" i="19"/>
  <c r="M144" i="19"/>
  <c r="S44" i="19"/>
  <c r="M244" i="19"/>
  <c r="M44" i="19"/>
  <c r="J144" i="19"/>
  <c r="V21" i="19"/>
  <c r="J221" i="19"/>
  <c r="M71" i="19"/>
  <c r="M171" i="19"/>
  <c r="M121" i="19"/>
  <c r="V121" i="19"/>
  <c r="P121" i="19"/>
  <c r="S171" i="19"/>
  <c r="V171" i="19"/>
  <c r="J171" i="19"/>
  <c r="S21" i="19"/>
  <c r="P221" i="19"/>
  <c r="J21" i="19"/>
  <c r="P71" i="19"/>
  <c r="V221" i="19"/>
  <c r="S71" i="19"/>
  <c r="V71" i="19"/>
  <c r="S121" i="19"/>
  <c r="M221" i="19"/>
  <c r="P21" i="19"/>
  <c r="J121" i="19"/>
  <c r="P171" i="19"/>
  <c r="J71" i="19"/>
  <c r="S221" i="19"/>
  <c r="M21" i="19"/>
  <c r="J151" i="19"/>
  <c r="V101" i="19"/>
  <c r="M201" i="19"/>
  <c r="M51" i="19"/>
  <c r="S251" i="19"/>
  <c r="S151" i="19"/>
  <c r="J51" i="19"/>
  <c r="J251" i="19"/>
  <c r="J201" i="19"/>
  <c r="V251" i="19"/>
  <c r="M151" i="19"/>
  <c r="V201" i="19"/>
  <c r="M101" i="19"/>
  <c r="P201" i="19"/>
  <c r="S51" i="19"/>
  <c r="V151" i="19"/>
  <c r="P51" i="19"/>
  <c r="P151" i="19"/>
  <c r="J101" i="19"/>
  <c r="S201" i="19"/>
  <c r="P101" i="19"/>
  <c r="P251" i="19"/>
  <c r="S101" i="19"/>
  <c r="M251" i="19"/>
  <c r="V51" i="19"/>
  <c r="J196" i="19"/>
  <c r="M96" i="19"/>
  <c r="J96" i="19"/>
  <c r="V196" i="19"/>
  <c r="P146" i="19"/>
  <c r="V96" i="19"/>
  <c r="P46" i="19"/>
  <c r="V146" i="19"/>
  <c r="J46" i="19"/>
  <c r="M246" i="19"/>
  <c r="P196" i="19"/>
  <c r="S146" i="19"/>
  <c r="P246" i="19"/>
  <c r="M146" i="19"/>
  <c r="S246" i="19"/>
  <c r="S46" i="19"/>
  <c r="J246" i="19"/>
  <c r="M196" i="19"/>
  <c r="P96" i="19"/>
  <c r="M46" i="19"/>
  <c r="V46" i="19"/>
  <c r="S196" i="19"/>
  <c r="J146" i="19"/>
  <c r="S96" i="19"/>
  <c r="V246" i="19"/>
  <c r="M242" i="19"/>
  <c r="S192" i="19"/>
  <c r="M142" i="19"/>
  <c r="J92" i="19"/>
  <c r="P192" i="19"/>
  <c r="S92" i="19"/>
  <c r="M92" i="19"/>
  <c r="S142" i="19"/>
  <c r="M192" i="19"/>
  <c r="J242" i="19"/>
  <c r="S42" i="19"/>
  <c r="V242" i="19"/>
  <c r="J192" i="19"/>
  <c r="P142" i="19"/>
  <c r="V42" i="19"/>
  <c r="J142" i="19"/>
  <c r="V142" i="19"/>
  <c r="V92" i="19"/>
  <c r="J42" i="19"/>
  <c r="S242" i="19"/>
  <c r="P242" i="19"/>
  <c r="V192" i="19"/>
  <c r="M42" i="19"/>
  <c r="AF37" i="1"/>
  <c r="P92" i="19"/>
  <c r="P42" i="19"/>
  <c r="V139" i="19"/>
  <c r="M89" i="19"/>
  <c r="P139" i="19"/>
  <c r="M189" i="19"/>
  <c r="M139" i="19"/>
  <c r="P39" i="19"/>
  <c r="S189" i="19"/>
  <c r="J189" i="19"/>
  <c r="S89" i="19"/>
  <c r="J89" i="19"/>
  <c r="S239" i="19"/>
  <c r="V239" i="19"/>
  <c r="V39" i="19"/>
  <c r="M39" i="19"/>
  <c r="P239" i="19"/>
  <c r="V189" i="19"/>
  <c r="P89" i="19"/>
  <c r="S39" i="19"/>
  <c r="M239" i="19"/>
  <c r="S139" i="19"/>
  <c r="J139" i="19"/>
  <c r="J39" i="19"/>
  <c r="P189" i="19"/>
  <c r="J239" i="19"/>
  <c r="V89" i="19"/>
  <c r="AE33" i="1"/>
  <c r="AD33" i="1" s="1"/>
  <c r="AE31" i="1"/>
  <c r="J131" i="19"/>
  <c r="J31" i="19"/>
  <c r="S181" i="19"/>
  <c r="V131" i="19"/>
  <c r="P81" i="19"/>
  <c r="S131" i="19"/>
  <c r="P131" i="19"/>
  <c r="J181" i="19"/>
  <c r="M31" i="19"/>
  <c r="V31" i="19"/>
  <c r="S31" i="19"/>
  <c r="S231" i="19"/>
  <c r="J231" i="19"/>
  <c r="M181" i="19"/>
  <c r="S81" i="19"/>
  <c r="P181" i="19"/>
  <c r="V181" i="19"/>
  <c r="J81" i="19"/>
  <c r="M231" i="19"/>
  <c r="V231" i="19"/>
  <c r="P231" i="19"/>
  <c r="M131" i="19"/>
  <c r="M81" i="19"/>
  <c r="P31" i="19"/>
  <c r="V81" i="19"/>
  <c r="J207" i="19"/>
  <c r="V7" i="19"/>
  <c r="J7" i="19"/>
  <c r="P107" i="19"/>
  <c r="S157" i="19"/>
  <c r="V157" i="19"/>
  <c r="P57" i="19"/>
  <c r="V207" i="19"/>
  <c r="M107" i="19"/>
  <c r="P157" i="19"/>
  <c r="M57" i="19"/>
  <c r="V107" i="19"/>
  <c r="S7" i="19"/>
  <c r="V57" i="19"/>
  <c r="J57" i="19"/>
  <c r="M207" i="19"/>
  <c r="S57" i="19"/>
  <c r="J157" i="19"/>
  <c r="P7" i="19"/>
  <c r="J107" i="19"/>
  <c r="S107" i="19"/>
  <c r="S207" i="19"/>
  <c r="M7" i="19"/>
  <c r="M157" i="19"/>
  <c r="P207" i="19"/>
  <c r="M40" i="19"/>
  <c r="V190" i="19"/>
  <c r="S140" i="19"/>
  <c r="S190" i="19"/>
  <c r="J240" i="19"/>
  <c r="V90" i="19"/>
  <c r="M190" i="19"/>
  <c r="S90" i="19"/>
  <c r="M140" i="19"/>
  <c r="J40" i="19"/>
  <c r="P140" i="19"/>
  <c r="P40" i="19"/>
  <c r="M90" i="19"/>
  <c r="S240" i="19"/>
  <c r="J190" i="19"/>
  <c r="P90" i="19"/>
  <c r="V40" i="19"/>
  <c r="S40" i="19"/>
  <c r="J90" i="19"/>
  <c r="P190" i="19"/>
  <c r="V140" i="19"/>
  <c r="V240" i="19"/>
  <c r="M240" i="19"/>
  <c r="P240" i="19"/>
  <c r="J140" i="19"/>
  <c r="V97" i="19"/>
  <c r="S97" i="19"/>
  <c r="S197" i="19"/>
  <c r="P97" i="19"/>
  <c r="P197" i="19"/>
  <c r="P147" i="19"/>
  <c r="M97" i="19"/>
  <c r="J97" i="19"/>
  <c r="M247" i="19"/>
  <c r="M147" i="19"/>
  <c r="S47" i="19"/>
  <c r="V47" i="19"/>
  <c r="J197" i="19"/>
  <c r="M197" i="19"/>
  <c r="J247" i="19"/>
  <c r="P47" i="19"/>
  <c r="S147" i="19"/>
  <c r="V147" i="19"/>
  <c r="M47" i="19"/>
  <c r="J147" i="19"/>
  <c r="S247" i="19"/>
  <c r="J47" i="19"/>
  <c r="V197" i="19"/>
  <c r="P247" i="19"/>
  <c r="V247" i="19"/>
  <c r="S167" i="19"/>
  <c r="M67" i="19"/>
  <c r="S217" i="19"/>
  <c r="J167" i="19"/>
  <c r="M167" i="19"/>
  <c r="J17" i="19"/>
  <c r="M17" i="19"/>
  <c r="P17" i="19"/>
  <c r="J67" i="19"/>
  <c r="P67" i="19"/>
  <c r="P217" i="19"/>
  <c r="V117" i="19"/>
  <c r="V67" i="19"/>
  <c r="P117" i="19"/>
  <c r="V217" i="19"/>
  <c r="M117" i="19"/>
  <c r="M217" i="19"/>
  <c r="V167" i="19"/>
  <c r="S67" i="19"/>
  <c r="S117" i="19"/>
  <c r="J217" i="19"/>
  <c r="J117" i="19"/>
  <c r="S17" i="19"/>
  <c r="V17" i="19"/>
  <c r="P167" i="19"/>
  <c r="V93" i="19"/>
  <c r="M143" i="19"/>
  <c r="M193" i="19"/>
  <c r="S143" i="19"/>
  <c r="P43" i="19"/>
  <c r="J43" i="19"/>
  <c r="S243" i="19"/>
  <c r="J193" i="19"/>
  <c r="P193" i="19"/>
  <c r="V43" i="19"/>
  <c r="P143" i="19"/>
  <c r="J243" i="19"/>
  <c r="M43" i="19"/>
  <c r="P93" i="19"/>
  <c r="V243" i="19"/>
  <c r="V193" i="19"/>
  <c r="M93" i="19"/>
  <c r="S43" i="19"/>
  <c r="P243" i="19"/>
  <c r="S193" i="19"/>
  <c r="J143" i="19"/>
  <c r="J93" i="19"/>
  <c r="M243" i="19"/>
  <c r="V143" i="19"/>
  <c r="S93" i="19"/>
  <c r="J161" i="19"/>
  <c r="J145" i="19"/>
  <c r="V45" i="19"/>
  <c r="J245" i="19"/>
  <c r="P195" i="19"/>
  <c r="V95" i="19"/>
  <c r="M45" i="19"/>
  <c r="V245" i="19"/>
  <c r="P145" i="19"/>
  <c r="S95" i="19"/>
  <c r="M195" i="19"/>
  <c r="S245" i="19"/>
  <c r="S45" i="19"/>
  <c r="P95" i="19"/>
  <c r="J195" i="19"/>
  <c r="J95" i="19"/>
  <c r="P45" i="19"/>
  <c r="M145" i="19"/>
  <c r="V195" i="19"/>
  <c r="P245" i="19"/>
  <c r="V145" i="19"/>
  <c r="J45" i="19"/>
  <c r="M95" i="19"/>
  <c r="S195" i="19"/>
  <c r="S145" i="19"/>
  <c r="M245" i="19"/>
  <c r="J37" i="19"/>
  <c r="M187" i="19"/>
  <c r="S187" i="19"/>
  <c r="S237" i="19"/>
  <c r="J87" i="19"/>
  <c r="S37" i="19"/>
  <c r="P187" i="19"/>
  <c r="P237" i="19"/>
  <c r="P37" i="19"/>
  <c r="M37" i="19"/>
  <c r="J237" i="19"/>
  <c r="V237" i="19"/>
  <c r="J187" i="19"/>
  <c r="M137" i="19"/>
  <c r="V87" i="19"/>
  <c r="M87" i="19"/>
  <c r="J137" i="19"/>
  <c r="V137" i="19"/>
  <c r="S87" i="19"/>
  <c r="V37" i="19"/>
  <c r="V187" i="19"/>
  <c r="S137" i="19"/>
  <c r="M237" i="19"/>
  <c r="P137" i="19"/>
  <c r="P87" i="19"/>
  <c r="V14" i="19"/>
  <c r="V164" i="19"/>
  <c r="J14" i="19"/>
  <c r="J114" i="19"/>
  <c r="J214" i="19"/>
  <c r="J64" i="19"/>
  <c r="V64" i="19"/>
  <c r="S114" i="19"/>
  <c r="M164" i="19"/>
  <c r="S164" i="19"/>
  <c r="S64" i="19"/>
  <c r="P114" i="19"/>
  <c r="S14" i="19"/>
  <c r="J164" i="19"/>
  <c r="P164" i="19"/>
  <c r="S214" i="19"/>
  <c r="V114" i="19"/>
  <c r="M214" i="19"/>
  <c r="M64" i="19"/>
  <c r="V214" i="19"/>
  <c r="P64" i="19"/>
  <c r="P14" i="19"/>
  <c r="M114" i="19"/>
  <c r="P214" i="19"/>
  <c r="M14" i="19"/>
  <c r="V223" i="19"/>
  <c r="M173" i="19"/>
  <c r="AF22" i="1"/>
  <c r="P123" i="19"/>
  <c r="V23" i="19"/>
  <c r="V73" i="19"/>
  <c r="M73" i="19"/>
  <c r="J173" i="19"/>
  <c r="S223" i="19"/>
  <c r="P73" i="19"/>
  <c r="V123" i="19"/>
  <c r="P173" i="19"/>
  <c r="J223" i="19"/>
  <c r="J23" i="19"/>
  <c r="V173" i="19"/>
  <c r="M123" i="19"/>
  <c r="J73" i="19"/>
  <c r="S73" i="19"/>
  <c r="S123" i="19"/>
  <c r="S173" i="19"/>
  <c r="P23" i="19"/>
  <c r="M23" i="19"/>
  <c r="J123" i="19"/>
  <c r="P223" i="19"/>
  <c r="S23" i="19"/>
  <c r="M223" i="19"/>
  <c r="V177" i="19"/>
  <c r="V27" i="19"/>
  <c r="M227" i="19"/>
  <c r="P227" i="19"/>
  <c r="M77" i="19"/>
  <c r="J27" i="19"/>
  <c r="J77" i="19"/>
  <c r="S127" i="19"/>
  <c r="V127" i="19"/>
  <c r="P177" i="19"/>
  <c r="J227" i="19"/>
  <c r="P127" i="19"/>
  <c r="S177" i="19"/>
  <c r="P77" i="19"/>
  <c r="M127" i="19"/>
  <c r="M27" i="19"/>
  <c r="S27" i="19"/>
  <c r="J127" i="19"/>
  <c r="P27" i="19"/>
  <c r="V77" i="19"/>
  <c r="V227" i="19"/>
  <c r="S227" i="19"/>
  <c r="S77" i="19"/>
  <c r="AF28" i="1"/>
  <c r="M177" i="19"/>
  <c r="J177" i="19"/>
  <c r="P109" i="19"/>
  <c r="V159" i="19"/>
  <c r="M109" i="19"/>
  <c r="J9" i="19"/>
  <c r="S59" i="19"/>
  <c r="V209" i="19"/>
  <c r="P9" i="19"/>
  <c r="J209" i="19"/>
  <c r="P159" i="19"/>
  <c r="M59" i="19"/>
  <c r="P209" i="19"/>
  <c r="V9" i="19"/>
  <c r="P59" i="19"/>
  <c r="J159" i="19"/>
  <c r="S209" i="19"/>
  <c r="S159" i="19"/>
  <c r="M9" i="19"/>
  <c r="J109" i="19"/>
  <c r="V59" i="19"/>
  <c r="M209" i="19"/>
  <c r="S9" i="19"/>
  <c r="AF10" i="1"/>
  <c r="S109" i="19"/>
  <c r="J59" i="19"/>
  <c r="M159" i="19"/>
  <c r="V109" i="19"/>
  <c r="P150" i="19"/>
  <c r="M200" i="19"/>
  <c r="M50" i="19"/>
  <c r="J250" i="19"/>
  <c r="S50" i="19"/>
  <c r="M150" i="19"/>
  <c r="V50" i="19"/>
  <c r="J50" i="19"/>
  <c r="S200" i="19"/>
  <c r="V150" i="19"/>
  <c r="P200" i="19"/>
  <c r="P250" i="19"/>
  <c r="M250" i="19"/>
  <c r="V100" i="19"/>
  <c r="V250" i="19"/>
  <c r="S250" i="19"/>
  <c r="V200" i="19"/>
  <c r="J150" i="19"/>
  <c r="P50" i="19"/>
  <c r="S100" i="19"/>
  <c r="P100" i="19"/>
  <c r="S150" i="19"/>
  <c r="J200" i="19"/>
  <c r="J100" i="19"/>
  <c r="M100" i="19"/>
  <c r="S185" i="19"/>
  <c r="V135" i="19"/>
  <c r="S135" i="19"/>
  <c r="V185" i="19"/>
  <c r="V85" i="19"/>
  <c r="M135" i="19"/>
  <c r="M235" i="19"/>
  <c r="P85" i="19"/>
  <c r="J85" i="19"/>
  <c r="M85" i="19"/>
  <c r="J185" i="19"/>
  <c r="J35" i="19"/>
  <c r="M35" i="19"/>
  <c r="V235" i="19"/>
  <c r="P235" i="19"/>
  <c r="P185" i="19"/>
  <c r="P135" i="19"/>
  <c r="V35" i="19"/>
  <c r="J135" i="19"/>
  <c r="S235" i="19"/>
  <c r="J235" i="19"/>
  <c r="S85" i="19"/>
  <c r="M185" i="19"/>
  <c r="P35" i="19"/>
  <c r="S35" i="19"/>
  <c r="P52" i="19"/>
  <c r="M202" i="19"/>
  <c r="S202" i="19"/>
  <c r="J102" i="19"/>
  <c r="M252" i="19"/>
  <c r="J52" i="19"/>
  <c r="M102" i="19"/>
  <c r="P252" i="19"/>
  <c r="V152" i="19"/>
  <c r="S252" i="19"/>
  <c r="J202" i="19"/>
  <c r="J152" i="19"/>
  <c r="S152" i="19"/>
  <c r="V202" i="19"/>
  <c r="J252" i="19"/>
  <c r="V252" i="19"/>
  <c r="M152" i="19"/>
  <c r="V52" i="19"/>
  <c r="V102" i="19"/>
  <c r="P152" i="19"/>
  <c r="P202" i="19"/>
  <c r="S102" i="19"/>
  <c r="P102" i="19"/>
  <c r="M52" i="19"/>
  <c r="S52" i="19"/>
  <c r="P56" i="19"/>
  <c r="V56" i="19"/>
  <c r="M106" i="19"/>
  <c r="S56" i="19"/>
  <c r="J56" i="19"/>
  <c r="V6" i="19"/>
  <c r="J156" i="19"/>
  <c r="M56" i="19"/>
  <c r="S106" i="19"/>
  <c r="J6" i="19"/>
  <c r="J106" i="19"/>
  <c r="J206" i="19"/>
  <c r="V106" i="19"/>
  <c r="P156" i="19"/>
  <c r="P6" i="19"/>
  <c r="V156" i="19"/>
  <c r="AF7" i="1"/>
  <c r="P206" i="19"/>
  <c r="S6" i="19"/>
  <c r="M156" i="19"/>
  <c r="S206" i="19"/>
  <c r="S156" i="19"/>
  <c r="M206" i="19"/>
  <c r="V206" i="19"/>
  <c r="P106" i="19"/>
  <c r="M6" i="19"/>
  <c r="P148" i="19"/>
  <c r="S198" i="19"/>
  <c r="AF43" i="1"/>
  <c r="M98" i="19"/>
  <c r="J248" i="19"/>
  <c r="P198" i="19"/>
  <c r="M148" i="19"/>
  <c r="V148" i="19"/>
  <c r="P48" i="19"/>
  <c r="J98" i="19"/>
  <c r="M198" i="19"/>
  <c r="P248" i="19"/>
  <c r="J48" i="19"/>
  <c r="J148" i="19"/>
  <c r="V198" i="19"/>
  <c r="S98" i="19"/>
  <c r="V248" i="19"/>
  <c r="M48" i="19"/>
  <c r="S148" i="19"/>
  <c r="S248" i="19"/>
  <c r="S48" i="19"/>
  <c r="V98" i="19"/>
  <c r="P98" i="19"/>
  <c r="M248" i="19"/>
  <c r="J198" i="19"/>
  <c r="V48" i="19"/>
  <c r="P76" i="19"/>
  <c r="S176" i="19"/>
  <c r="AF25" i="1"/>
  <c r="V226" i="19"/>
  <c r="S76" i="19"/>
  <c r="M126" i="19"/>
  <c r="J26" i="19"/>
  <c r="P176" i="19"/>
  <c r="V176" i="19"/>
  <c r="J176" i="19"/>
  <c r="M76" i="19"/>
  <c r="S126" i="19"/>
  <c r="P26" i="19"/>
  <c r="P126" i="19"/>
  <c r="S26" i="19"/>
  <c r="S226" i="19"/>
  <c r="V126" i="19"/>
  <c r="V26" i="19"/>
  <c r="P226" i="19"/>
  <c r="M226" i="19"/>
  <c r="J126" i="19"/>
  <c r="J76" i="19"/>
  <c r="V76" i="19"/>
  <c r="M26" i="19"/>
  <c r="J226" i="19"/>
  <c r="M176" i="19"/>
  <c r="J219" i="19"/>
  <c r="V19" i="19"/>
  <c r="S19" i="19"/>
  <c r="S69" i="19"/>
  <c r="V169" i="19"/>
  <c r="P119" i="19"/>
  <c r="V219" i="19"/>
  <c r="P69" i="19"/>
  <c r="P219" i="19"/>
  <c r="S119" i="19"/>
  <c r="M19" i="19"/>
  <c r="P169" i="19"/>
  <c r="V69" i="19"/>
  <c r="S219" i="19"/>
  <c r="M69" i="19"/>
  <c r="J119" i="19"/>
  <c r="AF19" i="1"/>
  <c r="P19" i="19"/>
  <c r="M169" i="19"/>
  <c r="V119" i="19"/>
  <c r="M219" i="19"/>
  <c r="S169" i="19"/>
  <c r="J69" i="19"/>
  <c r="J19" i="19"/>
  <c r="J169" i="19"/>
  <c r="M119" i="19"/>
  <c r="J78" i="19"/>
  <c r="J228" i="19"/>
  <c r="J178" i="19"/>
  <c r="S228" i="19"/>
  <c r="M28" i="19"/>
  <c r="S78" i="19"/>
  <c r="V128" i="19"/>
  <c r="M228" i="19"/>
  <c r="V78" i="19"/>
  <c r="P78" i="19"/>
  <c r="M128" i="19"/>
  <c r="S178" i="19"/>
  <c r="S28" i="19"/>
  <c r="P28" i="19"/>
  <c r="P228" i="19"/>
  <c r="M178" i="19"/>
  <c r="J128" i="19"/>
  <c r="P128" i="19"/>
  <c r="S128" i="19"/>
  <c r="M78" i="19"/>
  <c r="P178" i="19"/>
  <c r="V228" i="19"/>
  <c r="V28" i="19"/>
  <c r="J28" i="19"/>
  <c r="V178" i="19"/>
  <c r="V161" i="19" l="1"/>
  <c r="S111" i="19"/>
  <c r="P211" i="19"/>
  <c r="P161" i="19"/>
  <c r="P111" i="19"/>
  <c r="V61" i="19"/>
  <c r="V111" i="19"/>
  <c r="J111" i="19"/>
  <c r="J11" i="19"/>
  <c r="M211" i="19"/>
  <c r="V211" i="19"/>
  <c r="P11" i="19"/>
  <c r="J61" i="19"/>
  <c r="V11" i="19"/>
  <c r="M11" i="19"/>
  <c r="M111" i="19"/>
  <c r="S211" i="19"/>
  <c r="S61" i="19"/>
  <c r="J211" i="19"/>
  <c r="S11" i="19"/>
  <c r="M161" i="19"/>
  <c r="S161" i="19"/>
  <c r="P61" i="19"/>
  <c r="M61" i="19"/>
  <c r="AF14" i="1"/>
  <c r="K161" i="19"/>
  <c r="Q61" i="19"/>
  <c r="T211" i="19"/>
  <c r="T111" i="19"/>
  <c r="Q211" i="19"/>
  <c r="N61" i="19"/>
  <c r="K211" i="19"/>
  <c r="Q11" i="19"/>
  <c r="T161" i="19"/>
  <c r="K11" i="19"/>
  <c r="K111" i="19"/>
  <c r="Q111" i="19"/>
  <c r="W161" i="19"/>
  <c r="K61" i="19"/>
  <c r="W111" i="19"/>
  <c r="N11" i="19"/>
  <c r="Q161" i="19"/>
  <c r="T11" i="19"/>
  <c r="N211" i="19"/>
  <c r="N111" i="19"/>
  <c r="W61" i="19"/>
  <c r="N161" i="19"/>
  <c r="T61" i="19"/>
  <c r="W211" i="19"/>
  <c r="W11" i="19"/>
  <c r="AF15" i="1"/>
  <c r="U161" i="19"/>
  <c r="L61" i="19"/>
  <c r="U61" i="19"/>
  <c r="O11" i="19"/>
  <c r="X61" i="19"/>
  <c r="U11" i="19"/>
  <c r="X11" i="19"/>
  <c r="O111" i="19"/>
  <c r="R211" i="19"/>
  <c r="R61" i="19"/>
  <c r="L11" i="19"/>
  <c r="L211" i="19"/>
  <c r="X111" i="19"/>
  <c r="O161" i="19"/>
  <c r="U111" i="19"/>
  <c r="X211" i="19"/>
  <c r="R161" i="19"/>
  <c r="U211" i="19"/>
  <c r="L161" i="19"/>
  <c r="O211" i="19"/>
  <c r="O61" i="19"/>
  <c r="L111" i="19"/>
  <c r="R11" i="19"/>
  <c r="X161" i="19"/>
  <c r="R111" i="19"/>
  <c r="AD31" i="1"/>
  <c r="AE32" i="1"/>
  <c r="AD32" i="1" s="1"/>
  <c r="U230" i="19"/>
  <c r="L180" i="19"/>
  <c r="U30" i="19"/>
  <c r="R30" i="19"/>
  <c r="R230" i="19"/>
  <c r="X130" i="19"/>
  <c r="R130" i="19"/>
  <c r="R180" i="19"/>
  <c r="L30" i="19"/>
  <c r="O80" i="19"/>
  <c r="U130" i="19"/>
  <c r="L80" i="19"/>
  <c r="R80" i="19"/>
  <c r="O130" i="19"/>
  <c r="L130" i="19"/>
  <c r="L230" i="19"/>
  <c r="O230" i="19"/>
  <c r="O180" i="19"/>
  <c r="X80" i="19"/>
  <c r="AF33" i="1"/>
  <c r="X230" i="19"/>
  <c r="X180" i="19"/>
  <c r="U180" i="19"/>
  <c r="X30" i="19"/>
  <c r="O30" i="19"/>
  <c r="U80" i="19"/>
  <c r="Q230" i="19" l="1"/>
  <c r="K230" i="19"/>
  <c r="W230" i="19"/>
  <c r="Q80" i="19"/>
  <c r="K180" i="19"/>
  <c r="K130" i="19"/>
  <c r="Q30" i="19"/>
  <c r="Q130" i="19"/>
  <c r="N180" i="19"/>
  <c r="T180" i="19"/>
  <c r="W80" i="19"/>
  <c r="N30" i="19"/>
  <c r="W180" i="19"/>
  <c r="T230" i="19"/>
  <c r="K30" i="19"/>
  <c r="Q180" i="19"/>
  <c r="W130" i="19"/>
  <c r="N230" i="19"/>
  <c r="T80" i="19"/>
  <c r="T30" i="19"/>
  <c r="N130" i="19"/>
  <c r="N80" i="19"/>
  <c r="W30" i="19"/>
  <c r="T130" i="19"/>
  <c r="AF32" i="1"/>
  <c r="K80" i="19"/>
  <c r="M30" i="19"/>
  <c r="V230" i="19"/>
  <c r="S230" i="19"/>
  <c r="J30" i="19"/>
  <c r="S180" i="19"/>
  <c r="V30" i="19"/>
  <c r="S80" i="19"/>
  <c r="S30" i="19"/>
  <c r="J130" i="19"/>
  <c r="P130" i="19"/>
  <c r="V130" i="19"/>
  <c r="S130" i="19"/>
  <c r="J230" i="19"/>
  <c r="P80" i="19"/>
  <c r="P230" i="19"/>
  <c r="M130" i="19"/>
  <c r="AF31" i="1"/>
  <c r="V80" i="19"/>
  <c r="M180" i="19"/>
  <c r="V180" i="19"/>
  <c r="M230" i="19"/>
  <c r="M80" i="19"/>
  <c r="J180" i="19"/>
  <c r="P30" i="19"/>
  <c r="J80" i="19"/>
  <c r="P18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<sst xmlns="http://schemas.openxmlformats.org/spreadsheetml/2006/main" count="652" uniqueCount="353">
  <si>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</si>
  <si>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</si>
  <si>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</si>
  <si>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</si>
  <si>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</si>
  <si>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</si>
  <si>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</si>
  <si>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</si>
  <si>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</si>
  <si>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</si>
  <si>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</si>
  <si>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</si>
  <si>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</si>
  <si>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</si>
  <si>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</si>
  <si>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</si>
  <si>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</si>
  <si>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</si>
  <si>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</si>
  <si>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</si>
  <si>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</si>
  <si>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</si>
  <si>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</si>
  <si>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</si>
  <si>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</si>
  <si>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</si>
  <si>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</si>
  <si>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</si>
  <si>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</si>
  <si>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</si>
  <si>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</si>
  <si>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</si>
  <si>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</si>
  <si>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</si>
  <si>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</si>
  <si>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</si>
  <si>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</si>
  <si>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</si>
  <si>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</si>
  <si>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</si>
  <si>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</si>
  <si>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</si>
  <si>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</si>
  <si>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</si>
  <si>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</si>
  <si>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</si>
  <si>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</si>
  <si>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</si>
  <si>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</si>
  <si>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</si>
  <si>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</si>
  <si>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</si>
  <si>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</si>
  <si>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</si>
  <si>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</si>
  <si>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</si>
  <si>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</si>
  <si>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</si>
  <si>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</si>
  <si>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</si>
  <si>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</si>
  <si>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</si>
  <si>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</si>
  <si>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</si>
  <si>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</si>
  <si>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</si>
  <si>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</si>
  <si>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</si>
  <si>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</si>
  <si>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</si>
  <si>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</si>
  <si>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</si>
  <si>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</si>
  <si>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</si>
  <si>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</si>
  <si>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</si>
  <si>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</si>
  <si>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</si>
  <si>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</si>
  <si>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</si>
  <si>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</si>
  <si>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</si>
  <si>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</si>
  <si>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</si>
  <si>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</si>
  <si>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</si>
  <si>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</si>
  <si>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</si>
  <si>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</si>
  <si>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</si>
  <si>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</si>
  <si>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</si>
  <si>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</si>
  <si>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</si>
  <si>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</si>
  <si>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</si>
  <si>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</si>
  <si>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</si>
  <si>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</si>
  <si>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</si>
  <si>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</si>
  <si>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</si>
  <si>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</si>
  <si>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</si>
  <si>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</si>
  <si>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</si>
  <si>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</si>
  <si>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</si>
  <si>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</si>
  <si>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</si>
  <si>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</si>
  <si>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</si>
  <si>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</si>
  <si>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</si>
  <si>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</si>
  <si>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</si>
  <si>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</si>
  <si>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</si>
  <si>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</si>
  <si>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</si>
  <si>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</si>
  <si>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</si>
  <si>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</si>
  <si>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</si>
  <si>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</si>
  <si>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</si>
  <si>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</si>
  <si>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</si>
  <si>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</si>
  <si>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</si>
  <si>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</si>
  <si>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</si>
  <si>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</si>
  <si>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</si>
  <si>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</si>
  <si>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</si>
  <si>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</si>
  <si>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</si>
  <si>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</si>
  <si>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</si>
  <si>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</si>
  <si>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</si>
  <si>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</si>
  <si>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</si>
  <si>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</si>
  <si>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</si>
  <si>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</si>
  <si>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</si>
  <si>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</si>
  <si>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</si>
  <si>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</si>
  <si>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</si>
  <si>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</si>
  <si>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</si>
  <si>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</si>
  <si>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</si>
  <si>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</si>
  <si>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</si>
  <si>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</si>
  <si>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</si>
  <si>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</si>
  <si>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</si>
  <si>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</si>
  <si>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</si>
  <si>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</si>
  <si>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</si>
  <si>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</si>
  <si>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</si>
  <si>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</si>
  <si>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</si>
  <si>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</si>
  <si>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</si>
  <si>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</si>
  <si>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</si>
  <si>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</si>
  <si>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</si>
  <si>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</si>
  <si>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</si>
  <si>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</si>
  <si>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</si>
  <si>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</si>
  <si>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</si>
  <si>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</si>
  <si>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</si>
  <si>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</si>
  <si>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</si>
  <si>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</si>
  <si>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</si>
  <si>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</si>
  <si>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</si>
  <si>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</si>
  <si>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 xml:space="preserve">Inicia desde el diagnóstico de necesidades y prioridades de la empresa, del sector y de la ciudad, a partir de los cuales se definen y divulgan los lineamientos e instrumentos para la planeación estratégica y de los Modelos de Gestión, y termina con el seguimiento y la presentación de los resultados de la gestión institucional. </t>
  </si>
  <si>
    <t>Fecha Inicio</t>
  </si>
  <si>
    <t>Fecha fin</t>
  </si>
  <si>
    <t xml:space="preserve">Aplica para cada vigencia </t>
  </si>
  <si>
    <t>Trimestral</t>
  </si>
  <si>
    <t>Permanente</t>
  </si>
  <si>
    <t>Anual</t>
  </si>
  <si>
    <t>Periodicidad de Seguimiento</t>
  </si>
  <si>
    <t>Comercialización</t>
  </si>
  <si>
    <t xml:space="preserve">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 </t>
  </si>
  <si>
    <t>Falta de aplicación y desconocimiento del procedimiento de venta de inmuebles por parte de los profesionales encargados de realizar la respectiva comercialización.</t>
  </si>
  <si>
    <t>Debilidades en la elaboración y revisión de los documentos establecidos en el procedimiento de venta de inmuebles, que son insumo para la comercialización, propiciando que se den condiciones orientadas a favorecer intereses particulares.</t>
  </si>
  <si>
    <t xml:space="preserve">Siempre que se realice un proceso de comercialización, el profesional o profesionales encargados deben cumplir las actividades establecidas en el procedimiento de Venta de Inmuebles (PD-88), especialmente las que tienen que ver con la revisión y VoBo de documentos por todas las instancias (estudios previos, términos de referencia para la comercialización, entre otros), si es el caso efectuar los ajustes que resulten de las respuestas a las observaciones de los interesados o de las revisiones, y realizar la publicación de estos documentos en SECOP o la WEB, para que todos los posibles interesados en comprar puedan participar. </t>
  </si>
  <si>
    <t>Socialización del procedimiento de Venta de inmuebles (PD- 88) y verificación de revisiones de los documentos asociados a la comercialización.</t>
  </si>
  <si>
    <t>Semestral</t>
  </si>
  <si>
    <t>Informar a los entes internos y externos de control que corresponda.</t>
  </si>
  <si>
    <t xml:space="preserve">Formulación de Instrumentos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</si>
  <si>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</si>
  <si>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Inicia con la identificación y evaluación de las áreas de oportunidad y culmina con la radicación de la formulación del instrumento ante las autoridades competentes para su aprobación.
Incluye la elaboración de estudios jurídicos, ambientales, técnicos, de suelo, sociales, financieros, comerciales, y su viabilidad.</t>
  </si>
  <si>
    <t>Desconocimiento en el adecuado manejo de la información confidencial.</t>
  </si>
  <si>
    <t>Desconocimiento en el tratamiento de la información sensible de la ERU.
Conflicto de intereses.</t>
  </si>
  <si>
    <t>Capacitar al personal en las directrices y el adecuado tratamiento de datos e información confidencial anualmente.</t>
  </si>
  <si>
    <t xml:space="preserve"> Ejecución de Proyectos</t>
  </si>
  <si>
    <t>Posibilidad de aceptar o solicitar dádivas para recibir parcial y/o final un producto u obra sin el cumplimiento de los requisitos técnicos.</t>
  </si>
  <si>
    <t>Continuo</t>
  </si>
  <si>
    <t>Evaluación Financiera de Proyectos</t>
  </si>
  <si>
    <t>Inicia con la simulación financiera de los proyectos y/o el esquema de negocio, una vez viabilizado y en desarrollo se le hará el seguimiento administrativo, financiero, técnico y jurídico del negocio fiduciario que se constituya para tal fin, hasta la finalización y cierre del proyecto.</t>
  </si>
  <si>
    <t>Establecer Plan de Mejoramiento.
Realizar las acciones legales y administrativas a que haya lugar.</t>
  </si>
  <si>
    <t>Cobro por parte de funcionarios públicos o contratistas a los ciudadanos para la asesoría del trámite "Cumplimiento de la obligación VIS-VIP a través de compensación económica".</t>
  </si>
  <si>
    <t>Falta de información o claridad de los consultores en el inicio y fin del trámite que surte la empresa.</t>
  </si>
  <si>
    <t>Actualizar la información del trámite "Cumplimiento de la obligación VIS-VIP a través de compensación económica" en la Guía de Trámites y Servicios y en el Sistema Único de Información y Trámites - SUIT.</t>
  </si>
  <si>
    <t>Mensual</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</si>
  <si>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</si>
  <si>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</si>
  <si>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Posibilidad de extracción de documentos durante el proceso de atención de interesados.</t>
  </si>
  <si>
    <t>Desconocimiento en el uso de información sensible.</t>
  </si>
  <si>
    <t>Informar a la Gerencia de la Empresa, a los entes internos y externos de control y a quien sea pertinente para realizar las investigaciones disciplinarias correspondientes.</t>
  </si>
  <si>
    <t xml:space="preserve"> Gestión de Servicios Logísticos</t>
  </si>
  <si>
    <t>Gestión Documental</t>
  </si>
  <si>
    <t>Enero</t>
  </si>
  <si>
    <t>Diciembre</t>
  </si>
  <si>
    <t>Gestión Jurídica</t>
  </si>
  <si>
    <t>Soborno.
Intereses particulares.</t>
  </si>
  <si>
    <t>Acuerdos entre apoderados para viciar la defensa judicial durante las etapas del proceso.</t>
  </si>
  <si>
    <t>Gestionar todos los asuntos relacionados con la contratación estatal requeridos por la empresa, mediante el apoyo, trámite, asesoría y seguimiento de los procesos contractuales atendiendo al régimen legal aplicable y las modalidades de selección establecidas por la ley, con el fin de llevar a cabo la ejecución de los planes de Inversión y Anual de Adquisiciones y dar cumplimiento a las metas y objetivos de la empresa.</t>
  </si>
  <si>
    <t>Gestión Contractual</t>
  </si>
  <si>
    <t xml:space="preserve">Inicia con la definición de políticas, objetivos, lineamientos, parámetros y estrategias en materia de contratación estatal, la elaboración y aprobación del Plan Anual de Adquisiciones y plan de Inversión de la Empresa, desarrolla las etapas de selección y contratación, supervisión e interventoría y finaliza con la liquidación de los contratos y cierre de los expedientes contractuales cuando aplique. </t>
  </si>
  <si>
    <t>Inclusión en los estudios previos y/o en los pliegos de condiciones de requisitos específicos, o presentación de Adendas que modifican las condiciones generales del proceso de contratación, posiblemente por presiones internas o externa o por nepotismo.</t>
  </si>
  <si>
    <t>Posibilidad de recibir o solicitar cualquier dádiva o beneficio a nombre propio o de terceros con el fin de adjudicar un proceso de contratación para favorecer a personas o grupos determinados.</t>
  </si>
  <si>
    <t>Reportar a las dependencias internas y entes de control correspondientes, cuando se presente un presunto favorecimiento a proponentes en el proceso de Gestión Contractual.</t>
  </si>
  <si>
    <t>Gestión Financiera</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</si>
  <si>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</si>
  <si>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Renovación y Desarrollo Urbano de Bogotá, de conformidad con la normatividad vigente y contribuir con el cumplimiento de los objetivos y metas institucionales, a través de la evaluación y mejora de la eficacia de los procesos de gestión de riesgos, control y gobierno.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</si>
  <si>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</si>
  <si>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Direccionamiento Estratégico</t>
  </si>
  <si>
    <t>Ejecución y Administración de procesos</t>
  </si>
  <si>
    <t>Daños Activos Físicos</t>
  </si>
  <si>
    <t>Sustracción, alteración o inclusión de documentos en los expedientes documentales que se encuentran en custodia del proceso para beneficiar a terceros.</t>
  </si>
  <si>
    <t>Fallas Tecnológicas</t>
  </si>
  <si>
    <t>Fuente: Adaptado de Curso Riesgo Operativo Universidad del Rosario por Dirección de Gestión y Desempeño Institucional de Función Pública, 2020.</t>
  </si>
  <si>
    <t xml:space="preserve">Administrar y controlar los recursos financieros de la Empresa de acuerdo con los parámetros establecidos por la normatividad vigente, que garanticen la disponibilidad de recursos económicos para el cumplimiento de los planes y programas de esta, la confiabilidad, razonabilidad y oportunidad de la información financiera que sirva como fuente de información para la toma de decisiones. </t>
  </si>
  <si>
    <t>Brindar oportunidad y eficiencia en el suministro de recursos físicos y servicios de apoyo administrativo para el cumplimiento de los objetivos misionales y el normal funcionamiento de los procesos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</si>
  <si>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</si>
  <si>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El Tesorero General cada vez que se realiza el cargue del archivo plano de pagos a terceros en el portal bancario por el profesional de la Tesorería, verifica que esté acorde a la orden de pago y sus documentos soporte, si no hay novedades se realiza la probación del pago, en caso de presentarse novedades con los soportes de pago se remite un correo electrónico al profesional de la tesorería para su validación.</t>
  </si>
  <si>
    <t>El profesional de Tesorería realiza el cargue del proceso de pago en el portal bancario con su token y contraseña asignada, posteriormente, el Tesorero General realiza la revisión del cargue y aprueba el proceso de pago con su token y contraseña personal.
La aprobación final de pago se da por parte del Subgerente de Gestión Corporativa con su token y contraseña asignada.</t>
  </si>
  <si>
    <t>Debilidad en los controles establecidos.</t>
  </si>
  <si>
    <t>Informar a las instancias internas y externas de control que corresponda.</t>
  </si>
  <si>
    <t>Incumplimiento de los requisitos técnicos.</t>
  </si>
  <si>
    <t>Realizar visita técnica a la obra y/o registro fotográfico y/o Acta de reunión por parte del Supervisor.</t>
  </si>
  <si>
    <t>Para cada contrato de prestación de servicios se tiene establecida la obligación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lo anterior deberá ser reforzado mediante jornadas de capacitación del código de integridad, con el equipo de trabajo.</t>
  </si>
  <si>
    <t>31/12/2022</t>
  </si>
  <si>
    <t xml:space="preserve">Inicia con la identificación de los proyectos que tienen componente de comercialización y de administración de predios, definición y ejecución de las actividades estratégicas requeridas para el cumplimiento del Plan de Acción Institucional (componentes de administración y comercialización de predios), y termina con el reporte de los negocios realizados (ventas, arriendos, servicios prestados) y para el caso de las ventas el reporte a la Subgerencia de Gestión Corporativa para el registro contable y retiro del inventario. </t>
  </si>
  <si>
    <t>Orientar a la empresa en la definición de planes y proyectos de inversión y en la planificación de los Modelos de Gestión con criterios de responsabilidad social, sostenibilidad económica, social y ambiental, a fin de contribuir al cumplimiento al Plan de Desarrollo Distrital, a las políticas públicas y a la misión de la Empresa, así como promover de forma permanente el control y la participación ciudadana.</t>
  </si>
  <si>
    <t>Inicia con la elaboración de los estudios, diseños técnicos, urbanísticos y ambientales y el trámite de aprobación por parte de las entidades competentes. Incluye la definición de los lineamientos para realizar la construcción, interventoría y supervisión a los contratos celebrados para los diseños y/o ejecución de las obras y el trámite de los permisos necesarios para la construcción de las mismas. Continúa con el proceso de entrega y recibo de las áreas urbanísticas desarrolladas (áreas útiles y cesiones urbanísticas) a las entidades competentes. Finaliza con la revisión y pago de impuestos y obligaciones derivadas de la construcción.</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</si>
  <si>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</si>
  <si>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y termina con la trasferencia efectiva del derecho real de dominio a favor de la Empresa o a la Fiduciaria correspondiente.
Contempla la aplicación de los diferentes instrumentos legales de adquisición de suelo, como la enajenación voluntaria y la expropiación por vía administrativa, derecho de preferencia, así como la formulación y ejecución del Plan de Gestión Social incluyendo la liquidación y pago de los reconocimientos económicos, para la población identificada en el censo y diagnóstico socio económico.</t>
  </si>
  <si>
    <t>Inicia con la elaboración del Plan de Contratación, contempla la formulación del Plan de Acción, Plan de mantenimiento de bienes, y finaliza con la ejecución de planes el manejo y control del inventario.</t>
  </si>
  <si>
    <t>Planear, organizar, administrar y controlar, el manejo de la documentación e información producida y recibida en cumplimento de las funciones de la Empresa, desde su origen hasta su disposición final, para garantizar la protección del patrimonio documental y el acceso en cumplimiento de la norma archivística.</t>
  </si>
  <si>
    <t>Inicia con la articulación de los instrumentos estratégicos y comprende la planeación, producción, recepción, trámite, organización y custodia, culminando con la disposición final de la documentación e información de la Empresa.</t>
  </si>
  <si>
    <t>Aplicación del Procedimiento PD-40 Reconstrucción de Expedientes.</t>
  </si>
  <si>
    <t>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t>
  </si>
  <si>
    <t>Generar el reporte a los entes internos y externos que corresponda.</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</si>
  <si>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</si>
  <si>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 a través del sistema de información y se informa a través de correo electrónico).</t>
  </si>
  <si>
    <t>Aplica para cada vigencia</t>
  </si>
  <si>
    <t>Uso indebido de la información adquirida durante el ejercicio de auditoría.</t>
  </si>
  <si>
    <t>Posibilidad pedir o aceptar dádivas, favores o beneficios particulares, con el fin de manipular indebidamente los resultados de los informes de evaluación y seguimiento u ocultar hechos irregulares conocidos por los auditores.</t>
  </si>
  <si>
    <t xml:space="preserve">Almacenamiento de medios sin protección. Falta de controles de acceso físico. Ausencia de políticas de seguridad. Debilidades en los controles para la protección de la información. Inexistencia de lineamientos y procedimientos documentados. 'Debilidades en la protección, resguardo y confidencialidad de las evidencias y documentos recolectados durante el ejercicio auditor.
No se cuenta con un sistema de información o software de apoyo para la ejecución del plan anual de auditorías y para la captura de información sobre la gestión y resultados institucionales. </t>
  </si>
  <si>
    <t xml:space="preserve"> Inexistencia de lineamientos, controles y procedimientos documentados para el resguardo de la información insumo para los trabajos de auditoría y seguimiento.</t>
  </si>
  <si>
    <t>Concentración de poder.</t>
  </si>
  <si>
    <t>Excesiva discrecionalidad.</t>
  </si>
  <si>
    <t>Seguimiento inadecuado en los préstamos documentales y consultas en sala.</t>
  </si>
  <si>
    <t>Informar a los entes internos y externos de control.</t>
  </si>
  <si>
    <t xml:space="preserve">Manipulación indebida de documentos precontractuales. </t>
  </si>
  <si>
    <t xml:space="preserve">El Comité de Contratación mantiene reuniones periódicas que permiten la interacción con las áreas que solicitan iniciar diferentes procesos de contratación los cuales se encuentran inmersos en el Plan Anual de Adquisiciones y en el Plan de Inversión aprobados para cada vigencia, en este comité se realizan las recomendaciones frente al tipo de contratación, adicionalmente se verifican en cada uno de los planes el presupuesto designado.
Todas las decisiones quedan documentadas en actas. Cuando se detecte la falta de cumplimiento de requisitos en la documentación para adelantar la contratación, se informa al área solicitante y se devuelve el trámite correspondiente para realizar los ajustes necesarios. </t>
  </si>
  <si>
    <t>Realizar seguimiento al Plan Anual de Adquisiciones y Plan de Inversión con el fin de evidenciar el cumplimiento de lo programado dentro de la vigencia estimada.</t>
  </si>
  <si>
    <t>Alteración de la información financiera.</t>
  </si>
  <si>
    <t>Amiguismo.
Fenecimiento o recepción de dádivas (D) Incumplimiento del plan de trabajo de auditoría Incumplimiento del código de ética del auditor y del estatuto de auditoria Incumplimiento de los procedimientos de auditoria. (D) Inobservancia del plan de trabajo de auditoría (D) Desconocimiento del código de ética del auditor y del estatuto de auditoría. (F) Personal con experiencia y capacidad para ejercer el control y la evaluación institucional (F) Cumplimiento del código de ética del auditor y del estatuto de auditoría.</t>
  </si>
  <si>
    <t>Comunicar al proceso auditado la declaración del trabajo de auditoria como no conforme o nulo.
Analizar las causas que originaron el caso y rediseñar los controles operativos para prevenir la repetición de la situación detectada.
Investigar internamente el caso y, de encontrarse procedente, comunicar a la Dirección de Gestión Corporativa y de Control Disciplinario.</t>
  </si>
  <si>
    <t>Diseñar y aplicar el formato para suscribir la declaración de impedimentos y conflictos de interés de los auditores.</t>
  </si>
  <si>
    <t>Investigar internamente el caso y, de encontrarse procedente, comunicar a la Dirección de Gestión Corporativa y de Control Disciplinario.</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</si>
  <si>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</si>
  <si>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</si>
  <si>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</si>
  <si>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</si>
  <si>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</si>
  <si>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</si>
  <si>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</si>
  <si>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</si>
  <si>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</si>
  <si>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</si>
  <si>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</si>
  <si>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</si>
  <si>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</si>
  <si>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t>Realizar socialización del Estatuto y Código de Ética de Auditoria a los Auditores mínimo una vez año.</t>
  </si>
  <si>
    <t>Elaborar y socializar un protocolo de seguridad de tesorería.</t>
  </si>
  <si>
    <t>Posibilidad de que, por acción u omisión, se use el poder para la destinación de Recursos Públicos de forma indebida en favor de un privado o tercero.</t>
  </si>
  <si>
    <t>Amiguismo Fenecimiento o recepción de dádivas, Incumplimiento del código de ética.</t>
  </si>
  <si>
    <t>Los profesionales de la Subgerencia de Gestión Corporativa al inicio de cada vigencia solicita a las dependencias reportar los bienes y servicios requeridos para la operación de cada proceso. Este listado es revisado y validado para garantizar que cumpla con los lineamientos establecidos por el proceso de Gestión Contractual. En caso de encontrar bienes y servicios que no cumplan con dichos requerimientos, se valida su pertinencia con la dependencia para determinar si es necesaria la compra del mismo o de un bien o servicio substituto.
Es de anotar, que la contratación de bienes y servicios es presentada al Comité de Contratación para su revisión y aprobación; y cuando se presentan observaciones, el equipo de trabajo de las áreas que intervienen en los procesos contractuales deben realizar los ajustes correspondientes.</t>
  </si>
  <si>
    <t>La Subgerencia de Gestión Corporativa envía comunicados a través del correo institucional socializando los principios y valores éticos (integridad), mínimo dos veces al año.</t>
  </si>
  <si>
    <t>Informa a las instancias de Control Interno correspondientes.</t>
  </si>
  <si>
    <t>Anualmente y previo a la aprobación del Plan de Acción Institucional de cada vigencia, a través de los medios de comunicación interna y externa, se invita a participar en la construcción del Plan de la Empresa, para que los servidores públicos, los contratistas, la ciudadanía y las demás partes interesadas conozcan, debatan, formulen apreciaciones, sugerencias y propuestas sobre el proyecto del Plan.
De igual manera, el seguimiento al Plan se publica de manera cuatrimestral en la eruNET y página web de la Empresa.</t>
  </si>
  <si>
    <t>Posibilidad de que por acción u omisión haya priorización de planes, programas o proyectos de inversión o de toma de decisiones para favorecer intereses particulares.</t>
  </si>
  <si>
    <t>Los profesionales de apoyo a la supervisión realizan seguimiento a las Interventorías, mediante la revisión de los informes de Interventoría y acompañamiento en comités (actas) en las cuales se evidencia el estado del proyecto. La interventoría es quien realiza el recibo de la obra, bienes o insumos contratados, valida, y aprueba productos, estudios y obras, verificando la cantidad y calidad de los bienes servicios u obras contratadas y aprobación o rechazo de las actas de obra ejecutada, por lo cual la supervisión será garante del cumplimiento de las labores de la interventoría, y ésta a su vez del cumplimiento de las obligaciones del consultor o constructor.</t>
  </si>
  <si>
    <t xml:space="preserve">La Jefe de la Oficina de Gestión Social realiza los Comités de Autoevaluación y Seguimiento de manera trimestral donde se hace seguimiento al avance del proceso de gestión social, en el marco de la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t>
  </si>
  <si>
    <t>Debilidad en la aplicación de controles a las operaciones financieras.</t>
  </si>
  <si>
    <t>Posibilidad de que por acción u omisión haya favorecimiento a terceros en los procesos de comercialización.</t>
  </si>
  <si>
    <r>
      <rPr>
        <b/>
        <sz val="10"/>
        <rFont val="Arial Narrow"/>
        <family val="2"/>
      </rPr>
      <t>RIESGO ASOCIADO A TRÁMITES:</t>
    </r>
    <r>
      <rPr>
        <sz val="10"/>
        <rFont val="Arial Narrow"/>
        <family val="2"/>
      </rPr>
      <t xml:space="preserve">
Posibilidad de aceptar o solicitar dádivas de los ciudadanos para la asesoría del trámite "Cumplimiento de la obligación VIS-VIP a través de compensación económica".</t>
    </r>
  </si>
  <si>
    <t>El Consultor de la Gerencia de Vivienda realiza periódicamente asesorías virtuales a los ciudadanos que solicitan información respecto al tramité de liquidación para el trámite "Cumplimiento de la obligación VIS-VIP a través de compensación económica", informando adicionalmente que el trámite no tiene ningún costo y dejando registro de la asesoría virtual realizada. Aleatoriamente, el líder operativo del SIG realiza seguimiento y validación a las asesorías brindadas, para determinar el servicio brindado y en caso de encontrar alguna situación, informar al jefe inmediato.</t>
  </si>
  <si>
    <t>Posibilidad de que por acción u omisión haya pérdida de la confidencialidad de la información obtenida para la ejecución de los trabajos de auditoría debido a debilidades en los mecanismos de control para su protección y resguardo.</t>
  </si>
  <si>
    <t xml:space="preserve">Cada vez que se ejecuta un trabajo de auditoria, el auditor líder compila la información insumo resultante del trabajo de auditoría en un drive asociado al correo de la Jefe de la Oficina de Control Interno para su protección y resguardo, quien verifica su contenido, a lo cual el proceso Gestión de TIC realiza el backup respectiva. </t>
  </si>
  <si>
    <t>Posibilidad de que por acción u omisión se efectúen operaciones de salida de recursos o inversiones sin autorización, para beneficio propio o de terceros.</t>
  </si>
  <si>
    <t>Posibilidad de que, por acción u omisión, se use el poder para manipular de manera indebida los procesos judiciales para favorecer un interés particular.</t>
  </si>
  <si>
    <t>Posibilidad de que, por acción u omisión, se use el poder para sustraer, incluir y/o adulterar documentos en los expedientes (misionales y de gestión) en beneficio de terceros.</t>
  </si>
  <si>
    <t xml:space="preserve">El Técnico de Gestión Documenta realiza capacitaciones a los colaboradores del proceso de Gestión Documental con respecto al cumplimiento del procedimiento de préstamo y consulta documental. </t>
  </si>
  <si>
    <t>Posibilidad de que por acción, omisión o abuso de poder, se profieran decisiones a favor o en contra de los sujetos procesales en beneficio propio o de terceros.</t>
  </si>
  <si>
    <t>Control Interno Disciplinario</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</si>
  <si>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</si>
  <si>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Presiones indebidas por un tercero o un superior jerárquico.
Recibir o solicitar dádivas o beneficios a nombre propio o de un tercero.</t>
  </si>
  <si>
    <t>Interés particular del servidor público.</t>
  </si>
  <si>
    <t>Posibilidad de que, por acción u omisión, se use el poder para uso indebido de información privilegiada para favorecimiento de un interés particular.</t>
  </si>
  <si>
    <t>Posibilidad de que, por acción u omisión, haya uso indebido de información privilegiada para favorecimiento de un interés particular.</t>
  </si>
  <si>
    <t>Si se encuentran inconsistencias se reportan las alarmas al supervisor del contrato y se informa la situación a los organismos de control interno y externo correspondiente.</t>
  </si>
  <si>
    <r>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t>
    </r>
    <r>
      <rPr>
        <i/>
        <sz val="10"/>
        <color theme="1"/>
        <rFont val="Arial Narrow"/>
        <family val="2"/>
      </rPr>
      <t xml:space="preserve"> FT-111 Registro Préstamo de Documentos</t>
    </r>
    <r>
      <rPr>
        <sz val="10"/>
        <color theme="1"/>
        <rFont val="Arial Narrow"/>
        <family val="2"/>
      </rPr>
      <t>.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r>
  </si>
  <si>
    <t>Acción de Contingencia ante posible materialización</t>
  </si>
  <si>
    <t xml:space="preserve">Gestionar la elaboración de los estudios, diseños técnicos y urbanísticos; contratar las obras, y su respectiva interventoría, de edificaciones y urbanismo a cargo de la empresa; y llevar a cabo la entrega de los proyectos y/o cesiones públicas a las entidades competentes y/o a los clientes para aquellos proyectos que hacen parte de portafolio de servicios (según aplique). </t>
  </si>
  <si>
    <t>El abogado de la Dirección Técnica de Planeamiento y Gestión Urbana cada vez que se requiere llevar a cabo una contratación verifica que en los contratos de prestación de servicios se incluya la cláusula de confidencialidad en cada uno, con el fin de dar un manejo adecuado de la información por parte de los contratistas, y en caso de no encontrarla, se solicita su incorporación a la Dirección de Gestión Contractual en el contrato.</t>
  </si>
  <si>
    <t>El Director Técnico de Planeamiento y Gestión Urbana de manera permanente supervisa en las diferentes actividades que se adelantan en la Dirección por parte de los contratistas, en las que se pueden identificar situaciones que generen riesgo en el manejo de información privilegiada del área. En caso de encontrar inconsistencias se reportan las alarmas a los organismos de Control Interno y externo correspondiente en los formatos establecidos por dichas áreas o entidades, absteniéndose de emitir el Certificado de Cumplimiento.</t>
  </si>
  <si>
    <t>El Líder SIG y el Jefe del Área trimestralmente se reúnen para realizar los Comités de Autoevaluación, en los cuales revisan temas de manejo adecuado de la información y si se presentan inconsistencias, se reportan en el acta de los comités de autoevaluación en el formato F-144 Acta de reuniones y ante los organismos de Control Interno y externo correspondiente en los formatos establecidos por dichas áreas o entidades.</t>
  </si>
  <si>
    <t xml:space="preserve">Los miembros del Comité de Defensa Judicial, Conciliación y Repetición cada vez que se presente un nuevo proceso judicial revisan y validan que el mismo cuente con el sustento jurídico necesario con la finalidad de prevenir el daño antijurídico. En caso de detectar alguna inconsistencia, se deja constancia en el acta del Comité sobre la posición adversa frente a la defensa planteada. Las decisiones del Comité quedan consignadas en el acta bajo reserva. </t>
  </si>
  <si>
    <t>Verificar que lo establecido en el procedimiento PD-34 Conciliaciones Extrajudiciales, se esté cumpliendo a cabalidad y en caso de requerirse, realizar los ajustes correspondientes.</t>
  </si>
  <si>
    <t xml:space="preserve">Generar alertas </t>
  </si>
  <si>
    <t>El/La Jefe de la Oficina de Control Interno revisa de acuerdo al Plan anual de Auditorias los planes de trabajo de auditoría  para asegurar que se cuente con toda la información necesaria para su ejecución y posterior envió al líder del proceso a auditar de acuerdo a lo establecido en el procedimiento PD-57 "Auditorías Internas SIG y de Evaluación Independiente".  En caso de encontrar inconsistencias en el plan de trabajo se solicitara al auditor encargado corregir las desviaciones, la evidencia del control será el Plan de trabajo final y los correos de solicitud de ajuste</t>
  </si>
  <si>
    <t>30%</t>
  </si>
  <si>
    <t>EL/la Jefe de la OCI cada vez que se realiza una auditoria verifica los resultados preliminares de cada ejercicio de auditoria para comprobar que cumple con las etapas metodológicas y las evidencias establecidas en el  Procedimiento PD-57 "Auditorías Internas SIG y de Evaluación Independiente". De llegarse a presentar inconsistencias por parte del equipo auditor se le solicitara realizar los ajustes correspondientes al informe preliminar para  posteriormente remitirlo al líder del proceso auditado.</t>
  </si>
  <si>
    <t>40%</t>
  </si>
  <si>
    <t xml:space="preserve">La jefe de la Oficina de Control Interno cada vez que se inicia una auditoria valida que en el drive se encuentre la carpeta asociado a cada una de las auditorias y cuente con los permisos de acceso y edición  para los documentos que se generen por el Equipo Auditor, de acuerdo con lo establecido en el procedimiento PD-57 "Auditorías Internas SIG y de Evaluación Independiente". En caso de que los permisos no cuenten con los permisos correspondientes se deben configurar por la jefatura de la OCI. </t>
  </si>
  <si>
    <t>Mapa Riesgos de Corrupción
Empresa de Renovación y Desarrollo Urbano de Bogotá - 2024</t>
  </si>
  <si>
    <t>El Comité Institucional de Gestión y Desempeño al inicio de cada vigencia aprueba los planes, programas o proyectos de inversión que se formulan de manera participativa entre la alta dirección y los responsables de los procesos.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</si>
  <si>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Gestionar el plan de mejoramiento producto de los resultados de la auditoría externa de pares realizada en la vigencia 2021 con el objeto de evaluar el estado de desempeño del proceso de Evaluación y Seguimiento de la Empresa.</t>
  </si>
  <si>
    <t>Solicitar Backup semestral del Drive al proceso de TIC</t>
  </si>
  <si>
    <t>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</si>
</sst>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i/>
      <sz val="10"/>
      <color theme="1"/>
      <name val="Arial Narrow"/>
      <family val="2"/>
    </font>
    <font>
      <sz val="10"/>
      <color rgb="FFFF0000"/>
      <name val="Arial Narrow"/>
      <family val="2"/>
    </font>
    <font>
      <b/>
      <sz val="10"/>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right style="dashed">
        <color theme="9" tint="-0.24994659260841701"/>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8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0" xfId="0" applyFont="1" applyFill="1" applyAlignment="1" applyProtection="1">
      <alignment horizontal="center" vertical="center" wrapText="1" readingOrder="1"/>
      <protection hidden="1"/>
    </xf>
    <xf numFmtId="0" fontId="0" fillId="3" borderId="0" xfId="0" applyFill="1"/>
    <xf numFmtId="0" fontId="48" fillId="3" borderId="51" xfId="2" applyFont="1" applyFill="1" applyBorder="1"/>
    <xf numFmtId="0" fontId="48" fillId="3" borderId="52" xfId="2" applyFont="1" applyFill="1" applyBorder="1"/>
    <xf numFmtId="0" fontId="48" fillId="3" borderId="53"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5" borderId="45" xfId="0" applyFont="1" applyFill="1" applyBorder="1" applyAlignment="1">
      <alignment horizontal="center" vertical="center" wrapText="1" readingOrder="1"/>
    </xf>
    <xf numFmtId="0" fontId="36" fillId="15" borderId="46"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6" fillId="3" borderId="2" xfId="0"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164" fontId="6" fillId="3" borderId="2" xfId="1" applyNumberFormat="1" applyFont="1" applyFill="1" applyBorder="1" applyAlignment="1">
      <alignment horizontal="center" vertical="center"/>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xf numFmtId="0" fontId="48" fillId="3" borderId="2" xfId="0" applyFont="1" applyFill="1" applyBorder="1" applyAlignment="1" applyProtection="1">
      <alignment horizontal="justify" vertical="center" wrapText="1"/>
      <protection locked="0"/>
    </xf>
    <xf numFmtId="0" fontId="6" fillId="0" borderId="2" xfId="0" applyFont="1" applyBorder="1" applyAlignment="1" applyProtection="1">
      <alignment horizontal="justify" vertical="center" wrapText="1"/>
      <protection locked="0"/>
    </xf>
    <xf numFmtId="0" fontId="48" fillId="0" borderId="2" xfId="0" applyFont="1" applyBorder="1" applyAlignment="1" applyProtection="1">
      <alignment horizontal="justify" vertical="center" wrapText="1"/>
      <protection locked="0"/>
    </xf>
    <xf numFmtId="9" fontId="6" fillId="0" borderId="4" xfId="0" applyNumberFormat="1" applyFont="1" applyBorder="1" applyAlignment="1" applyProtection="1">
      <alignment horizontal="center" vertical="center" wrapText="1"/>
      <protection hidden="1"/>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wrapText="1"/>
      <protection locked="0"/>
    </xf>
    <xf numFmtId="0" fontId="6" fillId="0" borderId="0" xfId="0" applyFont="1" applyAlignment="1">
      <alignment vertical="center"/>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164" fontId="48" fillId="0" borderId="2" xfId="1" applyNumberFormat="1" applyFont="1" applyBorder="1" applyAlignment="1">
      <alignment horizontal="center" vertical="center"/>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8"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0" fontId="48" fillId="0" borderId="0" xfId="0" applyFont="1" applyAlignment="1">
      <alignment vertical="center"/>
    </xf>
    <xf numFmtId="9" fontId="48" fillId="0" borderId="8" xfId="0" applyNumberFormat="1" applyFont="1" applyBorder="1" applyAlignment="1" applyProtection="1">
      <alignment horizontal="center" vertical="center" wrapText="1"/>
      <protection hidden="1"/>
    </xf>
    <xf numFmtId="164" fontId="48" fillId="0" borderId="2"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165" fontId="48" fillId="0" borderId="2" xfId="0" applyNumberFormat="1" applyFont="1" applyBorder="1" applyAlignment="1" applyProtection="1">
      <alignment horizontal="center" vertical="center" wrapText="1"/>
      <protection locked="0"/>
    </xf>
    <xf numFmtId="0" fontId="48" fillId="0" borderId="2" xfId="0" applyFont="1" applyBorder="1" applyAlignment="1" applyProtection="1">
      <alignment horizontal="center" vertical="center" wrapText="1"/>
      <protection locked="0"/>
    </xf>
    <xf numFmtId="0" fontId="59" fillId="0" borderId="2" xfId="0" applyFont="1" applyBorder="1" applyAlignment="1" applyProtection="1">
      <alignment horizontal="center" vertical="center"/>
      <protection locked="0"/>
    </xf>
    <xf numFmtId="0" fontId="59" fillId="0" borderId="0" xfId="0" applyFont="1" applyAlignment="1">
      <alignment vertical="center"/>
    </xf>
    <xf numFmtId="0" fontId="59" fillId="0" borderId="2" xfId="0" applyFont="1" applyBorder="1" applyAlignment="1" applyProtection="1">
      <alignment horizontal="justify" vertical="center" wrapText="1"/>
      <protection locked="0"/>
    </xf>
    <xf numFmtId="0" fontId="59" fillId="0" borderId="2" xfId="0"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locked="0"/>
    </xf>
    <xf numFmtId="9" fontId="59" fillId="0" borderId="2" xfId="0" applyNumberFormat="1" applyFont="1" applyBorder="1" applyAlignment="1" applyProtection="1">
      <alignment horizontal="center" vertical="center"/>
      <protection hidden="1"/>
    </xf>
    <xf numFmtId="164" fontId="59" fillId="0" borderId="2" xfId="1" applyNumberFormat="1" applyFont="1" applyBorder="1" applyAlignment="1">
      <alignment horizontal="center" vertical="center"/>
    </xf>
    <xf numFmtId="0" fontId="60" fillId="0" borderId="2" xfId="0" applyFont="1" applyBorder="1" applyAlignment="1" applyProtection="1">
      <alignment horizontal="center" vertical="center" textRotation="90" wrapText="1"/>
      <protection hidden="1"/>
    </xf>
    <xf numFmtId="9" fontId="59" fillId="0" borderId="4" xfId="0" applyNumberFormat="1" applyFont="1" applyBorder="1" applyAlignment="1" applyProtection="1">
      <alignment horizontal="center" vertical="center"/>
      <protection hidden="1"/>
    </xf>
    <xf numFmtId="0" fontId="60" fillId="0" borderId="2" xfId="0" applyFont="1" applyBorder="1" applyAlignment="1" applyProtection="1">
      <alignment horizontal="center" vertical="center" textRotation="90"/>
      <protection hidden="1"/>
    </xf>
    <xf numFmtId="0" fontId="59" fillId="0" borderId="4" xfId="0" applyFont="1" applyBorder="1" applyAlignment="1" applyProtection="1">
      <alignment horizontal="center" vertical="center" textRotation="90"/>
      <protection locked="0"/>
    </xf>
    <xf numFmtId="14" fontId="59" fillId="0" borderId="2" xfId="0" applyNumberFormat="1" applyFont="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49" fillId="14" borderId="48" xfId="2" applyFont="1" applyFill="1" applyBorder="1" applyAlignment="1">
      <alignment horizontal="center" vertical="center" wrapText="1"/>
    </xf>
    <xf numFmtId="0" fontId="49" fillId="14" borderId="49" xfId="2" applyFont="1" applyFill="1" applyBorder="1" applyAlignment="1">
      <alignment horizontal="center" vertical="center" wrapText="1"/>
    </xf>
    <xf numFmtId="0" fontId="49" fillId="14" borderId="50"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8" xfId="2" quotePrefix="1" applyFont="1" applyBorder="1" applyAlignment="1">
      <alignment horizontal="left" vertical="center" wrapText="1"/>
    </xf>
    <xf numFmtId="0" fontId="48" fillId="0" borderId="69" xfId="2" quotePrefix="1" applyFont="1" applyBorder="1" applyAlignment="1">
      <alignment horizontal="left" vertical="center" wrapText="1"/>
    </xf>
    <xf numFmtId="0" fontId="48" fillId="0" borderId="70" xfId="2" quotePrefix="1" applyFont="1" applyBorder="1" applyAlignment="1">
      <alignment horizontal="left" vertical="center" wrapText="1"/>
    </xf>
    <xf numFmtId="0" fontId="50" fillId="3" borderId="51" xfId="2" quotePrefix="1" applyFont="1" applyFill="1" applyBorder="1" applyAlignment="1">
      <alignment horizontal="left" vertical="top" wrapText="1"/>
    </xf>
    <xf numFmtId="0" fontId="51" fillId="3" borderId="52" xfId="2" quotePrefix="1" applyFont="1" applyFill="1" applyBorder="1" applyAlignment="1">
      <alignment horizontal="left" vertical="top" wrapText="1"/>
    </xf>
    <xf numFmtId="0" fontId="51" fillId="3" borderId="53"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54" xfId="3" applyFont="1" applyFill="1" applyBorder="1" applyAlignment="1">
      <alignment horizontal="center" vertical="center" wrapText="1"/>
    </xf>
    <xf numFmtId="0" fontId="53" fillId="14" borderId="55" xfId="3" applyFont="1" applyFill="1" applyBorder="1" applyAlignment="1">
      <alignment horizontal="center" vertical="center" wrapText="1"/>
    </xf>
    <xf numFmtId="0" fontId="53" fillId="14" borderId="56" xfId="2" applyFont="1" applyFill="1" applyBorder="1" applyAlignment="1">
      <alignment horizontal="center" vertical="center"/>
    </xf>
    <xf numFmtId="0" fontId="53"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3" fillId="3" borderId="58" xfId="3" applyFont="1" applyFill="1" applyBorder="1" applyAlignment="1">
      <alignment horizontal="left" vertical="top" wrapText="1" readingOrder="1"/>
    </xf>
    <xf numFmtId="0" fontId="53" fillId="3" borderId="59" xfId="3" applyFont="1" applyFill="1" applyBorder="1" applyAlignment="1">
      <alignment horizontal="left" vertical="top" wrapText="1" readingOrder="1"/>
    </xf>
    <xf numFmtId="0" fontId="54" fillId="3" borderId="60" xfId="2" applyFont="1" applyFill="1" applyBorder="1" applyAlignment="1">
      <alignment horizontal="justify" vertical="center" wrapText="1"/>
    </xf>
    <xf numFmtId="0" fontId="54" fillId="3" borderId="61" xfId="2" applyFont="1" applyFill="1" applyBorder="1" applyAlignment="1">
      <alignment horizontal="justify" vertical="center" wrapText="1"/>
    </xf>
    <xf numFmtId="0" fontId="53" fillId="3" borderId="62" xfId="0" applyFont="1" applyFill="1" applyBorder="1" applyAlignment="1">
      <alignment horizontal="left" vertical="center" wrapText="1"/>
    </xf>
    <xf numFmtId="0" fontId="53" fillId="3" borderId="63" xfId="0" applyFont="1" applyFill="1" applyBorder="1" applyAlignment="1">
      <alignment horizontal="left" vertical="center" wrapText="1"/>
    </xf>
    <xf numFmtId="0" fontId="54" fillId="3" borderId="64" xfId="2" applyFont="1" applyFill="1" applyBorder="1" applyAlignment="1">
      <alignment horizontal="justify" vertical="center" wrapText="1"/>
    </xf>
    <xf numFmtId="0" fontId="54" fillId="3" borderId="65" xfId="2" applyFont="1" applyFill="1" applyBorder="1" applyAlignment="1">
      <alignment horizontal="justify"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71" xfId="0" applyFont="1" applyFill="1" applyBorder="1" applyAlignment="1">
      <alignment horizontal="left" vertical="center" wrapText="1"/>
    </xf>
    <xf numFmtId="0" fontId="53" fillId="3" borderId="72" xfId="0" applyFont="1" applyFill="1" applyBorder="1" applyAlignment="1">
      <alignment horizontal="left" vertical="center" wrapText="1"/>
    </xf>
    <xf numFmtId="0" fontId="53" fillId="3" borderId="73" xfId="0" applyFont="1" applyFill="1" applyBorder="1" applyAlignment="1">
      <alignment horizontal="left" vertical="center" wrapText="1"/>
    </xf>
    <xf numFmtId="0" fontId="53" fillId="3" borderId="74" xfId="0" applyFont="1" applyFill="1" applyBorder="1" applyAlignment="1">
      <alignment horizontal="left" vertical="center" wrapText="1"/>
    </xf>
    <xf numFmtId="0" fontId="54" fillId="3" borderId="66" xfId="0" applyFont="1" applyFill="1" applyBorder="1" applyAlignment="1">
      <alignment horizontal="justify" vertical="center" wrapText="1"/>
    </xf>
    <xf numFmtId="0" fontId="54" fillId="3" borderId="67" xfId="0" applyFont="1" applyFill="1" applyBorder="1" applyAlignment="1">
      <alignment horizontal="justify" vertical="center" wrapText="1"/>
    </xf>
    <xf numFmtId="0" fontId="42" fillId="0" borderId="75" xfId="0" applyFont="1" applyBorder="1" applyAlignment="1">
      <alignment horizontal="center" vertical="center" wrapText="1"/>
    </xf>
    <xf numFmtId="0" fontId="42" fillId="0" borderId="0" xfId="0" applyFont="1" applyAlignment="1">
      <alignment horizontal="center" vertical="center"/>
    </xf>
    <xf numFmtId="0" fontId="42" fillId="0" borderId="75"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14" xfId="0" applyFont="1" applyBorder="1" applyAlignment="1">
      <alignment horizontal="center" vertical="center" wrapText="1"/>
    </xf>
    <xf numFmtId="0" fontId="42" fillId="0" borderId="14" xfId="0" applyFont="1" applyBorder="1" applyAlignment="1">
      <alignment horizontal="center" vertical="center"/>
    </xf>
    <xf numFmtId="0" fontId="42" fillId="0" borderId="79" xfId="0" applyFont="1" applyBorder="1" applyAlignment="1">
      <alignment horizontal="center" vertical="center"/>
    </xf>
    <xf numFmtId="0" fontId="42" fillId="0" borderId="0" xfId="0" applyFont="1" applyAlignment="1">
      <alignment horizontal="center" vertical="center" wrapText="1"/>
    </xf>
    <xf numFmtId="0" fontId="42" fillId="0" borderId="76" xfId="0" applyFont="1" applyBorder="1" applyAlignment="1">
      <alignment horizontal="center" vertical="center"/>
    </xf>
    <xf numFmtId="0" fontId="42" fillId="0" borderId="80" xfId="0" applyFont="1" applyBorder="1" applyAlignment="1">
      <alignment horizontal="center" vertical="center"/>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0" fontId="6" fillId="0" borderId="28"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30" xfId="0" applyFont="1" applyBorder="1" applyAlignment="1">
      <alignment horizontal="center" vertical="center"/>
    </xf>
    <xf numFmtId="0" fontId="6" fillId="0" borderId="81" xfId="0" applyFont="1" applyBorder="1" applyAlignment="1">
      <alignment horizontal="center" vertical="center"/>
    </xf>
    <xf numFmtId="0" fontId="6" fillId="0" borderId="32" xfId="0" applyFont="1" applyBorder="1" applyAlignment="1">
      <alignment horizontal="center" vertical="center"/>
    </xf>
    <xf numFmtId="14" fontId="48" fillId="0" borderId="4" xfId="0" applyNumberFormat="1" applyFont="1" applyBorder="1" applyAlignment="1" applyProtection="1">
      <alignment horizontal="center" vertical="center" wrapText="1"/>
      <protection locked="0"/>
    </xf>
    <xf numFmtId="14" fontId="48" fillId="0" borderId="8" xfId="0" applyNumberFormat="1" applyFont="1" applyBorder="1" applyAlignment="1" applyProtection="1">
      <alignment horizontal="center" vertical="center" wrapText="1"/>
      <protection locked="0"/>
    </xf>
    <xf numFmtId="14" fontId="48"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center" vertical="center"/>
    </xf>
    <xf numFmtId="0" fontId="48" fillId="0" borderId="4"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 xfId="0" applyFont="1" applyBorder="1" applyAlignment="1">
      <alignment horizontal="justify" vertical="center" wrapText="1"/>
    </xf>
    <xf numFmtId="0" fontId="48" fillId="0" borderId="8" xfId="0" applyFont="1" applyBorder="1" applyAlignment="1">
      <alignment horizontal="justify" vertical="center"/>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justify" vertical="center" wrapText="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locked="0"/>
    </xf>
    <xf numFmtId="9" fontId="48" fillId="0" borderId="8" xfId="0" applyNumberFormat="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8" xfId="0" applyFont="1" applyFill="1" applyBorder="1" applyAlignment="1">
      <alignment horizontal="justify" vertical="center"/>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5" xfId="0" applyFont="1" applyBorder="1" applyAlignment="1">
      <alignment horizontal="justify" vertical="center" wrapText="1"/>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3" borderId="4" xfId="0" quotePrefix="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2"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5"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20" fillId="5" borderId="13" xfId="0" applyFont="1" applyFill="1" applyBorder="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3" xfId="0" applyFont="1" applyBorder="1" applyAlignment="1">
      <alignment horizontal="center" vertical="center"/>
    </xf>
    <xf numFmtId="0" fontId="20" fillId="5" borderId="17" xfId="0" applyFont="1" applyFill="1" applyBorder="1" applyAlignment="1" applyProtection="1">
      <alignment horizontal="center" vertical="center" wrapText="1" readingOrder="1"/>
      <protection hidden="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5" xfId="0" applyFont="1" applyFill="1" applyBorder="1" applyAlignment="1">
      <alignment horizontal="center" vertical="center" wrapText="1" readingOrder="1"/>
    </xf>
    <xf numFmtId="0" fontId="39" fillId="15" borderId="36" xfId="0" applyFont="1" applyFill="1" applyBorder="1" applyAlignment="1">
      <alignment horizontal="center" vertical="center" wrapText="1" readingOrder="1"/>
    </xf>
    <xf numFmtId="0" fontId="39" fillId="15" borderId="47"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enaq\Downloads\Mapa_riesgos_ERU_2023_V7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14" dataDxfId="213">
  <autoFilter ref="B209:C219"/>
  <tableColumns count="2">
    <tableColumn id="1" name="Criterios" dataDxfId="212"/>
    <tableColumn id="2" name="Subcriterios" dataDxfId="2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37" zoomScale="110" zoomScaleNormal="110" workbookViewId="0">
      <selection activeCell="B43" sqref="B43:H43"/>
    </sheetView>
  </sheetViews>
  <sheetFormatPr baseColWidth="10" defaultColWidth="11.453125" defaultRowHeight="14.5" x14ac:dyDescent="0.35"/>
  <cols>
    <col min="1" max="1" width="2.81640625" style="40" customWidth="1"/>
    <col min="2" max="3" width="24.7265625" style="40" customWidth="1"/>
    <col min="4" max="4" width="16" style="40" customWidth="1"/>
    <col min="5" max="5" width="24.7265625" style="40" customWidth="1"/>
    <col min="6" max="6" width="27.7265625" style="40" customWidth="1"/>
    <col min="7" max="8" width="24.7265625" style="40" customWidth="1"/>
    <col min="9" max="16384" width="11.453125" style="40"/>
  </cols>
  <sheetData>
    <row r="1" spans="2:8" ht="15" thickBot="1" x14ac:dyDescent="0.4"/>
    <row r="2" spans="2:8" ht="18" x14ac:dyDescent="0.35">
      <c r="B2" s="182" t="s">
        <v>140</v>
      </c>
      <c r="C2" s="183"/>
      <c r="D2" s="183"/>
      <c r="E2" s="183"/>
      <c r="F2" s="183"/>
      <c r="G2" s="183"/>
      <c r="H2" s="184"/>
    </row>
    <row r="3" spans="2:8" x14ac:dyDescent="0.35">
      <c r="B3" s="41"/>
      <c r="C3" s="42"/>
      <c r="D3" s="42"/>
      <c r="E3" s="42"/>
      <c r="F3" s="42"/>
      <c r="G3" s="42"/>
      <c r="H3" s="43"/>
    </row>
    <row r="4" spans="2:8" ht="63" customHeight="1" x14ac:dyDescent="0.35">
      <c r="B4" s="185" t="s">
        <v>183</v>
      </c>
      <c r="C4" s="186"/>
      <c r="D4" s="186"/>
      <c r="E4" s="186"/>
      <c r="F4" s="186"/>
      <c r="G4" s="186"/>
      <c r="H4" s="187"/>
    </row>
    <row r="5" spans="2:8" ht="63" customHeight="1" x14ac:dyDescent="0.35">
      <c r="B5" s="188"/>
      <c r="C5" s="189"/>
      <c r="D5" s="189"/>
      <c r="E5" s="189"/>
      <c r="F5" s="189"/>
      <c r="G5" s="189"/>
      <c r="H5" s="190"/>
    </row>
    <row r="6" spans="2:8" x14ac:dyDescent="0.35">
      <c r="B6" s="191" t="s">
        <v>138</v>
      </c>
      <c r="C6" s="192"/>
      <c r="D6" s="192"/>
      <c r="E6" s="192"/>
      <c r="F6" s="192"/>
      <c r="G6" s="192"/>
      <c r="H6" s="193"/>
    </row>
    <row r="7" spans="2:8" ht="95.25" customHeight="1" x14ac:dyDescent="0.35">
      <c r="B7" s="201" t="s">
        <v>143</v>
      </c>
      <c r="C7" s="202"/>
      <c r="D7" s="202"/>
      <c r="E7" s="202"/>
      <c r="F7" s="202"/>
      <c r="G7" s="202"/>
      <c r="H7" s="203"/>
    </row>
    <row r="8" spans="2:8" x14ac:dyDescent="0.35">
      <c r="B8" s="77"/>
      <c r="C8" s="78"/>
      <c r="D8" s="78"/>
      <c r="E8" s="78"/>
      <c r="F8" s="78"/>
      <c r="G8" s="78"/>
      <c r="H8" s="79"/>
    </row>
    <row r="9" spans="2:8" ht="16.5" customHeight="1" x14ac:dyDescent="0.35">
      <c r="B9" s="194" t="s">
        <v>176</v>
      </c>
      <c r="C9" s="195"/>
      <c r="D9" s="195"/>
      <c r="E9" s="195"/>
      <c r="F9" s="195"/>
      <c r="G9" s="195"/>
      <c r="H9" s="196"/>
    </row>
    <row r="10" spans="2:8" ht="44.25" customHeight="1" x14ac:dyDescent="0.35">
      <c r="B10" s="194"/>
      <c r="C10" s="195"/>
      <c r="D10" s="195"/>
      <c r="E10" s="195"/>
      <c r="F10" s="195"/>
      <c r="G10" s="195"/>
      <c r="H10" s="196"/>
    </row>
    <row r="11" spans="2:8" ht="15" thickBot="1" x14ac:dyDescent="0.4">
      <c r="B11" s="66"/>
      <c r="C11" s="69"/>
      <c r="D11" s="74"/>
      <c r="E11" s="75"/>
      <c r="F11" s="75"/>
      <c r="G11" s="76"/>
      <c r="H11" s="70"/>
    </row>
    <row r="12" spans="2:8" ht="15" thickTop="1" x14ac:dyDescent="0.35">
      <c r="B12" s="66"/>
      <c r="C12" s="197" t="s">
        <v>139</v>
      </c>
      <c r="D12" s="198"/>
      <c r="E12" s="199" t="s">
        <v>177</v>
      </c>
      <c r="F12" s="200"/>
      <c r="G12" s="69"/>
      <c r="H12" s="70"/>
    </row>
    <row r="13" spans="2:8" ht="35.25" customHeight="1" x14ac:dyDescent="0.35">
      <c r="B13" s="66"/>
      <c r="C13" s="204" t="s">
        <v>170</v>
      </c>
      <c r="D13" s="205"/>
      <c r="E13" s="206" t="s">
        <v>175</v>
      </c>
      <c r="F13" s="207"/>
      <c r="G13" s="69"/>
      <c r="H13" s="70"/>
    </row>
    <row r="14" spans="2:8" ht="17.25" customHeight="1" x14ac:dyDescent="0.35">
      <c r="B14" s="66"/>
      <c r="C14" s="204" t="s">
        <v>171</v>
      </c>
      <c r="D14" s="205"/>
      <c r="E14" s="206" t="s">
        <v>173</v>
      </c>
      <c r="F14" s="207"/>
      <c r="G14" s="69"/>
      <c r="H14" s="70"/>
    </row>
    <row r="15" spans="2:8" ht="19.5" customHeight="1" x14ac:dyDescent="0.35">
      <c r="B15" s="66"/>
      <c r="C15" s="204" t="s">
        <v>172</v>
      </c>
      <c r="D15" s="205"/>
      <c r="E15" s="206" t="s">
        <v>174</v>
      </c>
      <c r="F15" s="207"/>
      <c r="G15" s="69"/>
      <c r="H15" s="70"/>
    </row>
    <row r="16" spans="2:8" ht="69.75" customHeight="1" x14ac:dyDescent="0.35">
      <c r="B16" s="66"/>
      <c r="C16" s="204" t="s">
        <v>141</v>
      </c>
      <c r="D16" s="205"/>
      <c r="E16" s="206" t="s">
        <v>142</v>
      </c>
      <c r="F16" s="207"/>
      <c r="G16" s="69"/>
      <c r="H16" s="70"/>
    </row>
    <row r="17" spans="2:8" ht="34.5" customHeight="1" x14ac:dyDescent="0.35">
      <c r="B17" s="66"/>
      <c r="C17" s="208" t="s">
        <v>2</v>
      </c>
      <c r="D17" s="209"/>
      <c r="E17" s="210" t="s">
        <v>184</v>
      </c>
      <c r="F17" s="211"/>
      <c r="G17" s="69"/>
      <c r="H17" s="70"/>
    </row>
    <row r="18" spans="2:8" ht="27.75" customHeight="1" x14ac:dyDescent="0.35">
      <c r="B18" s="66"/>
      <c r="C18" s="208" t="s">
        <v>3</v>
      </c>
      <c r="D18" s="209"/>
      <c r="E18" s="210" t="s">
        <v>185</v>
      </c>
      <c r="F18" s="211"/>
      <c r="G18" s="69"/>
      <c r="H18" s="70"/>
    </row>
    <row r="19" spans="2:8" ht="28.5" customHeight="1" x14ac:dyDescent="0.35">
      <c r="B19" s="66"/>
      <c r="C19" s="208" t="s">
        <v>38</v>
      </c>
      <c r="D19" s="209"/>
      <c r="E19" s="210" t="s">
        <v>186</v>
      </c>
      <c r="F19" s="211"/>
      <c r="G19" s="69"/>
      <c r="H19" s="70"/>
    </row>
    <row r="20" spans="2:8" ht="72.75" customHeight="1" x14ac:dyDescent="0.35">
      <c r="B20" s="66"/>
      <c r="C20" s="208" t="s">
        <v>1</v>
      </c>
      <c r="D20" s="209"/>
      <c r="E20" s="210" t="s">
        <v>187</v>
      </c>
      <c r="F20" s="211"/>
      <c r="G20" s="69"/>
      <c r="H20" s="70"/>
    </row>
    <row r="21" spans="2:8" ht="64.5" customHeight="1" x14ac:dyDescent="0.35">
      <c r="B21" s="66"/>
      <c r="C21" s="208" t="s">
        <v>44</v>
      </c>
      <c r="D21" s="209"/>
      <c r="E21" s="210" t="s">
        <v>145</v>
      </c>
      <c r="F21" s="211"/>
      <c r="G21" s="69"/>
      <c r="H21" s="70"/>
    </row>
    <row r="22" spans="2:8" ht="71.25" customHeight="1" x14ac:dyDescent="0.35">
      <c r="B22" s="66"/>
      <c r="C22" s="208" t="s">
        <v>144</v>
      </c>
      <c r="D22" s="209"/>
      <c r="E22" s="210" t="s">
        <v>146</v>
      </c>
      <c r="F22" s="211"/>
      <c r="G22" s="69"/>
      <c r="H22" s="70"/>
    </row>
    <row r="23" spans="2:8" ht="55.5" customHeight="1" x14ac:dyDescent="0.35">
      <c r="B23" s="66"/>
      <c r="C23" s="215" t="s">
        <v>147</v>
      </c>
      <c r="D23" s="216"/>
      <c r="E23" s="210" t="s">
        <v>148</v>
      </c>
      <c r="F23" s="211"/>
      <c r="G23" s="69"/>
      <c r="H23" s="70"/>
    </row>
    <row r="24" spans="2:8" ht="42" customHeight="1" x14ac:dyDescent="0.35">
      <c r="B24" s="66"/>
      <c r="C24" s="215" t="s">
        <v>42</v>
      </c>
      <c r="D24" s="216"/>
      <c r="E24" s="210" t="s">
        <v>149</v>
      </c>
      <c r="F24" s="211"/>
      <c r="G24" s="69"/>
      <c r="H24" s="70"/>
    </row>
    <row r="25" spans="2:8" ht="59.25" customHeight="1" x14ac:dyDescent="0.35">
      <c r="B25" s="66"/>
      <c r="C25" s="215" t="s">
        <v>137</v>
      </c>
      <c r="D25" s="216"/>
      <c r="E25" s="210" t="s">
        <v>150</v>
      </c>
      <c r="F25" s="211"/>
      <c r="G25" s="69"/>
      <c r="H25" s="70"/>
    </row>
    <row r="26" spans="2:8" ht="23.25" customHeight="1" x14ac:dyDescent="0.35">
      <c r="B26" s="66"/>
      <c r="C26" s="215" t="s">
        <v>12</v>
      </c>
      <c r="D26" s="216"/>
      <c r="E26" s="210" t="s">
        <v>151</v>
      </c>
      <c r="F26" s="211"/>
      <c r="G26" s="69"/>
      <c r="H26" s="70"/>
    </row>
    <row r="27" spans="2:8" ht="30.75" customHeight="1" x14ac:dyDescent="0.35">
      <c r="B27" s="66"/>
      <c r="C27" s="215" t="s">
        <v>155</v>
      </c>
      <c r="D27" s="216"/>
      <c r="E27" s="210" t="s">
        <v>152</v>
      </c>
      <c r="F27" s="211"/>
      <c r="G27" s="69"/>
      <c r="H27" s="70"/>
    </row>
    <row r="28" spans="2:8" ht="35.25" customHeight="1" x14ac:dyDescent="0.35">
      <c r="B28" s="66"/>
      <c r="C28" s="215" t="s">
        <v>156</v>
      </c>
      <c r="D28" s="216"/>
      <c r="E28" s="210" t="s">
        <v>153</v>
      </c>
      <c r="F28" s="211"/>
      <c r="G28" s="69"/>
      <c r="H28" s="70"/>
    </row>
    <row r="29" spans="2:8" ht="33" customHeight="1" x14ac:dyDescent="0.35">
      <c r="B29" s="66"/>
      <c r="C29" s="215" t="s">
        <v>156</v>
      </c>
      <c r="D29" s="216"/>
      <c r="E29" s="210" t="s">
        <v>153</v>
      </c>
      <c r="F29" s="211"/>
      <c r="G29" s="69"/>
      <c r="H29" s="70"/>
    </row>
    <row r="30" spans="2:8" ht="30" customHeight="1" x14ac:dyDescent="0.35">
      <c r="B30" s="66"/>
      <c r="C30" s="215" t="s">
        <v>157</v>
      </c>
      <c r="D30" s="216"/>
      <c r="E30" s="210" t="s">
        <v>154</v>
      </c>
      <c r="F30" s="211"/>
      <c r="G30" s="69"/>
      <c r="H30" s="70"/>
    </row>
    <row r="31" spans="2:8" ht="35.25" customHeight="1" x14ac:dyDescent="0.35">
      <c r="B31" s="66"/>
      <c r="C31" s="215" t="s">
        <v>158</v>
      </c>
      <c r="D31" s="216"/>
      <c r="E31" s="210" t="s">
        <v>159</v>
      </c>
      <c r="F31" s="211"/>
      <c r="G31" s="69"/>
      <c r="H31" s="70"/>
    </row>
    <row r="32" spans="2:8" ht="31.5" customHeight="1" x14ac:dyDescent="0.35">
      <c r="B32" s="66"/>
      <c r="C32" s="215" t="s">
        <v>160</v>
      </c>
      <c r="D32" s="216"/>
      <c r="E32" s="210" t="s">
        <v>161</v>
      </c>
      <c r="F32" s="211"/>
      <c r="G32" s="69"/>
      <c r="H32" s="70"/>
    </row>
    <row r="33" spans="2:8" ht="35.25" customHeight="1" x14ac:dyDescent="0.35">
      <c r="B33" s="66"/>
      <c r="C33" s="215" t="s">
        <v>162</v>
      </c>
      <c r="D33" s="216"/>
      <c r="E33" s="210" t="s">
        <v>163</v>
      </c>
      <c r="F33" s="211"/>
      <c r="G33" s="69"/>
      <c r="H33" s="70"/>
    </row>
    <row r="34" spans="2:8" ht="59.25" customHeight="1" x14ac:dyDescent="0.35">
      <c r="B34" s="66"/>
      <c r="C34" s="215" t="s">
        <v>164</v>
      </c>
      <c r="D34" s="216"/>
      <c r="E34" s="210" t="s">
        <v>165</v>
      </c>
      <c r="F34" s="211"/>
      <c r="G34" s="69"/>
      <c r="H34" s="70"/>
    </row>
    <row r="35" spans="2:8" ht="29.25" customHeight="1" x14ac:dyDescent="0.35">
      <c r="B35" s="66"/>
      <c r="C35" s="215" t="s">
        <v>29</v>
      </c>
      <c r="D35" s="216"/>
      <c r="E35" s="210" t="s">
        <v>166</v>
      </c>
      <c r="F35" s="211"/>
      <c r="G35" s="69"/>
      <c r="H35" s="70"/>
    </row>
    <row r="36" spans="2:8" ht="82.5" customHeight="1" x14ac:dyDescent="0.35">
      <c r="B36" s="66"/>
      <c r="C36" s="215" t="s">
        <v>168</v>
      </c>
      <c r="D36" s="216"/>
      <c r="E36" s="210" t="s">
        <v>167</v>
      </c>
      <c r="F36" s="211"/>
      <c r="G36" s="69"/>
      <c r="H36" s="70"/>
    </row>
    <row r="37" spans="2:8" ht="46.5" customHeight="1" x14ac:dyDescent="0.35">
      <c r="B37" s="66"/>
      <c r="C37" s="215" t="s">
        <v>35</v>
      </c>
      <c r="D37" s="216"/>
      <c r="E37" s="210" t="s">
        <v>169</v>
      </c>
      <c r="F37" s="211"/>
      <c r="G37" s="69"/>
      <c r="H37" s="70"/>
    </row>
    <row r="38" spans="2:8" ht="6.75" customHeight="1" thickBot="1" x14ac:dyDescent="0.4">
      <c r="B38" s="66"/>
      <c r="C38" s="217"/>
      <c r="D38" s="218"/>
      <c r="E38" s="219"/>
      <c r="F38" s="220"/>
      <c r="G38" s="69"/>
      <c r="H38" s="70"/>
    </row>
    <row r="39" spans="2:8" ht="15" thickTop="1" x14ac:dyDescent="0.35">
      <c r="B39" s="66"/>
      <c r="C39" s="67"/>
      <c r="D39" s="67"/>
      <c r="E39" s="68"/>
      <c r="F39" s="68"/>
      <c r="G39" s="69"/>
      <c r="H39" s="70"/>
    </row>
    <row r="40" spans="2:8" ht="21" customHeight="1" x14ac:dyDescent="0.35">
      <c r="B40" s="212" t="s">
        <v>178</v>
      </c>
      <c r="C40" s="213"/>
      <c r="D40" s="213"/>
      <c r="E40" s="213"/>
      <c r="F40" s="213"/>
      <c r="G40" s="213"/>
      <c r="H40" s="214"/>
    </row>
    <row r="41" spans="2:8" ht="20.25" customHeight="1" x14ac:dyDescent="0.35">
      <c r="B41" s="212" t="s">
        <v>179</v>
      </c>
      <c r="C41" s="213"/>
      <c r="D41" s="213"/>
      <c r="E41" s="213"/>
      <c r="F41" s="213"/>
      <c r="G41" s="213"/>
      <c r="H41" s="214"/>
    </row>
    <row r="42" spans="2:8" ht="20.25" customHeight="1" x14ac:dyDescent="0.35">
      <c r="B42" s="212" t="s">
        <v>180</v>
      </c>
      <c r="C42" s="213"/>
      <c r="D42" s="213"/>
      <c r="E42" s="213"/>
      <c r="F42" s="213"/>
      <c r="G42" s="213"/>
      <c r="H42" s="214"/>
    </row>
    <row r="43" spans="2:8" ht="20.25" customHeight="1" x14ac:dyDescent="0.35">
      <c r="B43" s="212" t="s">
        <v>181</v>
      </c>
      <c r="C43" s="213"/>
      <c r="D43" s="213"/>
      <c r="E43" s="213"/>
      <c r="F43" s="213"/>
      <c r="G43" s="213"/>
      <c r="H43" s="214"/>
    </row>
    <row r="44" spans="2:8" x14ac:dyDescent="0.35">
      <c r="B44" s="212" t="s">
        <v>182</v>
      </c>
      <c r="C44" s="213"/>
      <c r="D44" s="213"/>
      <c r="E44" s="213"/>
      <c r="F44" s="213"/>
      <c r="G44" s="213"/>
      <c r="H44" s="214"/>
    </row>
    <row r="45" spans="2:8" ht="15" thickBot="1" x14ac:dyDescent="0.4">
      <c r="B45" s="71"/>
      <c r="C45" s="72"/>
      <c r="D45" s="72"/>
      <c r="E45" s="72"/>
      <c r="F45" s="72"/>
      <c r="G45" s="72"/>
      <c r="H45" s="7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48"/>
  <sheetViews>
    <sheetView topLeftCell="A193" zoomScale="25" zoomScaleNormal="25" workbookViewId="0">
      <selection activeCell="AJ30" sqref="AJ30"/>
    </sheetView>
  </sheetViews>
  <sheetFormatPr baseColWidth="10" defaultRowHeight="14.5" x14ac:dyDescent="0.35"/>
  <cols>
    <col min="2" max="9" width="5.7265625" customWidth="1"/>
    <col min="10" max="10" width="10.54296875" bestFit="1" customWidth="1"/>
    <col min="11" max="12" width="11" bestFit="1" customWidth="1"/>
    <col min="13" max="13" width="10.54296875" bestFit="1" customWidth="1"/>
    <col min="14" max="15" width="11" bestFit="1" customWidth="1"/>
    <col min="16" max="16" width="10.81640625" customWidth="1"/>
    <col min="17" max="17" width="11" bestFit="1" customWidth="1"/>
    <col min="18" max="18" width="11" customWidth="1"/>
    <col min="19" max="19" width="10.54296875" bestFit="1" customWidth="1"/>
    <col min="20" max="21" width="11" customWidth="1"/>
    <col min="22" max="22" width="10.81640625" bestFit="1" customWidth="1"/>
    <col min="23" max="24" width="9.7265625" customWidth="1"/>
    <col min="26" max="31" width="5.7265625" customWidth="1"/>
  </cols>
  <sheetData>
    <row r="1" spans="1:76" x14ac:dyDescent="0.3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row>
    <row r="2" spans="1:76" ht="18" customHeight="1" x14ac:dyDescent="0.35">
      <c r="A2" s="40"/>
      <c r="B2" s="246" t="s">
        <v>134</v>
      </c>
      <c r="C2" s="247"/>
      <c r="D2" s="247"/>
      <c r="E2" s="247"/>
      <c r="F2" s="247"/>
      <c r="G2" s="247"/>
      <c r="H2" s="247"/>
      <c r="I2" s="247"/>
      <c r="J2" s="248" t="s">
        <v>2</v>
      </c>
      <c r="K2" s="248"/>
      <c r="L2" s="248"/>
      <c r="M2" s="248"/>
      <c r="N2" s="248"/>
      <c r="O2" s="248"/>
      <c r="P2" s="248"/>
      <c r="Q2" s="248"/>
      <c r="R2" s="248"/>
      <c r="S2" s="248"/>
      <c r="T2" s="248"/>
      <c r="U2" s="248"/>
      <c r="V2" s="248"/>
      <c r="W2" s="248"/>
      <c r="X2" s="248"/>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row>
    <row r="3" spans="1:76" ht="18.75" customHeight="1" x14ac:dyDescent="0.35">
      <c r="A3" s="40"/>
      <c r="B3" s="247"/>
      <c r="C3" s="247"/>
      <c r="D3" s="247"/>
      <c r="E3" s="247"/>
      <c r="F3" s="247"/>
      <c r="G3" s="247"/>
      <c r="H3" s="247"/>
      <c r="I3" s="247"/>
      <c r="J3" s="248"/>
      <c r="K3" s="248"/>
      <c r="L3" s="248"/>
      <c r="M3" s="248"/>
      <c r="N3" s="248"/>
      <c r="O3" s="248"/>
      <c r="P3" s="248"/>
      <c r="Q3" s="248"/>
      <c r="R3" s="248"/>
      <c r="S3" s="248"/>
      <c r="T3" s="248"/>
      <c r="U3" s="248"/>
      <c r="V3" s="248"/>
      <c r="W3" s="248"/>
      <c r="X3" s="248"/>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row>
    <row r="4" spans="1:76" ht="15" customHeight="1" x14ac:dyDescent="0.35">
      <c r="A4" s="40"/>
      <c r="B4" s="247"/>
      <c r="C4" s="247"/>
      <c r="D4" s="247"/>
      <c r="E4" s="247"/>
      <c r="F4" s="247"/>
      <c r="G4" s="247"/>
      <c r="H4" s="247"/>
      <c r="I4" s="247"/>
      <c r="J4" s="248"/>
      <c r="K4" s="248"/>
      <c r="L4" s="248"/>
      <c r="M4" s="248"/>
      <c r="N4" s="248"/>
      <c r="O4" s="248"/>
      <c r="P4" s="248"/>
      <c r="Q4" s="248"/>
      <c r="R4" s="248"/>
      <c r="S4" s="248"/>
      <c r="T4" s="248"/>
      <c r="U4" s="248"/>
      <c r="V4" s="248"/>
      <c r="W4" s="248"/>
      <c r="X4" s="248"/>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row>
    <row r="5" spans="1:76" ht="15" thickBo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row>
    <row r="6" spans="1:76" ht="15" customHeight="1" x14ac:dyDescent="0.35">
      <c r="A6" s="40"/>
      <c r="B6" s="249" t="s">
        <v>4</v>
      </c>
      <c r="C6" s="250"/>
      <c r="D6" s="251"/>
      <c r="E6" s="238" t="s">
        <v>107</v>
      </c>
      <c r="F6" s="239"/>
      <c r="G6" s="239"/>
      <c r="H6" s="239"/>
      <c r="I6" s="239"/>
      <c r="J6" s="80" t="str">
        <f ca="1">IF(AND('Riesgos Corrup'!$AB$7="Muy Alta",'Riesgos Corrup'!$AD$7="Leve"),CONCATENATE("R1C",'Riesgos Corrup'!$R$7),"")</f>
        <v/>
      </c>
      <c r="K6" s="81" t="str">
        <f>IF(AND('Riesgos Corrup'!$AB$8="Muy Alta",'Riesgos Corrup'!$AD$8="Leve"),CONCATENATE("R1C",'Riesgos Corrup'!$R$8),"")</f>
        <v/>
      </c>
      <c r="L6" s="82" t="str">
        <f>IF(AND('Riesgos Corrup'!$AB$9="Muy Alta",'Riesgos Corrup'!$AD$9="Leve"),CONCATENATE("R1C",'Riesgos Corrup'!$R$9),"")</f>
        <v/>
      </c>
      <c r="M6" s="80" t="str">
        <f ca="1">IF(AND('Riesgos Corrup'!$AB$7="Muy Alta",'Riesgos Corrup'!$AD$7="Menor"),CONCATENATE("R1C",'Riesgos Corrup'!$R$7),"")</f>
        <v/>
      </c>
      <c r="N6" s="81" t="str">
        <f>IF(AND('Riesgos Corrup'!$AB$8="Muy Alta",'Riesgos Corrup'!$AD$8="Menor"),CONCATENATE("R1C",'Riesgos Corrup'!$R$8),"")</f>
        <v/>
      </c>
      <c r="O6" s="82" t="str">
        <f>IF(AND('Riesgos Corrup'!$AB$9="Muy Alta",'Riesgos Corrup'!$AD$9="Menor"),CONCATENATE("R1C",'Riesgos Corrup'!$R$9),"")</f>
        <v/>
      </c>
      <c r="P6" s="80" t="str">
        <f ca="1">IF(AND('Riesgos Corrup'!$AB$7="Muy Alta",'Riesgos Corrup'!$AD$7="Moderado"),CONCATENATE("R1C",'Riesgos Corrup'!$R$7),"")</f>
        <v/>
      </c>
      <c r="Q6" s="81" t="str">
        <f>IF(AND('Riesgos Corrup'!$AB$8="Muy Alta",'Riesgos Corrup'!$AD$8="Moderado"),CONCATENATE("R1C",'Riesgos Corrup'!$R$8),"")</f>
        <v/>
      </c>
      <c r="R6" s="82" t="str">
        <f>IF(AND('Riesgos Corrup'!$AB$9="Muy Alta",'Riesgos Corrup'!$AD$9="Moderado"),CONCATENATE("R1C",'Riesgos Corrup'!$R$9),"")</f>
        <v/>
      </c>
      <c r="S6" s="80" t="str">
        <f ca="1">IF(AND('Riesgos Corrup'!$AB$7="Muy Alta",'Riesgos Corrup'!$AD$7="Mayor"),CONCATENATE("R1C",'Riesgos Corrup'!$R$7),"")</f>
        <v/>
      </c>
      <c r="T6" s="81" t="str">
        <f>IF(AND('Riesgos Corrup'!$AB$8="Muy Alta",'Riesgos Corrup'!$AD$8="Mayor"),CONCATENATE("R1C",'Riesgos Corrup'!$R$8),"")</f>
        <v/>
      </c>
      <c r="U6" s="82" t="str">
        <f>IF(AND('Riesgos Corrup'!$AB$9="Muy Alta",'Riesgos Corrup'!$AD$9="Mayor"),CONCATENATE("R1C",'Riesgos Corrup'!$R$9),"")</f>
        <v/>
      </c>
      <c r="V6" s="93" t="str">
        <f ca="1">IF(AND('Riesgos Corrup'!$AB$7="Muy Alta",'Riesgos Corrup'!$AD$7="Catastrófico"),CONCATENATE("R1C",'Riesgos Corrup'!$R$7),"")</f>
        <v/>
      </c>
      <c r="W6" s="94" t="str">
        <f>IF(AND('Riesgos Corrup'!$AB$8="Muy Alta",'Riesgos Corrup'!$AD$8="Catastrófico"),CONCATENATE("R1C",'Riesgos Corrup'!$R$8),"")</f>
        <v/>
      </c>
      <c r="X6" s="95" t="str">
        <f>IF(AND('Riesgos Corrup'!$AB$9="Muy Alta",'Riesgos Corrup'!$AD$9="Catastrófico"),CONCATENATE("R1C",'Riesgos Corrup'!$R$9),"")</f>
        <v/>
      </c>
      <c r="Y6" s="40"/>
      <c r="Z6" s="240" t="s">
        <v>73</v>
      </c>
      <c r="AA6" s="241"/>
      <c r="AB6" s="241"/>
      <c r="AC6" s="241"/>
      <c r="AD6" s="241"/>
      <c r="AE6" s="242"/>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row>
    <row r="7" spans="1:76" ht="15" customHeight="1" x14ac:dyDescent="0.35">
      <c r="A7" s="40"/>
      <c r="B7" s="252"/>
      <c r="C7" s="253"/>
      <c r="D7" s="254"/>
      <c r="E7" s="227"/>
      <c r="F7" s="222"/>
      <c r="G7" s="222"/>
      <c r="H7" s="222"/>
      <c r="I7" s="222"/>
      <c r="J7" s="83" t="e">
        <f>IF(AND('Riesgos Corrup'!#REF!="Muy Alta",'Riesgos Corrup'!#REF!="Leve"),CONCATENATE("R2C",'Riesgos Corrup'!#REF!),"")</f>
        <v>#REF!</v>
      </c>
      <c r="K7" s="39" t="e">
        <f>IF(AND('Riesgos Corrup'!#REF!="Muy Alta",'Riesgos Corrup'!#REF!="Leve"),CONCATENATE("R2C",'Riesgos Corrup'!#REF!),"")</f>
        <v>#REF!</v>
      </c>
      <c r="L7" s="84" t="e">
        <f>IF(AND('Riesgos Corrup'!#REF!="Muy Alta",'Riesgos Corrup'!#REF!="Leve"),CONCATENATE("R2C",'Riesgos Corrup'!#REF!),"")</f>
        <v>#REF!</v>
      </c>
      <c r="M7" s="83" t="e">
        <f>IF(AND('Riesgos Corrup'!#REF!="Muy Alta",'Riesgos Corrup'!#REF!="Menor"),CONCATENATE("R2C",'Riesgos Corrup'!#REF!),"")</f>
        <v>#REF!</v>
      </c>
      <c r="N7" s="39" t="e">
        <f>IF(AND('Riesgos Corrup'!#REF!="Muy Alta",'Riesgos Corrup'!#REF!="Menor"),CONCATENATE("R2C",'Riesgos Corrup'!#REF!),"")</f>
        <v>#REF!</v>
      </c>
      <c r="O7" s="84" t="e">
        <f>IF(AND('Riesgos Corrup'!#REF!="Muy Alta",'Riesgos Corrup'!#REF!="Menor"),CONCATENATE("R2C",'Riesgos Corrup'!#REF!),"")</f>
        <v>#REF!</v>
      </c>
      <c r="P7" s="83" t="e">
        <f>IF(AND('Riesgos Corrup'!#REF!="Muy Alta",'Riesgos Corrup'!#REF!="Moderado"),CONCATENATE("R2C",'Riesgos Corrup'!#REF!),"")</f>
        <v>#REF!</v>
      </c>
      <c r="Q7" s="39" t="e">
        <f>IF(AND('Riesgos Corrup'!#REF!="Muy Alta",'Riesgos Corrup'!#REF!="Moderado"),CONCATENATE("R2C",'Riesgos Corrup'!#REF!),"")</f>
        <v>#REF!</v>
      </c>
      <c r="R7" s="84" t="e">
        <f>IF(AND('Riesgos Corrup'!#REF!="Muy Alta",'Riesgos Corrup'!#REF!="Moderado"),CONCATENATE("R2C",'Riesgos Corrup'!#REF!),"")</f>
        <v>#REF!</v>
      </c>
      <c r="S7" s="83" t="e">
        <f>IF(AND('Riesgos Corrup'!#REF!="Muy Alta",'Riesgos Corrup'!#REF!="Mayor"),CONCATENATE("R2C",'Riesgos Corrup'!#REF!),"")</f>
        <v>#REF!</v>
      </c>
      <c r="T7" s="39" t="e">
        <f>IF(AND('Riesgos Corrup'!#REF!="Muy Alta",'Riesgos Corrup'!#REF!="Mayor"),CONCATENATE("R2C",'Riesgos Corrup'!#REF!),"")</f>
        <v>#REF!</v>
      </c>
      <c r="U7" s="84" t="e">
        <f>IF(AND('Riesgos Corrup'!#REF!="Muy Alta",'Riesgos Corrup'!#REF!="Mayor"),CONCATENATE("R2C",'Riesgos Corrup'!#REF!),"")</f>
        <v>#REF!</v>
      </c>
      <c r="V7" s="96" t="e">
        <f>IF(AND('Riesgos Corrup'!#REF!="Muy Alta",'Riesgos Corrup'!#REF!="Catastrófico"),CONCATENATE("R2C",'Riesgos Corrup'!#REF!),"")</f>
        <v>#REF!</v>
      </c>
      <c r="W7" s="97" t="e">
        <f>IF(AND('Riesgos Corrup'!#REF!="Muy Alta",'Riesgos Corrup'!#REF!="Catastrófico"),CONCATENATE("R2C",'Riesgos Corrup'!#REF!),"")</f>
        <v>#REF!</v>
      </c>
      <c r="X7" s="98" t="e">
        <f>IF(AND('Riesgos Corrup'!#REF!="Muy Alta",'Riesgos Corrup'!#REF!="Catastrófico"),CONCATENATE("R2C",'Riesgos Corrup'!#REF!),"")</f>
        <v>#REF!</v>
      </c>
      <c r="Y7" s="40"/>
      <c r="Z7" s="243"/>
      <c r="AA7" s="244"/>
      <c r="AB7" s="244"/>
      <c r="AC7" s="244"/>
      <c r="AD7" s="244"/>
      <c r="AE7" s="245"/>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row>
    <row r="8" spans="1:76" ht="15" customHeight="1" x14ac:dyDescent="0.35">
      <c r="A8" s="40"/>
      <c r="B8" s="252"/>
      <c r="C8" s="253"/>
      <c r="D8" s="254"/>
      <c r="E8" s="227"/>
      <c r="F8" s="222"/>
      <c r="G8" s="222"/>
      <c r="H8" s="222"/>
      <c r="I8" s="222"/>
      <c r="J8" s="83" t="e">
        <f>IF(AND('Riesgos Corrup'!#REF!="Muy Alta",'Riesgos Corrup'!#REF!="Leve"),CONCATENATE("R3C",'Riesgos Corrup'!#REF!),"")</f>
        <v>#REF!</v>
      </c>
      <c r="K8" s="39" t="e">
        <f>IF(AND('Riesgos Corrup'!#REF!="Muy Alta",'Riesgos Corrup'!#REF!="Leve"),CONCATENATE("R3C",'Riesgos Corrup'!#REF!),"")</f>
        <v>#REF!</v>
      </c>
      <c r="L8" s="84" t="e">
        <f>IF(AND('Riesgos Corrup'!#REF!="Muy Alta",'Riesgos Corrup'!#REF!="Leve"),CONCATENATE("R3C",'Riesgos Corrup'!#REF!),"")</f>
        <v>#REF!</v>
      </c>
      <c r="M8" s="83" t="e">
        <f>IF(AND('Riesgos Corrup'!#REF!="Muy Alta",'Riesgos Corrup'!#REF!="Menor"),CONCATENATE("R3C",'Riesgos Corrup'!#REF!),"")</f>
        <v>#REF!</v>
      </c>
      <c r="N8" s="39" t="e">
        <f>IF(AND('Riesgos Corrup'!#REF!="Muy Alta",'Riesgos Corrup'!#REF!="Menor"),CONCATENATE("R3C",'Riesgos Corrup'!#REF!),"")</f>
        <v>#REF!</v>
      </c>
      <c r="O8" s="84" t="e">
        <f>IF(AND('Riesgos Corrup'!#REF!="Muy Alta",'Riesgos Corrup'!#REF!="Menor"),CONCATENATE("R3C",'Riesgos Corrup'!#REF!),"")</f>
        <v>#REF!</v>
      </c>
      <c r="P8" s="83" t="e">
        <f>IF(AND('Riesgos Corrup'!#REF!="Muy Alta",'Riesgos Corrup'!#REF!="Moderado"),CONCATENATE("R3C",'Riesgos Corrup'!#REF!),"")</f>
        <v>#REF!</v>
      </c>
      <c r="Q8" s="39" t="e">
        <f>IF(AND('Riesgos Corrup'!#REF!="Muy Alta",'Riesgos Corrup'!#REF!="Moderado"),CONCATENATE("R3C",'Riesgos Corrup'!#REF!),"")</f>
        <v>#REF!</v>
      </c>
      <c r="R8" s="84" t="e">
        <f>IF(AND('Riesgos Corrup'!#REF!="Muy Alta",'Riesgos Corrup'!#REF!="Moderado"),CONCATENATE("R3C",'Riesgos Corrup'!#REF!),"")</f>
        <v>#REF!</v>
      </c>
      <c r="S8" s="83" t="e">
        <f>IF(AND('Riesgos Corrup'!#REF!="Muy Alta",'Riesgos Corrup'!#REF!="Mayor"),CONCATENATE("R3C",'Riesgos Corrup'!#REF!),"")</f>
        <v>#REF!</v>
      </c>
      <c r="T8" s="39" t="e">
        <f>IF(AND('Riesgos Corrup'!#REF!="Muy Alta",'Riesgos Corrup'!#REF!="Mayor"),CONCATENATE("R3C",'Riesgos Corrup'!#REF!),"")</f>
        <v>#REF!</v>
      </c>
      <c r="U8" s="84" t="e">
        <f>IF(AND('Riesgos Corrup'!#REF!="Muy Alta",'Riesgos Corrup'!#REF!="Mayor"),CONCATENATE("R3C",'Riesgos Corrup'!#REF!),"")</f>
        <v>#REF!</v>
      </c>
      <c r="V8" s="96" t="e">
        <f>IF(AND('Riesgos Corrup'!#REF!="Muy Alta",'Riesgos Corrup'!#REF!="Catastrófico"),CONCATENATE("R3C",'Riesgos Corrup'!#REF!),"")</f>
        <v>#REF!</v>
      </c>
      <c r="W8" s="97" t="e">
        <f>IF(AND('Riesgos Corrup'!#REF!="Muy Alta",'Riesgos Corrup'!#REF!="Catastrófico"),CONCATENATE("R3C",'Riesgos Corrup'!#REF!),"")</f>
        <v>#REF!</v>
      </c>
      <c r="X8" s="98" t="e">
        <f>IF(AND('Riesgos Corrup'!#REF!="Muy Alta",'Riesgos Corrup'!#REF!="Catastrófico"),CONCATENATE("R3C",'Riesgos Corrup'!#REF!),"")</f>
        <v>#REF!</v>
      </c>
      <c r="Y8" s="40"/>
      <c r="Z8" s="243"/>
      <c r="AA8" s="244"/>
      <c r="AB8" s="244"/>
      <c r="AC8" s="244"/>
      <c r="AD8" s="244"/>
      <c r="AE8" s="245"/>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row>
    <row r="9" spans="1:76" ht="15" customHeight="1" x14ac:dyDescent="0.35">
      <c r="A9" s="40"/>
      <c r="B9" s="252"/>
      <c r="C9" s="253"/>
      <c r="D9" s="254"/>
      <c r="E9" s="227"/>
      <c r="F9" s="222"/>
      <c r="G9" s="222"/>
      <c r="H9" s="222"/>
      <c r="I9" s="222"/>
      <c r="J9" s="83" t="str">
        <f ca="1">IF(AND('Riesgos Corrup'!$AB$10="Muy Alta",'Riesgos Corrup'!$AD$10="Leve"),CONCATENATE("R4C",'Riesgos Corrup'!$R$10),"")</f>
        <v/>
      </c>
      <c r="K9" s="39" t="str">
        <f>IF(AND('Riesgos Corrup'!$AB$11="Muy Alta",'Riesgos Corrup'!$AD$11="Leve"),CONCATENATE("R4C",'Riesgos Corrup'!$R$11),"")</f>
        <v/>
      </c>
      <c r="L9" s="84" t="str">
        <f>IF(AND('Riesgos Corrup'!$AB$12="Muy Alta",'Riesgos Corrup'!$AD$12="Leve"),CONCATENATE("R4C",'Riesgos Corrup'!$R$12),"")</f>
        <v/>
      </c>
      <c r="M9" s="83" t="str">
        <f ca="1">IF(AND('Riesgos Corrup'!$AB$10="Muy Alta",'Riesgos Corrup'!$AD$10="Menor"),CONCATENATE("R4C",'Riesgos Corrup'!$R$10),"")</f>
        <v/>
      </c>
      <c r="N9" s="39" t="str">
        <f>IF(AND('Riesgos Corrup'!$AB$11="Muy Alta",'Riesgos Corrup'!$AD$11="Menor"),CONCATENATE("R4C",'Riesgos Corrup'!$R$11),"")</f>
        <v/>
      </c>
      <c r="O9" s="84" t="str">
        <f>IF(AND('Riesgos Corrup'!$AB$12="Muy Alta",'Riesgos Corrup'!$AD$12="Menor"),CONCATENATE("R4C",'Riesgos Corrup'!$R$12),"")</f>
        <v/>
      </c>
      <c r="P9" s="83" t="str">
        <f ca="1">IF(AND('Riesgos Corrup'!$AB$10="Muy Alta",'Riesgos Corrup'!$AD$10="Moderado"),CONCATENATE("R4C",'Riesgos Corrup'!$R$10),"")</f>
        <v/>
      </c>
      <c r="Q9" s="39" t="str">
        <f>IF(AND('Riesgos Corrup'!$AB$11="Muy Alta",'Riesgos Corrup'!$AD$11="Moderado"),CONCATENATE("R4C",'Riesgos Corrup'!$R$11),"")</f>
        <v/>
      </c>
      <c r="R9" s="84" t="str">
        <f>IF(AND('Riesgos Corrup'!$AB$12="Muy Alta",'Riesgos Corrup'!$AD$12="Moderado"),CONCATENATE("R4C",'Riesgos Corrup'!$R$12),"")</f>
        <v/>
      </c>
      <c r="S9" s="83" t="str">
        <f ca="1">IF(AND('Riesgos Corrup'!$AB$10="Muy Alta",'Riesgos Corrup'!$AD$10="Mayor"),CONCATENATE("R4C",'Riesgos Corrup'!$R$10),"")</f>
        <v/>
      </c>
      <c r="T9" s="39" t="str">
        <f>IF(AND('Riesgos Corrup'!$AB$11="Muy Alta",'Riesgos Corrup'!$AD$11="Mayor"),CONCATENATE("R4C",'Riesgos Corrup'!$R$11),"")</f>
        <v/>
      </c>
      <c r="U9" s="84" t="str">
        <f>IF(AND('Riesgos Corrup'!$AB$12="Muy Alta",'Riesgos Corrup'!$AD$12="Mayor"),CONCATENATE("R4C",'Riesgos Corrup'!$R$12),"")</f>
        <v/>
      </c>
      <c r="V9" s="96" t="str">
        <f ca="1">IF(AND('Riesgos Corrup'!$AB$10="Muy Alta",'Riesgos Corrup'!$AD$10="Catastrófico"),CONCATENATE("R4C",'Riesgos Corrup'!$R$10),"")</f>
        <v/>
      </c>
      <c r="W9" s="97" t="str">
        <f>IF(AND('Riesgos Corrup'!$AB$11="Muy Alta",'Riesgos Corrup'!$AD$11="Catastrófico"),CONCATENATE("R4C",'Riesgos Corrup'!$R$11),"")</f>
        <v/>
      </c>
      <c r="X9" s="98" t="str">
        <f>IF(AND('Riesgos Corrup'!$AB$12="Muy Alta",'Riesgos Corrup'!$AD$12="Catastrófico"),CONCATENATE("R4C",'Riesgos Corrup'!$R$12),"")</f>
        <v/>
      </c>
      <c r="Y9" s="40"/>
      <c r="Z9" s="243"/>
      <c r="AA9" s="244"/>
      <c r="AB9" s="244"/>
      <c r="AC9" s="244"/>
      <c r="AD9" s="244"/>
      <c r="AE9" s="245"/>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row>
    <row r="10" spans="1:76" ht="15" customHeight="1" x14ac:dyDescent="0.35">
      <c r="A10" s="40"/>
      <c r="B10" s="252"/>
      <c r="C10" s="253"/>
      <c r="D10" s="254"/>
      <c r="E10" s="227"/>
      <c r="F10" s="222"/>
      <c r="G10" s="222"/>
      <c r="H10" s="222"/>
      <c r="I10" s="222"/>
      <c r="J10" s="83" t="e">
        <f>IF(AND('Riesgos Corrup'!#REF!="Muy Alta",'Riesgos Corrup'!#REF!="Leve"),CONCATENATE("R5C",'Riesgos Corrup'!#REF!),"")</f>
        <v>#REF!</v>
      </c>
      <c r="K10" s="39" t="e">
        <f>IF(AND('Riesgos Corrup'!#REF!="Muy Alta",'Riesgos Corrup'!#REF!="Leve"),CONCATENATE("R5C",'Riesgos Corrup'!#REF!),"")</f>
        <v>#REF!</v>
      </c>
      <c r="L10" s="84" t="e">
        <f>IF(AND('Riesgos Corrup'!#REF!="Muy Alta",'Riesgos Corrup'!#REF!="Leve"),CONCATENATE("R5C",'Riesgos Corrup'!#REF!),"")</f>
        <v>#REF!</v>
      </c>
      <c r="M10" s="83" t="e">
        <f>IF(AND('Riesgos Corrup'!#REF!="Muy Alta",'Riesgos Corrup'!#REF!="Menor"),CONCATENATE("R5C",'Riesgos Corrup'!#REF!),"")</f>
        <v>#REF!</v>
      </c>
      <c r="N10" s="39" t="e">
        <f>IF(AND('Riesgos Corrup'!#REF!="Muy Alta",'Riesgos Corrup'!#REF!="Menor"),CONCATENATE("R5C",'Riesgos Corrup'!#REF!),"")</f>
        <v>#REF!</v>
      </c>
      <c r="O10" s="84" t="e">
        <f>IF(AND('Riesgos Corrup'!#REF!="Muy Alta",'Riesgos Corrup'!#REF!="Menor"),CONCATENATE("R5C",'Riesgos Corrup'!#REF!),"")</f>
        <v>#REF!</v>
      </c>
      <c r="P10" s="83" t="e">
        <f>IF(AND('Riesgos Corrup'!#REF!="Muy Alta",'Riesgos Corrup'!#REF!="Moderado"),CONCATENATE("R5C",'Riesgos Corrup'!#REF!),"")</f>
        <v>#REF!</v>
      </c>
      <c r="Q10" s="39" t="e">
        <f>IF(AND('Riesgos Corrup'!#REF!="Muy Alta",'Riesgos Corrup'!#REF!="Moderado"),CONCATENATE("R5C",'Riesgos Corrup'!#REF!),"")</f>
        <v>#REF!</v>
      </c>
      <c r="R10" s="84" t="e">
        <f>IF(AND('Riesgos Corrup'!#REF!="Muy Alta",'Riesgos Corrup'!#REF!="Moderado"),CONCATENATE("R5C",'Riesgos Corrup'!#REF!),"")</f>
        <v>#REF!</v>
      </c>
      <c r="S10" s="83" t="e">
        <f>IF(AND('Riesgos Corrup'!#REF!="Muy Alta",'Riesgos Corrup'!#REF!="Mayor"),CONCATENATE("R5C",'Riesgos Corrup'!#REF!),"")</f>
        <v>#REF!</v>
      </c>
      <c r="T10" s="39" t="e">
        <f>IF(AND('Riesgos Corrup'!#REF!="Muy Alta",'Riesgos Corrup'!#REF!="Mayor"),CONCATENATE("R5C",'Riesgos Corrup'!#REF!),"")</f>
        <v>#REF!</v>
      </c>
      <c r="U10" s="84" t="e">
        <f>IF(AND('Riesgos Corrup'!#REF!="Muy Alta",'Riesgos Corrup'!#REF!="Mayor"),CONCATENATE("R5C",'Riesgos Corrup'!#REF!),"")</f>
        <v>#REF!</v>
      </c>
      <c r="V10" s="96" t="e">
        <f>IF(AND('Riesgos Corrup'!#REF!="Muy Alta",'Riesgos Corrup'!#REF!="Catastrófico"),CONCATENATE("R5C",'Riesgos Corrup'!#REF!),"")</f>
        <v>#REF!</v>
      </c>
      <c r="W10" s="97" t="e">
        <f>IF(AND('Riesgos Corrup'!#REF!="Muy Alta",'Riesgos Corrup'!#REF!="Catastrófico"),CONCATENATE("R5C",'Riesgos Corrup'!#REF!),"")</f>
        <v>#REF!</v>
      </c>
      <c r="X10" s="98" t="e">
        <f>IF(AND('Riesgos Corrup'!#REF!="Muy Alta",'Riesgos Corrup'!#REF!="Catastrófico"),CONCATENATE("R5C",'Riesgos Corrup'!#REF!),"")</f>
        <v>#REF!</v>
      </c>
      <c r="Y10" s="40"/>
      <c r="Z10" s="243"/>
      <c r="AA10" s="244"/>
      <c r="AB10" s="244"/>
      <c r="AC10" s="244"/>
      <c r="AD10" s="244"/>
      <c r="AE10" s="245"/>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row>
    <row r="11" spans="1:76" ht="15" customHeight="1" x14ac:dyDescent="0.35">
      <c r="A11" s="40"/>
      <c r="B11" s="252"/>
      <c r="C11" s="253"/>
      <c r="D11" s="254"/>
      <c r="E11" s="227"/>
      <c r="F11" s="222"/>
      <c r="G11" s="222"/>
      <c r="H11" s="222"/>
      <c r="I11" s="222"/>
      <c r="J11" s="83" t="str">
        <f ca="1">IF(AND('Riesgos Corrup'!$AB$13="Muy Alta",'Riesgos Corrup'!$AD$13="Leve"),CONCATENATE("R6C",'Riesgos Corrup'!$R$13),"")</f>
        <v/>
      </c>
      <c r="K11" s="39" t="str">
        <f ca="1">IF(AND('Riesgos Corrup'!$AB$14="Muy Alta",'Riesgos Corrup'!$AD$14="Leve"),CONCATENATE("R6C",'Riesgos Corrup'!$R$14),"")</f>
        <v/>
      </c>
      <c r="L11" s="84" t="str">
        <f ca="1">IF(AND('Riesgos Corrup'!$AB$15="Muy Alta",'Riesgos Corrup'!$AD$15="Leve"),CONCATENATE("R6C",'Riesgos Corrup'!$R$15),"")</f>
        <v/>
      </c>
      <c r="M11" s="83" t="str">
        <f ca="1">IF(AND('Riesgos Corrup'!$AB$13="Muy Alta",'Riesgos Corrup'!$AD$13="Menor"),CONCATENATE("R6C",'Riesgos Corrup'!$R$13),"")</f>
        <v/>
      </c>
      <c r="N11" s="39" t="str">
        <f ca="1">IF(AND('Riesgos Corrup'!$AB$14="Muy Alta",'Riesgos Corrup'!$AD$14="Menor"),CONCATENATE("R6C",'Riesgos Corrup'!$R$14),"")</f>
        <v/>
      </c>
      <c r="O11" s="84" t="str">
        <f ca="1">IF(AND('Riesgos Corrup'!$AB$15="Muy Alta",'Riesgos Corrup'!$AD$15="Menor"),CONCATENATE("R6C",'Riesgos Corrup'!$R$15),"")</f>
        <v/>
      </c>
      <c r="P11" s="83" t="str">
        <f ca="1">IF(AND('Riesgos Corrup'!$AB$13="Muy Alta",'Riesgos Corrup'!$AD$13="Moderado"),CONCATENATE("R6C",'Riesgos Corrup'!$R$13),"")</f>
        <v/>
      </c>
      <c r="Q11" s="39" t="str">
        <f ca="1">IF(AND('Riesgos Corrup'!$AB$14="Muy Alta",'Riesgos Corrup'!$AD$14="Moderado"),CONCATENATE("R6C",'Riesgos Corrup'!$R$14),"")</f>
        <v/>
      </c>
      <c r="R11" s="84" t="str">
        <f ca="1">IF(AND('Riesgos Corrup'!$AB$15="Muy Alta",'Riesgos Corrup'!$AD$15="Moderado"),CONCATENATE("R6C",'Riesgos Corrup'!$R$15),"")</f>
        <v/>
      </c>
      <c r="S11" s="83" t="str">
        <f ca="1">IF(AND('Riesgos Corrup'!$AB$13="Muy Alta",'Riesgos Corrup'!$AD$13="Mayor"),CONCATENATE("R6C",'Riesgos Corrup'!$R$13),"")</f>
        <v/>
      </c>
      <c r="T11" s="39" t="str">
        <f ca="1">IF(AND('Riesgos Corrup'!$AB$14="Muy Alta",'Riesgos Corrup'!$AD$14="Mayor"),CONCATENATE("R6C",'Riesgos Corrup'!$R$14),"")</f>
        <v/>
      </c>
      <c r="U11" s="84" t="str">
        <f ca="1">IF(AND('Riesgos Corrup'!$AB$15="Muy Alta",'Riesgos Corrup'!$AD$15="Mayor"),CONCATENATE("R6C",'Riesgos Corrup'!$R$15),"")</f>
        <v/>
      </c>
      <c r="V11" s="96" t="str">
        <f ca="1">IF(AND('Riesgos Corrup'!$AB$13="Muy Alta",'Riesgos Corrup'!$AD$13="Catastrófico"),CONCATENATE("R6C",'Riesgos Corrup'!$R$13),"")</f>
        <v/>
      </c>
      <c r="W11" s="97" t="str">
        <f ca="1">IF(AND('Riesgos Corrup'!$AB$14="Muy Alta",'Riesgos Corrup'!$AD$14="Catastrófico"),CONCATENATE("R6C",'Riesgos Corrup'!$R$14),"")</f>
        <v/>
      </c>
      <c r="X11" s="98" t="str">
        <f ca="1">IF(AND('Riesgos Corrup'!$AB$15="Muy Alta",'Riesgos Corrup'!$AD$15="Catastrófico"),CONCATENATE("R6C",'Riesgos Corrup'!$R$15),"")</f>
        <v/>
      </c>
      <c r="Y11" s="40"/>
      <c r="Z11" s="243"/>
      <c r="AA11" s="244"/>
      <c r="AB11" s="244"/>
      <c r="AC11" s="244"/>
      <c r="AD11" s="244"/>
      <c r="AE11" s="245"/>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row>
    <row r="12" spans="1:76" ht="15" customHeight="1" x14ac:dyDescent="0.35">
      <c r="A12" s="40"/>
      <c r="B12" s="252"/>
      <c r="C12" s="253"/>
      <c r="D12" s="254"/>
      <c r="E12" s="227"/>
      <c r="F12" s="222"/>
      <c r="G12" s="222"/>
      <c r="H12" s="222"/>
      <c r="I12" s="222"/>
      <c r="J12" s="83" t="e">
        <f>IF(AND('Riesgos Corrup'!#REF!="Muy Alta",'Riesgos Corrup'!#REF!="Leve"),CONCATENATE("R7C",'Riesgos Corrup'!#REF!),"")</f>
        <v>#REF!</v>
      </c>
      <c r="K12" s="39" t="e">
        <f>IF(AND('Riesgos Corrup'!#REF!="Muy Alta",'Riesgos Corrup'!#REF!="Leve"),CONCATENATE("R7C",'Riesgos Corrup'!#REF!),"")</f>
        <v>#REF!</v>
      </c>
      <c r="L12" s="84" t="e">
        <f>IF(AND('Riesgos Corrup'!#REF!="Muy Alta",'Riesgos Corrup'!#REF!="Leve"),CONCATENATE("R7C",'Riesgos Corrup'!#REF!),"")</f>
        <v>#REF!</v>
      </c>
      <c r="M12" s="83" t="e">
        <f>IF(AND('Riesgos Corrup'!#REF!="Muy Alta",'Riesgos Corrup'!#REF!="Menor"),CONCATENATE("R7C",'Riesgos Corrup'!#REF!),"")</f>
        <v>#REF!</v>
      </c>
      <c r="N12" s="39" t="e">
        <f>IF(AND('Riesgos Corrup'!#REF!="Muy Alta",'Riesgos Corrup'!#REF!="Menor"),CONCATENATE("R7C",'Riesgos Corrup'!#REF!),"")</f>
        <v>#REF!</v>
      </c>
      <c r="O12" s="84" t="e">
        <f>IF(AND('Riesgos Corrup'!#REF!="Muy Alta",'Riesgos Corrup'!#REF!="Menor"),CONCATENATE("R7C",'Riesgos Corrup'!#REF!),"")</f>
        <v>#REF!</v>
      </c>
      <c r="P12" s="83" t="e">
        <f>IF(AND('Riesgos Corrup'!#REF!="Muy Alta",'Riesgos Corrup'!#REF!="Moderado"),CONCATENATE("R7C",'Riesgos Corrup'!#REF!),"")</f>
        <v>#REF!</v>
      </c>
      <c r="Q12" s="39" t="e">
        <f>IF(AND('Riesgos Corrup'!#REF!="Muy Alta",'Riesgos Corrup'!#REF!="Moderado"),CONCATENATE("R7C",'Riesgos Corrup'!#REF!),"")</f>
        <v>#REF!</v>
      </c>
      <c r="R12" s="84" t="e">
        <f>IF(AND('Riesgos Corrup'!#REF!="Muy Alta",'Riesgos Corrup'!#REF!="Moderado"),CONCATENATE("R7C",'Riesgos Corrup'!#REF!),"")</f>
        <v>#REF!</v>
      </c>
      <c r="S12" s="83" t="e">
        <f>IF(AND('Riesgos Corrup'!#REF!="Muy Alta",'Riesgos Corrup'!#REF!="Mayor"),CONCATENATE("R7C",'Riesgos Corrup'!#REF!),"")</f>
        <v>#REF!</v>
      </c>
      <c r="T12" s="39" t="e">
        <f>IF(AND('Riesgos Corrup'!#REF!="Muy Alta",'Riesgos Corrup'!#REF!="Mayor"),CONCATENATE("R7C",'Riesgos Corrup'!#REF!),"")</f>
        <v>#REF!</v>
      </c>
      <c r="U12" s="84" t="e">
        <f>IF(AND('Riesgos Corrup'!#REF!="Muy Alta",'Riesgos Corrup'!#REF!="Mayor"),CONCATENATE("R7C",'Riesgos Corrup'!#REF!),"")</f>
        <v>#REF!</v>
      </c>
      <c r="V12" s="96" t="e">
        <f>IF(AND('Riesgos Corrup'!#REF!="Muy Alta",'Riesgos Corrup'!#REF!="Catastrófico"),CONCATENATE("R7C",'Riesgos Corrup'!#REF!),"")</f>
        <v>#REF!</v>
      </c>
      <c r="W12" s="97" t="e">
        <f>IF(AND('Riesgos Corrup'!#REF!="Muy Alta",'Riesgos Corrup'!#REF!="Catastrófico"),CONCATENATE("R7C",'Riesgos Corrup'!#REF!),"")</f>
        <v>#REF!</v>
      </c>
      <c r="X12" s="98" t="e">
        <f>IF(AND('Riesgos Corrup'!#REF!="Muy Alta",'Riesgos Corrup'!#REF!="Catastrófico"),CONCATENATE("R7C",'Riesgos Corrup'!#REF!),"")</f>
        <v>#REF!</v>
      </c>
      <c r="Y12" s="40"/>
      <c r="Z12" s="243"/>
      <c r="AA12" s="244"/>
      <c r="AB12" s="244"/>
      <c r="AC12" s="244"/>
      <c r="AD12" s="244"/>
      <c r="AE12" s="245"/>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row>
    <row r="13" spans="1:76" ht="15" customHeight="1" x14ac:dyDescent="0.35">
      <c r="A13" s="40"/>
      <c r="B13" s="252"/>
      <c r="C13" s="253"/>
      <c r="D13" s="254"/>
      <c r="E13" s="227"/>
      <c r="F13" s="222"/>
      <c r="G13" s="222"/>
      <c r="H13" s="222"/>
      <c r="I13" s="222"/>
      <c r="J13" s="83" t="e">
        <f>IF(AND('Riesgos Corrup'!#REF!="Muy Alta",'Riesgos Corrup'!#REF!="Leve"),CONCATENATE("R8C",'Riesgos Corrup'!#REF!),"")</f>
        <v>#REF!</v>
      </c>
      <c r="K13" s="39" t="e">
        <f>IF(AND('Riesgos Corrup'!#REF!="Muy Alta",'Riesgos Corrup'!#REF!="Leve"),CONCATENATE("R8C",'Riesgos Corrup'!#REF!),"")</f>
        <v>#REF!</v>
      </c>
      <c r="L13" s="84" t="e">
        <f>IF(AND('Riesgos Corrup'!#REF!="Muy Alta",'Riesgos Corrup'!#REF!="Leve"),CONCATENATE("R8C",'Riesgos Corrup'!#REF!),"")</f>
        <v>#REF!</v>
      </c>
      <c r="M13" s="83" t="e">
        <f>IF(AND('Riesgos Corrup'!#REF!="Muy Alta",'Riesgos Corrup'!#REF!="Menor"),CONCATENATE("R8C",'Riesgos Corrup'!#REF!),"")</f>
        <v>#REF!</v>
      </c>
      <c r="N13" s="39" t="e">
        <f>IF(AND('Riesgos Corrup'!#REF!="Muy Alta",'Riesgos Corrup'!#REF!="Menor"),CONCATENATE("R8C",'Riesgos Corrup'!#REF!),"")</f>
        <v>#REF!</v>
      </c>
      <c r="O13" s="84" t="e">
        <f>IF(AND('Riesgos Corrup'!#REF!="Muy Alta",'Riesgos Corrup'!#REF!="Menor"),CONCATENATE("R8C",'Riesgos Corrup'!#REF!),"")</f>
        <v>#REF!</v>
      </c>
      <c r="P13" s="83" t="e">
        <f>IF(AND('Riesgos Corrup'!#REF!="Muy Alta",'Riesgos Corrup'!#REF!="Moderado"),CONCATENATE("R8C",'Riesgos Corrup'!#REF!),"")</f>
        <v>#REF!</v>
      </c>
      <c r="Q13" s="39" t="e">
        <f>IF(AND('Riesgos Corrup'!#REF!="Muy Alta",'Riesgos Corrup'!#REF!="Moderado"),CONCATENATE("R8C",'Riesgos Corrup'!#REF!),"")</f>
        <v>#REF!</v>
      </c>
      <c r="R13" s="84" t="e">
        <f>IF(AND('Riesgos Corrup'!#REF!="Muy Alta",'Riesgos Corrup'!#REF!="Moderado"),CONCATENATE("R8C",'Riesgos Corrup'!#REF!),"")</f>
        <v>#REF!</v>
      </c>
      <c r="S13" s="83" t="e">
        <f>IF(AND('Riesgos Corrup'!#REF!="Muy Alta",'Riesgos Corrup'!#REF!="Mayor"),CONCATENATE("R8C",'Riesgos Corrup'!#REF!),"")</f>
        <v>#REF!</v>
      </c>
      <c r="T13" s="39" t="e">
        <f>IF(AND('Riesgos Corrup'!#REF!="Muy Alta",'Riesgos Corrup'!#REF!="Mayor"),CONCATENATE("R8C",'Riesgos Corrup'!#REF!),"")</f>
        <v>#REF!</v>
      </c>
      <c r="U13" s="84" t="e">
        <f>IF(AND('Riesgos Corrup'!#REF!="Muy Alta",'Riesgos Corrup'!#REF!="Mayor"),CONCATENATE("R8C",'Riesgos Corrup'!#REF!),"")</f>
        <v>#REF!</v>
      </c>
      <c r="V13" s="96" t="e">
        <f>IF(AND('Riesgos Corrup'!#REF!="Muy Alta",'Riesgos Corrup'!#REF!="Catastrófico"),CONCATENATE("R8C",'Riesgos Corrup'!#REF!),"")</f>
        <v>#REF!</v>
      </c>
      <c r="W13" s="97" t="e">
        <f>IF(AND('Riesgos Corrup'!#REF!="Muy Alta",'Riesgos Corrup'!#REF!="Catastrófico"),CONCATENATE("R8C",'Riesgos Corrup'!#REF!),"")</f>
        <v>#REF!</v>
      </c>
      <c r="X13" s="98" t="e">
        <f>IF(AND('Riesgos Corrup'!#REF!="Muy Alta",'Riesgos Corrup'!#REF!="Catastrófico"),CONCATENATE("R8C",'Riesgos Corrup'!#REF!),"")</f>
        <v>#REF!</v>
      </c>
      <c r="Y13" s="40"/>
      <c r="Z13" s="243"/>
      <c r="AA13" s="244"/>
      <c r="AB13" s="244"/>
      <c r="AC13" s="244"/>
      <c r="AD13" s="244"/>
      <c r="AE13" s="245"/>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row>
    <row r="14" spans="1:76" ht="15" customHeight="1" x14ac:dyDescent="0.35">
      <c r="A14" s="40"/>
      <c r="B14" s="252"/>
      <c r="C14" s="253"/>
      <c r="D14" s="254"/>
      <c r="E14" s="227"/>
      <c r="F14" s="222"/>
      <c r="G14" s="222"/>
      <c r="H14" s="222"/>
      <c r="I14" s="222"/>
      <c r="J14" s="83" t="e">
        <f>IF(AND('Riesgos Corrup'!#REF!="Muy Alta",'Riesgos Corrup'!#REF!="Leve"),CONCATENATE("R9C",'Riesgos Corrup'!#REF!),"")</f>
        <v>#REF!</v>
      </c>
      <c r="K14" s="39" t="e">
        <f>IF(AND('Riesgos Corrup'!#REF!="Muy Alta",'Riesgos Corrup'!#REF!="Leve"),CONCATENATE("R9C",'Riesgos Corrup'!#REF!),"")</f>
        <v>#REF!</v>
      </c>
      <c r="L14" s="84" t="e">
        <f>IF(AND('Riesgos Corrup'!#REF!="Muy Alta",'Riesgos Corrup'!#REF!="Leve"),CONCATENATE("R9C",'Riesgos Corrup'!#REF!),"")</f>
        <v>#REF!</v>
      </c>
      <c r="M14" s="83" t="e">
        <f>IF(AND('Riesgos Corrup'!#REF!="Muy Alta",'Riesgos Corrup'!#REF!="Menor"),CONCATENATE("R9C",'Riesgos Corrup'!#REF!),"")</f>
        <v>#REF!</v>
      </c>
      <c r="N14" s="39" t="e">
        <f>IF(AND('Riesgos Corrup'!#REF!="Muy Alta",'Riesgos Corrup'!#REF!="Menor"),CONCATENATE("R9C",'Riesgos Corrup'!#REF!),"")</f>
        <v>#REF!</v>
      </c>
      <c r="O14" s="84" t="e">
        <f>IF(AND('Riesgos Corrup'!#REF!="Muy Alta",'Riesgos Corrup'!#REF!="Menor"),CONCATENATE("R9C",'Riesgos Corrup'!#REF!),"")</f>
        <v>#REF!</v>
      </c>
      <c r="P14" s="83" t="e">
        <f>IF(AND('Riesgos Corrup'!#REF!="Muy Alta",'Riesgos Corrup'!#REF!="Moderado"),CONCATENATE("R9C",'Riesgos Corrup'!#REF!),"")</f>
        <v>#REF!</v>
      </c>
      <c r="Q14" s="39" t="e">
        <f>IF(AND('Riesgos Corrup'!#REF!="Muy Alta",'Riesgos Corrup'!#REF!="Moderado"),CONCATENATE("R9C",'Riesgos Corrup'!#REF!),"")</f>
        <v>#REF!</v>
      </c>
      <c r="R14" s="84" t="e">
        <f>IF(AND('Riesgos Corrup'!#REF!="Muy Alta",'Riesgos Corrup'!#REF!="Moderado"),CONCATENATE("R9C",'Riesgos Corrup'!#REF!),"")</f>
        <v>#REF!</v>
      </c>
      <c r="S14" s="83" t="e">
        <f>IF(AND('Riesgos Corrup'!#REF!="Muy Alta",'Riesgos Corrup'!#REF!="Mayor"),CONCATENATE("R9C",'Riesgos Corrup'!#REF!),"")</f>
        <v>#REF!</v>
      </c>
      <c r="T14" s="39" t="e">
        <f>IF(AND('Riesgos Corrup'!#REF!="Muy Alta",'Riesgos Corrup'!#REF!="Mayor"),CONCATENATE("R9C",'Riesgos Corrup'!#REF!),"")</f>
        <v>#REF!</v>
      </c>
      <c r="U14" s="84" t="e">
        <f>IF(AND('Riesgos Corrup'!#REF!="Muy Alta",'Riesgos Corrup'!#REF!="Mayor"),CONCATENATE("R9C",'Riesgos Corrup'!#REF!),"")</f>
        <v>#REF!</v>
      </c>
      <c r="V14" s="96" t="e">
        <f>IF(AND('Riesgos Corrup'!#REF!="Muy Alta",'Riesgos Corrup'!#REF!="Catastrófico"),CONCATENATE("R9C",'Riesgos Corrup'!#REF!),"")</f>
        <v>#REF!</v>
      </c>
      <c r="W14" s="97" t="e">
        <f>IF(AND('Riesgos Corrup'!#REF!="Muy Alta",'Riesgos Corrup'!#REF!="Catastrófico"),CONCATENATE("R9C",'Riesgos Corrup'!#REF!),"")</f>
        <v>#REF!</v>
      </c>
      <c r="X14" s="98" t="e">
        <f>IF(AND('Riesgos Corrup'!#REF!="Muy Alta",'Riesgos Corrup'!#REF!="Catastrófico"),CONCATENATE("R9C",'Riesgos Corrup'!#REF!),"")</f>
        <v>#REF!</v>
      </c>
      <c r="Y14" s="40"/>
      <c r="Z14" s="243"/>
      <c r="AA14" s="244"/>
      <c r="AB14" s="244"/>
      <c r="AC14" s="244"/>
      <c r="AD14" s="244"/>
      <c r="AE14" s="245"/>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row>
    <row r="15" spans="1:76" ht="15" customHeight="1" x14ac:dyDescent="0.35">
      <c r="A15" s="40"/>
      <c r="B15" s="252"/>
      <c r="C15" s="253"/>
      <c r="D15" s="254"/>
      <c r="E15" s="227"/>
      <c r="F15" s="222"/>
      <c r="G15" s="222"/>
      <c r="H15" s="222"/>
      <c r="I15" s="222"/>
      <c r="J15" s="83" t="str">
        <f ca="1">IF(AND('Riesgos Corrup'!$AB$16="Muy Alta",'Riesgos Corrup'!$AD$16="Leve"),CONCATENATE("R10C",'Riesgos Corrup'!$R$16),"")</f>
        <v/>
      </c>
      <c r="K15" s="39" t="str">
        <f>IF(AND('Riesgos Corrup'!$AB$17="Muy Alta",'Riesgos Corrup'!$AD$17="Leve"),CONCATENATE("R10C",'Riesgos Corrup'!$R$17),"")</f>
        <v/>
      </c>
      <c r="L15" s="84" t="str">
        <f>IF(AND('Riesgos Corrup'!$AB$18="Muy Alta",'Riesgos Corrup'!$AD$18="Leve"),CONCATENATE("R10C",'Riesgos Corrup'!$R$18),"")</f>
        <v/>
      </c>
      <c r="M15" s="83" t="str">
        <f ca="1">IF(AND('Riesgos Corrup'!$AB$16="Muy Alta",'Riesgos Corrup'!$AD$16="Menor"),CONCATENATE("R10C",'Riesgos Corrup'!$R$16),"")</f>
        <v/>
      </c>
      <c r="N15" s="39" t="str">
        <f>IF(AND('Riesgos Corrup'!$AB$17="Muy Alta",'Riesgos Corrup'!$AD$17="Menor"),CONCATENATE("R10C",'Riesgos Corrup'!$R$17),"")</f>
        <v/>
      </c>
      <c r="O15" s="84" t="str">
        <f>IF(AND('Riesgos Corrup'!$AB$18="Muy Alta",'Riesgos Corrup'!$AD$18="Menor"),CONCATENATE("R10C",'Riesgos Corrup'!$R$18),"")</f>
        <v/>
      </c>
      <c r="P15" s="83" t="str">
        <f ca="1">IF(AND('Riesgos Corrup'!$AB$16="Muy Alta",'Riesgos Corrup'!$AD$16="Moderado"),CONCATENATE("R10C",'Riesgos Corrup'!$R$16),"")</f>
        <v/>
      </c>
      <c r="Q15" s="39" t="str">
        <f>IF(AND('Riesgos Corrup'!$AB$17="Muy Alta",'Riesgos Corrup'!$AD$17="Moderado"),CONCATENATE("R10C",'Riesgos Corrup'!$R$17),"")</f>
        <v/>
      </c>
      <c r="R15" s="84" t="str">
        <f>IF(AND('Riesgos Corrup'!$AB$18="Muy Alta",'Riesgos Corrup'!$AD$18="Moderado"),CONCATENATE("R10C",'Riesgos Corrup'!$R$18),"")</f>
        <v/>
      </c>
      <c r="S15" s="83" t="str">
        <f ca="1">IF(AND('Riesgos Corrup'!$AB$16="Muy Alta",'Riesgos Corrup'!$AD$16="Mayor"),CONCATENATE("R10C",'Riesgos Corrup'!$R$16),"")</f>
        <v/>
      </c>
      <c r="T15" s="39" t="str">
        <f>IF(AND('Riesgos Corrup'!$AB$17="Muy Alta",'Riesgos Corrup'!$AD$17="Mayor"),CONCATENATE("R10C",'Riesgos Corrup'!$R$17),"")</f>
        <v/>
      </c>
      <c r="U15" s="84" t="str">
        <f>IF(AND('Riesgos Corrup'!$AB$18="Muy Alta",'Riesgos Corrup'!$AD$18="Mayor"),CONCATENATE("R10C",'Riesgos Corrup'!$R$18),"")</f>
        <v/>
      </c>
      <c r="V15" s="96" t="str">
        <f ca="1">IF(AND('Riesgos Corrup'!$AB$16="Muy Alta",'Riesgos Corrup'!$AD$16="Catastrófico"),CONCATENATE("R10C",'Riesgos Corrup'!$R$16),"")</f>
        <v/>
      </c>
      <c r="W15" s="97" t="str">
        <f>IF(AND('Riesgos Corrup'!$AB$17="Muy Alta",'Riesgos Corrup'!$AD$17="Catastrófico"),CONCATENATE("R10C",'Riesgos Corrup'!$R$17),"")</f>
        <v/>
      </c>
      <c r="X15" s="98" t="str">
        <f>IF(AND('Riesgos Corrup'!$AB$18="Muy Alta",'Riesgos Corrup'!$AD$18="Catastrófico"),CONCATENATE("R10C",'Riesgos Corrup'!$R$18),"")</f>
        <v/>
      </c>
      <c r="Y15" s="40"/>
      <c r="Z15" s="243"/>
      <c r="AA15" s="244"/>
      <c r="AB15" s="244"/>
      <c r="AC15" s="244"/>
      <c r="AD15" s="244"/>
      <c r="AE15" s="245"/>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row>
    <row r="16" spans="1:76" ht="15" customHeight="1" x14ac:dyDescent="0.35">
      <c r="A16" s="40"/>
      <c r="B16" s="252"/>
      <c r="C16" s="253"/>
      <c r="D16" s="254"/>
      <c r="E16" s="227"/>
      <c r="F16" s="222"/>
      <c r="G16" s="222"/>
      <c r="H16" s="222"/>
      <c r="I16" s="222"/>
      <c r="J16" s="83" t="e">
        <f>IF(AND('Riesgos Corrup'!#REF!="Muy Alta",'Riesgos Corrup'!#REF!="Leve"),CONCATENATE("R11C",'Riesgos Corrup'!#REF!),"")</f>
        <v>#REF!</v>
      </c>
      <c r="K16" s="39" t="e">
        <f>IF(AND('Riesgos Corrup'!#REF!="Muy Alta",'Riesgos Corrup'!#REF!="Leve"),CONCATENATE("R11C",'Riesgos Corrup'!#REF!),"")</f>
        <v>#REF!</v>
      </c>
      <c r="L16" s="84" t="e">
        <f>IF(AND('Riesgos Corrup'!#REF!="Muy Alta",'Riesgos Corrup'!#REF!="Leve"),CONCATENATE("R11C",'Riesgos Corrup'!#REF!),"")</f>
        <v>#REF!</v>
      </c>
      <c r="M16" s="83" t="e">
        <f>IF(AND('Riesgos Corrup'!#REF!="Muy Alta",'Riesgos Corrup'!#REF!="Menor"),CONCATENATE("R11C",'Riesgos Corrup'!#REF!),"")</f>
        <v>#REF!</v>
      </c>
      <c r="N16" s="39" t="e">
        <f>IF(AND('Riesgos Corrup'!#REF!="Muy Alta",'Riesgos Corrup'!#REF!="Menor"),CONCATENATE("R11C",'Riesgos Corrup'!#REF!),"")</f>
        <v>#REF!</v>
      </c>
      <c r="O16" s="84" t="e">
        <f>IF(AND('Riesgos Corrup'!#REF!="Muy Alta",'Riesgos Corrup'!#REF!="Menor"),CONCATENATE("R11C",'Riesgos Corrup'!#REF!),"")</f>
        <v>#REF!</v>
      </c>
      <c r="P16" s="83" t="e">
        <f>IF(AND('Riesgos Corrup'!#REF!="Muy Alta",'Riesgos Corrup'!#REF!="Moderado"),CONCATENATE("R11C",'Riesgos Corrup'!#REF!),"")</f>
        <v>#REF!</v>
      </c>
      <c r="Q16" s="39" t="e">
        <f>IF(AND('Riesgos Corrup'!#REF!="Muy Alta",'Riesgos Corrup'!#REF!="Moderado"),CONCATENATE("R11C",'Riesgos Corrup'!#REF!),"")</f>
        <v>#REF!</v>
      </c>
      <c r="R16" s="84" t="e">
        <f>IF(AND('Riesgos Corrup'!#REF!="Muy Alta",'Riesgos Corrup'!#REF!="Moderado"),CONCATENATE("R11C",'Riesgos Corrup'!#REF!),"")</f>
        <v>#REF!</v>
      </c>
      <c r="S16" s="83" t="e">
        <f>IF(AND('Riesgos Corrup'!#REF!="Muy Alta",'Riesgos Corrup'!#REF!="Mayor"),CONCATENATE("R11C",'Riesgos Corrup'!#REF!),"")</f>
        <v>#REF!</v>
      </c>
      <c r="T16" s="39" t="e">
        <f>IF(AND('Riesgos Corrup'!#REF!="Muy Alta",'Riesgos Corrup'!#REF!="Mayor"),CONCATENATE("R11C",'Riesgos Corrup'!#REF!),"")</f>
        <v>#REF!</v>
      </c>
      <c r="U16" s="84" t="e">
        <f>IF(AND('Riesgos Corrup'!#REF!="Muy Alta",'Riesgos Corrup'!#REF!="Mayor"),CONCATENATE("R11C",'Riesgos Corrup'!#REF!),"")</f>
        <v>#REF!</v>
      </c>
      <c r="V16" s="96" t="e">
        <f>IF(AND('Riesgos Corrup'!#REF!="Muy Alta",'Riesgos Corrup'!#REF!="Catastrófico"),CONCATENATE("R11C",'Riesgos Corrup'!#REF!),"")</f>
        <v>#REF!</v>
      </c>
      <c r="W16" s="97" t="e">
        <f>IF(AND('Riesgos Corrup'!#REF!="Muy Alta",'Riesgos Corrup'!#REF!="Catastrófico"),CONCATENATE("R11C",'Riesgos Corrup'!#REF!),"")</f>
        <v>#REF!</v>
      </c>
      <c r="X16" s="98" t="e">
        <f>IF(AND('Riesgos Corrup'!#REF!="Muy Alta",'Riesgos Corrup'!#REF!="Catastrófico"),CONCATENATE("R11C",'Riesgos Corrup'!#REF!),"")</f>
        <v>#REF!</v>
      </c>
      <c r="Y16" s="40"/>
      <c r="Z16" s="243"/>
      <c r="AA16" s="244"/>
      <c r="AB16" s="244"/>
      <c r="AC16" s="244"/>
      <c r="AD16" s="244"/>
      <c r="AE16" s="245"/>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row>
    <row r="17" spans="1:61" ht="15" customHeight="1" x14ac:dyDescent="0.35">
      <c r="A17" s="40"/>
      <c r="B17" s="252"/>
      <c r="C17" s="253"/>
      <c r="D17" s="254"/>
      <c r="E17" s="227"/>
      <c r="F17" s="222"/>
      <c r="G17" s="222"/>
      <c r="H17" s="222"/>
      <c r="I17" s="222"/>
      <c r="J17" s="83" t="e">
        <f>IF(AND('Riesgos Corrup'!#REF!="Muy Alta",'Riesgos Corrup'!#REF!="Leve"),CONCATENATE("R12C",'Riesgos Corrup'!#REF!),"")</f>
        <v>#REF!</v>
      </c>
      <c r="K17" s="39" t="e">
        <f>IF(AND('Riesgos Corrup'!#REF!="Muy Alta",'Riesgos Corrup'!#REF!="Leve"),CONCATENATE("R12C",'Riesgos Corrup'!#REF!),"")</f>
        <v>#REF!</v>
      </c>
      <c r="L17" s="84" t="e">
        <f>IF(AND('Riesgos Corrup'!#REF!="Muy Alta",'Riesgos Corrup'!#REF!="Leve"),CONCATENATE("R12C",'Riesgos Corrup'!#REF!),"")</f>
        <v>#REF!</v>
      </c>
      <c r="M17" s="83" t="e">
        <f>IF(AND('Riesgos Corrup'!#REF!="Muy Alta",'Riesgos Corrup'!#REF!="Menor"),CONCATENATE("R12C",'Riesgos Corrup'!#REF!),"")</f>
        <v>#REF!</v>
      </c>
      <c r="N17" s="39" t="e">
        <f>IF(AND('Riesgos Corrup'!#REF!="Muy Alta",'Riesgos Corrup'!#REF!="Menor"),CONCATENATE("R12C",'Riesgos Corrup'!#REF!),"")</f>
        <v>#REF!</v>
      </c>
      <c r="O17" s="84" t="e">
        <f>IF(AND('Riesgos Corrup'!#REF!="Muy Alta",'Riesgos Corrup'!#REF!="Menor"),CONCATENATE("R12C",'Riesgos Corrup'!#REF!),"")</f>
        <v>#REF!</v>
      </c>
      <c r="P17" s="83" t="e">
        <f>IF(AND('Riesgos Corrup'!#REF!="Muy Alta",'Riesgos Corrup'!#REF!="Moderado"),CONCATENATE("R12C",'Riesgos Corrup'!#REF!),"")</f>
        <v>#REF!</v>
      </c>
      <c r="Q17" s="39" t="e">
        <f>IF(AND('Riesgos Corrup'!#REF!="Muy Alta",'Riesgos Corrup'!#REF!="Moderado"),CONCATENATE("R12C",'Riesgos Corrup'!#REF!),"")</f>
        <v>#REF!</v>
      </c>
      <c r="R17" s="84" t="e">
        <f>IF(AND('Riesgos Corrup'!#REF!="Muy Alta",'Riesgos Corrup'!#REF!="Moderado"),CONCATENATE("R12C",'Riesgos Corrup'!#REF!),"")</f>
        <v>#REF!</v>
      </c>
      <c r="S17" s="83" t="e">
        <f>IF(AND('Riesgos Corrup'!#REF!="Muy Alta",'Riesgos Corrup'!#REF!="Mayor"),CONCATENATE("R12C",'Riesgos Corrup'!#REF!),"")</f>
        <v>#REF!</v>
      </c>
      <c r="T17" s="39" t="e">
        <f>IF(AND('Riesgos Corrup'!#REF!="Muy Alta",'Riesgos Corrup'!#REF!="Mayor"),CONCATENATE("R12C",'Riesgos Corrup'!#REF!),"")</f>
        <v>#REF!</v>
      </c>
      <c r="U17" s="84" t="e">
        <f>IF(AND('Riesgos Corrup'!#REF!="Muy Alta",'Riesgos Corrup'!#REF!="Mayor"),CONCATENATE("R12C",'Riesgos Corrup'!#REF!),"")</f>
        <v>#REF!</v>
      </c>
      <c r="V17" s="96" t="e">
        <f>IF(AND('Riesgos Corrup'!#REF!="Muy Alta",'Riesgos Corrup'!#REF!="Catastrófico"),CONCATENATE("R12C",'Riesgos Corrup'!#REF!),"")</f>
        <v>#REF!</v>
      </c>
      <c r="W17" s="97" t="e">
        <f>IF(AND('Riesgos Corrup'!#REF!="Muy Alta",'Riesgos Corrup'!#REF!="Catastrófico"),CONCATENATE("R12C",'Riesgos Corrup'!#REF!),"")</f>
        <v>#REF!</v>
      </c>
      <c r="X17" s="98" t="e">
        <f>IF(AND('Riesgos Corrup'!#REF!="Muy Alta",'Riesgos Corrup'!#REF!="Catastrófico"),CONCATENATE("R12C",'Riesgos Corrup'!#REF!),"")</f>
        <v>#REF!</v>
      </c>
      <c r="Y17" s="40"/>
      <c r="Z17" s="243"/>
      <c r="AA17" s="244"/>
      <c r="AB17" s="244"/>
      <c r="AC17" s="244"/>
      <c r="AD17" s="244"/>
      <c r="AE17" s="245"/>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row>
    <row r="18" spans="1:61" ht="15" customHeight="1" x14ac:dyDescent="0.35">
      <c r="A18" s="40"/>
      <c r="B18" s="252"/>
      <c r="C18" s="253"/>
      <c r="D18" s="254"/>
      <c r="E18" s="227"/>
      <c r="F18" s="222"/>
      <c r="G18" s="222"/>
      <c r="H18" s="222"/>
      <c r="I18" s="222"/>
      <c r="J18" s="83" t="e">
        <f>IF(AND('Riesgos Corrup'!#REF!="Muy Alta",'Riesgos Corrup'!#REF!="Leve"),CONCATENATE("R13C",'Riesgos Corrup'!#REF!),"")</f>
        <v>#REF!</v>
      </c>
      <c r="K18" s="39" t="e">
        <f>IF(AND('Riesgos Corrup'!#REF!="Muy Alta",'Riesgos Corrup'!#REF!="Leve"),CONCATENATE("R13C",'Riesgos Corrup'!#REF!),"")</f>
        <v>#REF!</v>
      </c>
      <c r="L18" s="84" t="e">
        <f>IF(AND('Riesgos Corrup'!#REF!="Muy Alta",'Riesgos Corrup'!#REF!="Leve"),CONCATENATE("R13C",'Riesgos Corrup'!#REF!),"")</f>
        <v>#REF!</v>
      </c>
      <c r="M18" s="83" t="e">
        <f>IF(AND('Riesgos Corrup'!#REF!="Muy Alta",'Riesgos Corrup'!#REF!="Menor"),CONCATENATE("R13C",'Riesgos Corrup'!#REF!),"")</f>
        <v>#REF!</v>
      </c>
      <c r="N18" s="39" t="e">
        <f>IF(AND('Riesgos Corrup'!#REF!="Muy Alta",'Riesgos Corrup'!#REF!="Menor"),CONCATENATE("R13C",'Riesgos Corrup'!#REF!),"")</f>
        <v>#REF!</v>
      </c>
      <c r="O18" s="84" t="e">
        <f>IF(AND('Riesgos Corrup'!#REF!="Muy Alta",'Riesgos Corrup'!#REF!="Menor"),CONCATENATE("R13C",'Riesgos Corrup'!#REF!),"")</f>
        <v>#REF!</v>
      </c>
      <c r="P18" s="83" t="e">
        <f>IF(AND('Riesgos Corrup'!#REF!="Muy Alta",'Riesgos Corrup'!#REF!="Moderado"),CONCATENATE("R13C",'Riesgos Corrup'!#REF!),"")</f>
        <v>#REF!</v>
      </c>
      <c r="Q18" s="39" t="e">
        <f>IF(AND('Riesgos Corrup'!#REF!="Muy Alta",'Riesgos Corrup'!#REF!="Moderado"),CONCATENATE("R13C",'Riesgos Corrup'!#REF!),"")</f>
        <v>#REF!</v>
      </c>
      <c r="R18" s="84" t="e">
        <f>IF(AND('Riesgos Corrup'!#REF!="Muy Alta",'Riesgos Corrup'!#REF!="Moderado"),CONCATENATE("R13C",'Riesgos Corrup'!#REF!),"")</f>
        <v>#REF!</v>
      </c>
      <c r="S18" s="83" t="e">
        <f>IF(AND('Riesgos Corrup'!#REF!="Muy Alta",'Riesgos Corrup'!#REF!="Mayor"),CONCATENATE("R13C",'Riesgos Corrup'!#REF!),"")</f>
        <v>#REF!</v>
      </c>
      <c r="T18" s="39" t="e">
        <f>IF(AND('Riesgos Corrup'!#REF!="Muy Alta",'Riesgos Corrup'!#REF!="Mayor"),CONCATENATE("R13C",'Riesgos Corrup'!#REF!),"")</f>
        <v>#REF!</v>
      </c>
      <c r="U18" s="84" t="e">
        <f>IF(AND('Riesgos Corrup'!#REF!="Muy Alta",'Riesgos Corrup'!#REF!="Mayor"),CONCATENATE("R13C",'Riesgos Corrup'!#REF!),"")</f>
        <v>#REF!</v>
      </c>
      <c r="V18" s="96" t="e">
        <f>IF(AND('Riesgos Corrup'!#REF!="Muy Alta",'Riesgos Corrup'!#REF!="Catastrófico"),CONCATENATE("R13C",'Riesgos Corrup'!#REF!),"")</f>
        <v>#REF!</v>
      </c>
      <c r="W18" s="97" t="e">
        <f>IF(AND('Riesgos Corrup'!#REF!="Muy Alta",'Riesgos Corrup'!#REF!="Catastrófico"),CONCATENATE("R13C",'Riesgos Corrup'!#REF!),"")</f>
        <v>#REF!</v>
      </c>
      <c r="X18" s="98" t="e">
        <f>IF(AND('Riesgos Corrup'!#REF!="Muy Alta",'Riesgos Corrup'!#REF!="Catastrófico"),CONCATENATE("R13C",'Riesgos Corrup'!#REF!),"")</f>
        <v>#REF!</v>
      </c>
      <c r="Y18" s="40"/>
      <c r="Z18" s="243"/>
      <c r="AA18" s="244"/>
      <c r="AB18" s="244"/>
      <c r="AC18" s="244"/>
      <c r="AD18" s="244"/>
      <c r="AE18" s="245"/>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row>
    <row r="19" spans="1:61" ht="15" customHeight="1" x14ac:dyDescent="0.35">
      <c r="A19" s="40"/>
      <c r="B19" s="252"/>
      <c r="C19" s="253"/>
      <c r="D19" s="254"/>
      <c r="E19" s="227"/>
      <c r="F19" s="222"/>
      <c r="G19" s="222"/>
      <c r="H19" s="222"/>
      <c r="I19" s="222"/>
      <c r="J19" s="83" t="str">
        <f ca="1">IF(AND('Riesgos Corrup'!$AB$19="Muy Alta",'Riesgos Corrup'!$AD$19="Leve"),CONCATENATE("R14C",'Riesgos Corrup'!$R$19),"")</f>
        <v/>
      </c>
      <c r="K19" s="39" t="str">
        <f>IF(AND('Riesgos Corrup'!$AB$20="Muy Alta",'Riesgos Corrup'!$AD$20="Leve"),CONCATENATE("R14C",'Riesgos Corrup'!$R$20),"")</f>
        <v/>
      </c>
      <c r="L19" s="84" t="str">
        <f>IF(AND('Riesgos Corrup'!$AB$21="Muy Alta",'Riesgos Corrup'!$AD$21="Leve"),CONCATENATE("R14C",'Riesgos Corrup'!$R$21),"")</f>
        <v/>
      </c>
      <c r="M19" s="83" t="str">
        <f ca="1">IF(AND('Riesgos Corrup'!$AB$19="Muy Alta",'Riesgos Corrup'!$AD$19="Menor"),CONCATENATE("R14C",'Riesgos Corrup'!$R$19),"")</f>
        <v/>
      </c>
      <c r="N19" s="39" t="str">
        <f>IF(AND('Riesgos Corrup'!$AB$20="Muy Alta",'Riesgos Corrup'!$AD$20="Menor"),CONCATENATE("R14C",'Riesgos Corrup'!$R$20),"")</f>
        <v/>
      </c>
      <c r="O19" s="84" t="str">
        <f>IF(AND('Riesgos Corrup'!$AB$21="Muy Alta",'Riesgos Corrup'!$AD$21="Menor"),CONCATENATE("R14C",'Riesgos Corrup'!$R$21),"")</f>
        <v/>
      </c>
      <c r="P19" s="83" t="str">
        <f ca="1">IF(AND('Riesgos Corrup'!$AB$19="Muy Alta",'Riesgos Corrup'!$AD$19="Moderado"),CONCATENATE("R14C",'Riesgos Corrup'!$R$19),"")</f>
        <v/>
      </c>
      <c r="Q19" s="39" t="str">
        <f>IF(AND('Riesgos Corrup'!$AB$20="Muy Alta",'Riesgos Corrup'!$AD$20="Moderado"),CONCATENATE("R14C",'Riesgos Corrup'!$R$20),"")</f>
        <v/>
      </c>
      <c r="R19" s="84" t="str">
        <f>IF(AND('Riesgos Corrup'!$AB$21="Muy Alta",'Riesgos Corrup'!$AD$21="Moderado"),CONCATENATE("R14C",'Riesgos Corrup'!$R$21),"")</f>
        <v/>
      </c>
      <c r="S19" s="83" t="str">
        <f ca="1">IF(AND('Riesgos Corrup'!$AB$19="Muy Alta",'Riesgos Corrup'!$AD$19="Mayor"),CONCATENATE("R14C",'Riesgos Corrup'!$R$19),"")</f>
        <v/>
      </c>
      <c r="T19" s="39" t="str">
        <f>IF(AND('Riesgos Corrup'!$AB$20="Muy Alta",'Riesgos Corrup'!$AD$20="Mayor"),CONCATENATE("R14C",'Riesgos Corrup'!$R$20),"")</f>
        <v/>
      </c>
      <c r="U19" s="84" t="str">
        <f>IF(AND('Riesgos Corrup'!$AB$21="Muy Alta",'Riesgos Corrup'!$AD$21="Mayor"),CONCATENATE("R14C",'Riesgos Corrup'!$R$21),"")</f>
        <v/>
      </c>
      <c r="V19" s="96" t="str">
        <f ca="1">IF(AND('Riesgos Corrup'!$AB$19="Muy Alta",'Riesgos Corrup'!$AD$19="Catastrófico"),CONCATENATE("R14C",'Riesgos Corrup'!$R$19),"")</f>
        <v/>
      </c>
      <c r="W19" s="97" t="str">
        <f>IF(AND('Riesgos Corrup'!$AB$20="Muy Alta",'Riesgos Corrup'!$AD$20="Catastrófico"),CONCATENATE("R14C",'Riesgos Corrup'!$R$20),"")</f>
        <v/>
      </c>
      <c r="X19" s="98" t="str">
        <f>IF(AND('Riesgos Corrup'!$AB$21="Muy Alta",'Riesgos Corrup'!$AD$21="Catastrófico"),CONCATENATE("R14C",'Riesgos Corrup'!$R$21),"")</f>
        <v/>
      </c>
      <c r="Y19" s="40"/>
      <c r="Z19" s="243"/>
      <c r="AA19" s="244"/>
      <c r="AB19" s="244"/>
      <c r="AC19" s="244"/>
      <c r="AD19" s="244"/>
      <c r="AE19" s="245"/>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row>
    <row r="20" spans="1:61" ht="15" customHeight="1" x14ac:dyDescent="0.35">
      <c r="A20" s="40"/>
      <c r="B20" s="252"/>
      <c r="C20" s="253"/>
      <c r="D20" s="254"/>
      <c r="E20" s="227"/>
      <c r="F20" s="222"/>
      <c r="G20" s="222"/>
      <c r="H20" s="222"/>
      <c r="I20" s="222"/>
      <c r="J20" s="83" t="e">
        <f>IF(AND('Riesgos Corrup'!#REF!="Muy Alta",'Riesgos Corrup'!#REF!="Leve"),CONCATENATE("R15C",'Riesgos Corrup'!#REF!),"")</f>
        <v>#REF!</v>
      </c>
      <c r="K20" s="39" t="e">
        <f>IF(AND('Riesgos Corrup'!#REF!="Muy Alta",'Riesgos Corrup'!#REF!="Leve"),CONCATENATE("R15C",'Riesgos Corrup'!#REF!),"")</f>
        <v>#REF!</v>
      </c>
      <c r="L20" s="84" t="e">
        <f>IF(AND('Riesgos Corrup'!#REF!="Muy Alta",'Riesgos Corrup'!#REF!="Leve"),CONCATENATE("R15C",'Riesgos Corrup'!#REF!),"")</f>
        <v>#REF!</v>
      </c>
      <c r="M20" s="83" t="e">
        <f>IF(AND('Riesgos Corrup'!#REF!="Muy Alta",'Riesgos Corrup'!#REF!="Menor"),CONCATENATE("R15C",'Riesgos Corrup'!#REF!),"")</f>
        <v>#REF!</v>
      </c>
      <c r="N20" s="39" t="e">
        <f>IF(AND('Riesgos Corrup'!#REF!="Muy Alta",'Riesgos Corrup'!#REF!="Menor"),CONCATENATE("R15C",'Riesgos Corrup'!#REF!),"")</f>
        <v>#REF!</v>
      </c>
      <c r="O20" s="84" t="e">
        <f>IF(AND('Riesgos Corrup'!#REF!="Muy Alta",'Riesgos Corrup'!#REF!="Menor"),CONCATENATE("R15C",'Riesgos Corrup'!#REF!),"")</f>
        <v>#REF!</v>
      </c>
      <c r="P20" s="83" t="e">
        <f>IF(AND('Riesgos Corrup'!#REF!="Muy Alta",'Riesgos Corrup'!#REF!="Moderado"),CONCATENATE("R15C",'Riesgos Corrup'!#REF!),"")</f>
        <v>#REF!</v>
      </c>
      <c r="Q20" s="39" t="e">
        <f>IF(AND('Riesgos Corrup'!#REF!="Muy Alta",'Riesgos Corrup'!#REF!="Moderado"),CONCATENATE("R15C",'Riesgos Corrup'!#REF!),"")</f>
        <v>#REF!</v>
      </c>
      <c r="R20" s="84" t="e">
        <f>IF(AND('Riesgos Corrup'!#REF!="Muy Alta",'Riesgos Corrup'!#REF!="Moderado"),CONCATENATE("R15C",'Riesgos Corrup'!#REF!),"")</f>
        <v>#REF!</v>
      </c>
      <c r="S20" s="83" t="e">
        <f>IF(AND('Riesgos Corrup'!#REF!="Muy Alta",'Riesgos Corrup'!#REF!="Mayor"),CONCATENATE("R15C",'Riesgos Corrup'!#REF!),"")</f>
        <v>#REF!</v>
      </c>
      <c r="T20" s="39" t="e">
        <f>IF(AND('Riesgos Corrup'!#REF!="Muy Alta",'Riesgos Corrup'!#REF!="Mayor"),CONCATENATE("R15C",'Riesgos Corrup'!#REF!),"")</f>
        <v>#REF!</v>
      </c>
      <c r="U20" s="84" t="e">
        <f>IF(AND('Riesgos Corrup'!#REF!="Muy Alta",'Riesgos Corrup'!#REF!="Mayor"),CONCATENATE("R15C",'Riesgos Corrup'!#REF!),"")</f>
        <v>#REF!</v>
      </c>
      <c r="V20" s="96" t="e">
        <f>IF(AND('Riesgos Corrup'!#REF!="Muy Alta",'Riesgos Corrup'!#REF!="Catastrófico"),CONCATENATE("R15C",'Riesgos Corrup'!#REF!),"")</f>
        <v>#REF!</v>
      </c>
      <c r="W20" s="97" t="e">
        <f>IF(AND('Riesgos Corrup'!#REF!="Muy Alta",'Riesgos Corrup'!#REF!="Catastrófico"),CONCATENATE("R15C",'Riesgos Corrup'!#REF!),"")</f>
        <v>#REF!</v>
      </c>
      <c r="X20" s="98" t="e">
        <f>IF(AND('Riesgos Corrup'!#REF!="Muy Alta",'Riesgos Corrup'!#REF!="Catastrófico"),CONCATENATE("R15C",'Riesgos Corrup'!#REF!),"")</f>
        <v>#REF!</v>
      </c>
      <c r="Y20" s="40"/>
      <c r="Z20" s="243"/>
      <c r="AA20" s="244"/>
      <c r="AB20" s="244"/>
      <c r="AC20" s="244"/>
      <c r="AD20" s="244"/>
      <c r="AE20" s="245"/>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row>
    <row r="21" spans="1:61" ht="15" customHeight="1" x14ac:dyDescent="0.35">
      <c r="A21" s="40"/>
      <c r="B21" s="252"/>
      <c r="C21" s="253"/>
      <c r="D21" s="254"/>
      <c r="E21" s="227"/>
      <c r="F21" s="222"/>
      <c r="G21" s="222"/>
      <c r="H21" s="222"/>
      <c r="I21" s="222"/>
      <c r="J21" s="83" t="e">
        <f>IF(AND('Riesgos Corrup'!#REF!="Muy Alta",'Riesgos Corrup'!#REF!="Leve"),CONCATENATE("R16C",'Riesgos Corrup'!#REF!),"")</f>
        <v>#REF!</v>
      </c>
      <c r="K21" s="39" t="e">
        <f>IF(AND('Riesgos Corrup'!#REF!="Muy Alta",'Riesgos Corrup'!#REF!="Leve"),CONCATENATE("R16C",'Riesgos Corrup'!#REF!),"")</f>
        <v>#REF!</v>
      </c>
      <c r="L21" s="84" t="e">
        <f>IF(AND('Riesgos Corrup'!#REF!="Muy Alta",'Riesgos Corrup'!#REF!="Leve"),CONCATENATE("R16C",'Riesgos Corrup'!#REF!),"")</f>
        <v>#REF!</v>
      </c>
      <c r="M21" s="83" t="e">
        <f>IF(AND('Riesgos Corrup'!#REF!="Muy Alta",'Riesgos Corrup'!#REF!="Menor"),CONCATENATE("R16C",'Riesgos Corrup'!#REF!),"")</f>
        <v>#REF!</v>
      </c>
      <c r="N21" s="39" t="e">
        <f>IF(AND('Riesgos Corrup'!#REF!="Muy Alta",'Riesgos Corrup'!#REF!="Menor"),CONCATENATE("R16C",'Riesgos Corrup'!#REF!),"")</f>
        <v>#REF!</v>
      </c>
      <c r="O21" s="84" t="e">
        <f>IF(AND('Riesgos Corrup'!#REF!="Muy Alta",'Riesgos Corrup'!#REF!="Menor"),CONCATENATE("R16C",'Riesgos Corrup'!#REF!),"")</f>
        <v>#REF!</v>
      </c>
      <c r="P21" s="83" t="e">
        <f>IF(AND('Riesgos Corrup'!#REF!="Muy Alta",'Riesgos Corrup'!#REF!="Moderado"),CONCATENATE("R16C",'Riesgos Corrup'!#REF!),"")</f>
        <v>#REF!</v>
      </c>
      <c r="Q21" s="39" t="e">
        <f>IF(AND('Riesgos Corrup'!#REF!="Muy Alta",'Riesgos Corrup'!#REF!="Moderado"),CONCATENATE("R16C",'Riesgos Corrup'!#REF!),"")</f>
        <v>#REF!</v>
      </c>
      <c r="R21" s="84" t="e">
        <f>IF(AND('Riesgos Corrup'!#REF!="Muy Alta",'Riesgos Corrup'!#REF!="Moderado"),CONCATENATE("R16C",'Riesgos Corrup'!#REF!),"")</f>
        <v>#REF!</v>
      </c>
      <c r="S21" s="83" t="e">
        <f>IF(AND('Riesgos Corrup'!#REF!="Muy Alta",'Riesgos Corrup'!#REF!="Mayor"),CONCATENATE("R16C",'Riesgos Corrup'!#REF!),"")</f>
        <v>#REF!</v>
      </c>
      <c r="T21" s="39" t="e">
        <f>IF(AND('Riesgos Corrup'!#REF!="Muy Alta",'Riesgos Corrup'!#REF!="Mayor"),CONCATENATE("R16C",'Riesgos Corrup'!#REF!),"")</f>
        <v>#REF!</v>
      </c>
      <c r="U21" s="84" t="e">
        <f>IF(AND('Riesgos Corrup'!#REF!="Muy Alta",'Riesgos Corrup'!#REF!="Mayor"),CONCATENATE("R16C",'Riesgos Corrup'!#REF!),"")</f>
        <v>#REF!</v>
      </c>
      <c r="V21" s="96" t="e">
        <f>IF(AND('Riesgos Corrup'!#REF!="Muy Alta",'Riesgos Corrup'!#REF!="Catastrófico"),CONCATENATE("R16C",'Riesgos Corrup'!#REF!),"")</f>
        <v>#REF!</v>
      </c>
      <c r="W21" s="97" t="e">
        <f>IF(AND('Riesgos Corrup'!#REF!="Muy Alta",'Riesgos Corrup'!#REF!="Catastrófico"),CONCATENATE("R16C",'Riesgos Corrup'!#REF!),"")</f>
        <v>#REF!</v>
      </c>
      <c r="X21" s="98" t="e">
        <f>IF(AND('Riesgos Corrup'!#REF!="Muy Alta",'Riesgos Corrup'!#REF!="Catastrófico"),CONCATENATE("R16C",'Riesgos Corrup'!#REF!),"")</f>
        <v>#REF!</v>
      </c>
      <c r="Y21" s="40"/>
      <c r="Z21" s="243"/>
      <c r="AA21" s="244"/>
      <c r="AB21" s="244"/>
      <c r="AC21" s="244"/>
      <c r="AD21" s="244"/>
      <c r="AE21" s="245"/>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row>
    <row r="22" spans="1:61" ht="15" customHeight="1" x14ac:dyDescent="0.35">
      <c r="A22" s="40"/>
      <c r="B22" s="252"/>
      <c r="C22" s="253"/>
      <c r="D22" s="254"/>
      <c r="E22" s="227"/>
      <c r="F22" s="222"/>
      <c r="G22" s="222"/>
      <c r="H22" s="222"/>
      <c r="I22" s="222"/>
      <c r="J22" s="83" t="e">
        <f>IF(AND('Riesgos Corrup'!#REF!="Muy Alta",'Riesgos Corrup'!#REF!="Leve"),CONCATENATE("R17",'Riesgos Corrup'!#REF!),"")</f>
        <v>#REF!</v>
      </c>
      <c r="K22" s="39" t="e">
        <f>IF(AND('Riesgos Corrup'!#REF!="Muy Alta",'Riesgos Corrup'!#REF!="Leve"),CONCATENATE("R17C",'Riesgos Corrup'!#REF!),"")</f>
        <v>#REF!</v>
      </c>
      <c r="L22" s="84" t="e">
        <f>IF(AND('Riesgos Corrup'!#REF!="Muy Alta",'Riesgos Corrup'!#REF!="Leve"),CONCATENATE("R17C",'Riesgos Corrup'!#REF!),"")</f>
        <v>#REF!</v>
      </c>
      <c r="M22" s="83" t="e">
        <f>IF(AND('Riesgos Corrup'!#REF!="Muy Alta",'Riesgos Corrup'!#REF!="Menor"),CONCATENATE("R17",'Riesgos Corrup'!#REF!),"")</f>
        <v>#REF!</v>
      </c>
      <c r="N22" s="39" t="e">
        <f>IF(AND('Riesgos Corrup'!#REF!="Muy Alta",'Riesgos Corrup'!#REF!="Menor"),CONCATENATE("R17C",'Riesgos Corrup'!#REF!),"")</f>
        <v>#REF!</v>
      </c>
      <c r="O22" s="84" t="e">
        <f>IF(AND('Riesgos Corrup'!#REF!="Muy Alta",'Riesgos Corrup'!#REF!="Menor"),CONCATENATE("R17C",'Riesgos Corrup'!#REF!),"")</f>
        <v>#REF!</v>
      </c>
      <c r="P22" s="83" t="e">
        <f>IF(AND('Riesgos Corrup'!#REF!="Muy Alta",'Riesgos Corrup'!#REF!="Moderado"),CONCATENATE("R17",'Riesgos Corrup'!#REF!),"")</f>
        <v>#REF!</v>
      </c>
      <c r="Q22" s="39" t="e">
        <f>IF(AND('Riesgos Corrup'!#REF!="Muy Alta",'Riesgos Corrup'!#REF!="Moderado"),CONCATENATE("R17C",'Riesgos Corrup'!#REF!),"")</f>
        <v>#REF!</v>
      </c>
      <c r="R22" s="84" t="e">
        <f>IF(AND('Riesgos Corrup'!#REF!="Muy Alta",'Riesgos Corrup'!#REF!="Moderado"),CONCATENATE("R17C",'Riesgos Corrup'!#REF!),"")</f>
        <v>#REF!</v>
      </c>
      <c r="S22" s="83" t="e">
        <f>IF(AND('Riesgos Corrup'!#REF!="Muy Alta",'Riesgos Corrup'!#REF!="Mayor"),CONCATENATE("R17",'Riesgos Corrup'!#REF!),"")</f>
        <v>#REF!</v>
      </c>
      <c r="T22" s="39" t="e">
        <f>IF(AND('Riesgos Corrup'!#REF!="Muy Alta",'Riesgos Corrup'!#REF!="Mayor"),CONCATENATE("R17C",'Riesgos Corrup'!#REF!),"")</f>
        <v>#REF!</v>
      </c>
      <c r="U22" s="84" t="e">
        <f>IF(AND('Riesgos Corrup'!#REF!="Muy Alta",'Riesgos Corrup'!#REF!="Mayor"),CONCATENATE("R17C",'Riesgos Corrup'!#REF!),"")</f>
        <v>#REF!</v>
      </c>
      <c r="V22" s="96" t="e">
        <f>IF(AND('Riesgos Corrup'!#REF!="Muy Alta",'Riesgos Corrup'!#REF!="Catastrófico"),CONCATENATE("R17",'Riesgos Corrup'!#REF!),"")</f>
        <v>#REF!</v>
      </c>
      <c r="W22" s="97" t="e">
        <f>IF(AND('Riesgos Corrup'!#REF!="Muy Alta",'Riesgos Corrup'!#REF!="Catastrófico"),CONCATENATE("R17C",'Riesgos Corrup'!#REF!),"")</f>
        <v>#REF!</v>
      </c>
      <c r="X22" s="98" t="e">
        <f>IF(AND('Riesgos Corrup'!#REF!="Muy Alta",'Riesgos Corrup'!#REF!="Catastrófico"),CONCATENATE("R17C",'Riesgos Corrup'!#REF!),"")</f>
        <v>#REF!</v>
      </c>
      <c r="Y22" s="40"/>
      <c r="Z22" s="243"/>
      <c r="AA22" s="244"/>
      <c r="AB22" s="244"/>
      <c r="AC22" s="244"/>
      <c r="AD22" s="244"/>
      <c r="AE22" s="245"/>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row>
    <row r="23" spans="1:61" ht="15" customHeight="1" x14ac:dyDescent="0.35">
      <c r="A23" s="40"/>
      <c r="B23" s="252"/>
      <c r="C23" s="253"/>
      <c r="D23" s="254"/>
      <c r="E23" s="227"/>
      <c r="F23" s="222"/>
      <c r="G23" s="222"/>
      <c r="H23" s="222"/>
      <c r="I23" s="222"/>
      <c r="J23" s="83" t="str">
        <f ca="1">IF(AND('Riesgos Corrup'!$AB$22="Muy Alta",'Riesgos Corrup'!$AD$22="Leve"),CONCATENATE("R18C",'Riesgos Corrup'!$R$22),"")</f>
        <v/>
      </c>
      <c r="K23" s="39" t="str">
        <f>IF(AND('Riesgos Corrup'!$AB$23="Muy Alta",'Riesgos Corrup'!$AD$23="Leve"),CONCATENATE("R18C",'Riesgos Corrup'!$R$23),"")</f>
        <v/>
      </c>
      <c r="L23" s="84" t="str">
        <f>IF(AND('Riesgos Corrup'!$AB$24="Muy Alta",'Riesgos Corrup'!$AD$24="Leve"),CONCATENATE("R18C",'Riesgos Corrup'!$R$24),"")</f>
        <v/>
      </c>
      <c r="M23" s="83" t="str">
        <f ca="1">IF(AND('Riesgos Corrup'!$AB$22="Muy Alta",'Riesgos Corrup'!$AD$22="Menor"),CONCATENATE("R18C",'Riesgos Corrup'!$R$22),"")</f>
        <v/>
      </c>
      <c r="N23" s="39" t="str">
        <f>IF(AND('Riesgos Corrup'!$AB$23="Muy Alta",'Riesgos Corrup'!$AD$23="Menor"),CONCATENATE("R18C",'Riesgos Corrup'!$R$23),"")</f>
        <v/>
      </c>
      <c r="O23" s="84" t="str">
        <f>IF(AND('Riesgos Corrup'!$AB$24="Muy Alta",'Riesgos Corrup'!$AD$24="Menor"),CONCATENATE("R18C",'Riesgos Corrup'!$R$24),"")</f>
        <v/>
      </c>
      <c r="P23" s="83" t="str">
        <f ca="1">IF(AND('Riesgos Corrup'!$AB$22="Muy Alta",'Riesgos Corrup'!$AD$22="Moderado"),CONCATENATE("R18C",'Riesgos Corrup'!$R$22),"")</f>
        <v/>
      </c>
      <c r="Q23" s="39" t="str">
        <f>IF(AND('Riesgos Corrup'!$AB$23="Muy Alta",'Riesgos Corrup'!$AD$23="Moderado"),CONCATENATE("R18C",'Riesgos Corrup'!$R$23),"")</f>
        <v/>
      </c>
      <c r="R23" s="84" t="str">
        <f>IF(AND('Riesgos Corrup'!$AB$24="Muy Alta",'Riesgos Corrup'!$AD$24="Moderado"),CONCATENATE("R18C",'Riesgos Corrup'!$R$24),"")</f>
        <v/>
      </c>
      <c r="S23" s="83" t="str">
        <f ca="1">IF(AND('Riesgos Corrup'!$AB$22="Muy Alta",'Riesgos Corrup'!$AD$22="Mayor"),CONCATENATE("R18C",'Riesgos Corrup'!$R$22),"")</f>
        <v/>
      </c>
      <c r="T23" s="39" t="str">
        <f>IF(AND('Riesgos Corrup'!$AB$23="Muy Alta",'Riesgos Corrup'!$AD$23="Mayor"),CONCATENATE("R18C",'Riesgos Corrup'!$R$23),"")</f>
        <v/>
      </c>
      <c r="U23" s="84" t="str">
        <f>IF(AND('Riesgos Corrup'!$AB$24="Muy Alta",'Riesgos Corrup'!$AD$24="Mayor"),CONCATENATE("R18C",'Riesgos Corrup'!$R$24),"")</f>
        <v/>
      </c>
      <c r="V23" s="96" t="str">
        <f ca="1">IF(AND('Riesgos Corrup'!$AB$22="Muy Alta",'Riesgos Corrup'!$AD$22="Catastrófico"),CONCATENATE("R18C",'Riesgos Corrup'!$R$22),"")</f>
        <v/>
      </c>
      <c r="W23" s="97" t="str">
        <f>IF(AND('Riesgos Corrup'!$AB$23="Muy Alta",'Riesgos Corrup'!$AD$23="Catastrófico"),CONCATENATE("R18C",'Riesgos Corrup'!$R$23),"")</f>
        <v/>
      </c>
      <c r="X23" s="98" t="str">
        <f>IF(AND('Riesgos Corrup'!$AB$24="Muy Alta",'Riesgos Corrup'!$AD$24="Catastrófico"),CONCATENATE("R18C",'Riesgos Corrup'!$R$24),"")</f>
        <v/>
      </c>
      <c r="Y23" s="40"/>
      <c r="Z23" s="243"/>
      <c r="AA23" s="244"/>
      <c r="AB23" s="244"/>
      <c r="AC23" s="244"/>
      <c r="AD23" s="244"/>
      <c r="AE23" s="245"/>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row>
    <row r="24" spans="1:61" ht="15" customHeight="1" x14ac:dyDescent="0.35">
      <c r="A24" s="40"/>
      <c r="B24" s="252"/>
      <c r="C24" s="253"/>
      <c r="D24" s="254"/>
      <c r="E24" s="227"/>
      <c r="F24" s="222"/>
      <c r="G24" s="222"/>
      <c r="H24" s="222"/>
      <c r="I24" s="222"/>
      <c r="J24" s="83" t="e">
        <f>IF(AND('Riesgos Corrup'!#REF!="Muy Alta",'Riesgos Corrup'!#REF!="Leve"),CONCATENATE("R19C",'Riesgos Corrup'!#REF!),"")</f>
        <v>#REF!</v>
      </c>
      <c r="K24" s="39" t="e">
        <f>IF(AND('Riesgos Corrup'!#REF!="Muy Alta",'Riesgos Corrup'!#REF!="Leve"),CONCATENATE("R19C",'Riesgos Corrup'!#REF!),"")</f>
        <v>#REF!</v>
      </c>
      <c r="L24" s="84" t="e">
        <f>IF(AND('Riesgos Corrup'!#REF!="Muy Alta",'Riesgos Corrup'!#REF!="Leve"),CONCATENATE("R19C",'Riesgos Corrup'!#REF!),"")</f>
        <v>#REF!</v>
      </c>
      <c r="M24" s="83" t="e">
        <f>IF(AND('Riesgos Corrup'!#REF!="Muy Alta",'Riesgos Corrup'!#REF!="Menor"),CONCATENATE("R19C",'Riesgos Corrup'!#REF!),"")</f>
        <v>#REF!</v>
      </c>
      <c r="N24" s="39" t="e">
        <f>IF(AND('Riesgos Corrup'!#REF!="Muy Alta",'Riesgos Corrup'!#REF!="Menor"),CONCATENATE("R19C",'Riesgos Corrup'!#REF!),"")</f>
        <v>#REF!</v>
      </c>
      <c r="O24" s="84" t="e">
        <f>IF(AND('Riesgos Corrup'!#REF!="Muy Alta",'Riesgos Corrup'!#REF!="Menor"),CONCATENATE("R19C",'Riesgos Corrup'!#REF!),"")</f>
        <v>#REF!</v>
      </c>
      <c r="P24" s="83" t="e">
        <f>IF(AND('Riesgos Corrup'!#REF!="Muy Alta",'Riesgos Corrup'!#REF!="Moderado"),CONCATENATE("R19C",'Riesgos Corrup'!#REF!),"")</f>
        <v>#REF!</v>
      </c>
      <c r="Q24" s="39" t="e">
        <f>IF(AND('Riesgos Corrup'!#REF!="Muy Alta",'Riesgos Corrup'!#REF!="Moderado"),CONCATENATE("R19C",'Riesgos Corrup'!#REF!),"")</f>
        <v>#REF!</v>
      </c>
      <c r="R24" s="84" t="e">
        <f>IF(AND('Riesgos Corrup'!#REF!="Muy Alta",'Riesgos Corrup'!#REF!="Moderado"),CONCATENATE("R19C",'Riesgos Corrup'!#REF!),"")</f>
        <v>#REF!</v>
      </c>
      <c r="S24" s="83" t="e">
        <f>IF(AND('Riesgos Corrup'!#REF!="Muy Alta",'Riesgos Corrup'!#REF!="Mayor"),CONCATENATE("R19C",'Riesgos Corrup'!#REF!),"")</f>
        <v>#REF!</v>
      </c>
      <c r="T24" s="39" t="e">
        <f>IF(AND('Riesgos Corrup'!#REF!="Muy Alta",'Riesgos Corrup'!#REF!="Mayor"),CONCATENATE("R19C",'Riesgos Corrup'!#REF!),"")</f>
        <v>#REF!</v>
      </c>
      <c r="U24" s="84" t="e">
        <f>IF(AND('Riesgos Corrup'!#REF!="Muy Alta",'Riesgos Corrup'!#REF!="Mayor"),CONCATENATE("R19C",'Riesgos Corrup'!#REF!),"")</f>
        <v>#REF!</v>
      </c>
      <c r="V24" s="96" t="e">
        <f>IF(AND('Riesgos Corrup'!#REF!="Muy Alta",'Riesgos Corrup'!#REF!="Catastrófico"),CONCATENATE("R19C",'Riesgos Corrup'!#REF!),"")</f>
        <v>#REF!</v>
      </c>
      <c r="W24" s="97" t="e">
        <f>IF(AND('Riesgos Corrup'!#REF!="Muy Alta",'Riesgos Corrup'!#REF!="Catastrófico"),CONCATENATE("R19C",'Riesgos Corrup'!#REF!),"")</f>
        <v>#REF!</v>
      </c>
      <c r="X24" s="98" t="e">
        <f>IF(AND('Riesgos Corrup'!#REF!="Muy Alta",'Riesgos Corrup'!#REF!="Catastrófico"),CONCATENATE("R19C",'Riesgos Corrup'!#REF!),"")</f>
        <v>#REF!</v>
      </c>
      <c r="Y24" s="40"/>
      <c r="Z24" s="243"/>
      <c r="AA24" s="244"/>
      <c r="AB24" s="244"/>
      <c r="AC24" s="244"/>
      <c r="AD24" s="244"/>
      <c r="AE24" s="245"/>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row>
    <row r="25" spans="1:61" ht="15" customHeight="1" x14ac:dyDescent="0.35">
      <c r="A25" s="40"/>
      <c r="B25" s="252"/>
      <c r="C25" s="253"/>
      <c r="D25" s="254"/>
      <c r="E25" s="227"/>
      <c r="F25" s="222"/>
      <c r="G25" s="222"/>
      <c r="H25" s="222"/>
      <c r="I25" s="222"/>
      <c r="J25" s="83" t="e">
        <f>IF(AND('Riesgos Corrup'!#REF!="Muy Alta",'Riesgos Corrup'!#REF!="Leve"),CONCATENATE("R20C",'Riesgos Corrup'!#REF!),"")</f>
        <v>#REF!</v>
      </c>
      <c r="K25" s="39" t="e">
        <f>IF(AND('Riesgos Corrup'!#REF!="Muy Alta",'Riesgos Corrup'!#REF!="Leve"),CONCATENATE("R20C",'Riesgos Corrup'!#REF!),"")</f>
        <v>#REF!</v>
      </c>
      <c r="L25" s="84" t="e">
        <f>IF(AND('Riesgos Corrup'!#REF!="Muy Alta",'Riesgos Corrup'!#REF!="Leve"),CONCATENATE("R20C",'Riesgos Corrup'!#REF!),"")</f>
        <v>#REF!</v>
      </c>
      <c r="M25" s="83" t="e">
        <f>IF(AND('Riesgos Corrup'!#REF!="Muy Alta",'Riesgos Corrup'!#REF!="Menor"),CONCATENATE("R20C",'Riesgos Corrup'!#REF!),"")</f>
        <v>#REF!</v>
      </c>
      <c r="N25" s="39" t="e">
        <f>IF(AND('Riesgos Corrup'!#REF!="Muy Alta",'Riesgos Corrup'!#REF!="Menor"),CONCATENATE("R20C",'Riesgos Corrup'!#REF!),"")</f>
        <v>#REF!</v>
      </c>
      <c r="O25" s="84" t="e">
        <f>IF(AND('Riesgos Corrup'!#REF!="Muy Alta",'Riesgos Corrup'!#REF!="Menor"),CONCATENATE("R20C",'Riesgos Corrup'!#REF!),"")</f>
        <v>#REF!</v>
      </c>
      <c r="P25" s="83" t="e">
        <f>IF(AND('Riesgos Corrup'!#REF!="Muy Alta",'Riesgos Corrup'!#REF!="Moderado"),CONCATENATE("R20C",'Riesgos Corrup'!#REF!),"")</f>
        <v>#REF!</v>
      </c>
      <c r="Q25" s="39" t="e">
        <f>IF(AND('Riesgos Corrup'!#REF!="Muy Alta",'Riesgos Corrup'!#REF!="Moderado"),CONCATENATE("R20C",'Riesgos Corrup'!#REF!),"")</f>
        <v>#REF!</v>
      </c>
      <c r="R25" s="84" t="e">
        <f>IF(AND('Riesgos Corrup'!#REF!="Muy Alta",'Riesgos Corrup'!#REF!="Moderado"),CONCATENATE("R20C",'Riesgos Corrup'!#REF!),"")</f>
        <v>#REF!</v>
      </c>
      <c r="S25" s="83" t="e">
        <f>IF(AND('Riesgos Corrup'!#REF!="Muy Alta",'Riesgos Corrup'!#REF!="Mayor"),CONCATENATE("R20C",'Riesgos Corrup'!#REF!),"")</f>
        <v>#REF!</v>
      </c>
      <c r="T25" s="39" t="e">
        <f>IF(AND('Riesgos Corrup'!#REF!="Muy Alta",'Riesgos Corrup'!#REF!="Mayor"),CONCATENATE("R20C",'Riesgos Corrup'!#REF!),"")</f>
        <v>#REF!</v>
      </c>
      <c r="U25" s="84" t="e">
        <f>IF(AND('Riesgos Corrup'!#REF!="Muy Alta",'Riesgos Corrup'!#REF!="Mayor"),CONCATENATE("R20C",'Riesgos Corrup'!#REF!),"")</f>
        <v>#REF!</v>
      </c>
      <c r="V25" s="96" t="e">
        <f>IF(AND('Riesgos Corrup'!#REF!="Muy Alta",'Riesgos Corrup'!#REF!="Catastrófico"),CONCATENATE("R20C",'Riesgos Corrup'!#REF!),"")</f>
        <v>#REF!</v>
      </c>
      <c r="W25" s="97" t="e">
        <f>IF(AND('Riesgos Corrup'!#REF!="Muy Alta",'Riesgos Corrup'!#REF!="Catastrófico"),CONCATENATE("R20C",'Riesgos Corrup'!#REF!),"")</f>
        <v>#REF!</v>
      </c>
      <c r="X25" s="98" t="e">
        <f>IF(AND('Riesgos Corrup'!#REF!="Muy Alta",'Riesgos Corrup'!#REF!="Catastrófico"),CONCATENATE("R20C",'Riesgos Corrup'!#REF!),"")</f>
        <v>#REF!</v>
      </c>
      <c r="Y25" s="40"/>
      <c r="Z25" s="243"/>
      <c r="AA25" s="244"/>
      <c r="AB25" s="244"/>
      <c r="AC25" s="244"/>
      <c r="AD25" s="244"/>
      <c r="AE25" s="245"/>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row>
    <row r="26" spans="1:61" ht="15" customHeight="1" x14ac:dyDescent="0.35">
      <c r="A26" s="40"/>
      <c r="B26" s="252"/>
      <c r="C26" s="253"/>
      <c r="D26" s="254"/>
      <c r="E26" s="227"/>
      <c r="F26" s="222"/>
      <c r="G26" s="222"/>
      <c r="H26" s="222"/>
      <c r="I26" s="222"/>
      <c r="J26" s="83" t="str">
        <f ca="1">IF(AND('Riesgos Corrup'!$AB$25="Muy Alta",'Riesgos Corrup'!$AD$25="Leve"),CONCATENATE("R21C",'Riesgos Corrup'!$R$25),"")</f>
        <v/>
      </c>
      <c r="K26" s="39" t="str">
        <f>IF(AND('Riesgos Corrup'!$AB$26="Muy Alta",'Riesgos Corrup'!$AD$26="Leve"),CONCATENATE("R21C",'Riesgos Corrup'!$R$26),"")</f>
        <v/>
      </c>
      <c r="L26" s="84" t="str">
        <f>IF(AND('Riesgos Corrup'!$AB$27="Muy Alta",'Riesgos Corrup'!$AD$27="Leve"),CONCATENATE("R21C",'Riesgos Corrup'!$R$27),"")</f>
        <v/>
      </c>
      <c r="M26" s="83" t="str">
        <f ca="1">IF(AND('Riesgos Corrup'!$AB$25="Muy Alta",'Riesgos Corrup'!$AD$25="Menor"),CONCATENATE("R21C",'Riesgos Corrup'!$R$25),"")</f>
        <v/>
      </c>
      <c r="N26" s="39" t="str">
        <f>IF(AND('Riesgos Corrup'!$AB$26="Muy Alta",'Riesgos Corrup'!$AD$26="Menor"),CONCATENATE("R21C",'Riesgos Corrup'!$R$26),"")</f>
        <v/>
      </c>
      <c r="O26" s="84" t="str">
        <f>IF(AND('Riesgos Corrup'!$AB$27="Muy Alta",'Riesgos Corrup'!$AD$27="Menor"),CONCATENATE("R21C",'Riesgos Corrup'!$R$27),"")</f>
        <v/>
      </c>
      <c r="P26" s="83" t="str">
        <f ca="1">IF(AND('Riesgos Corrup'!$AB$25="Muy Alta",'Riesgos Corrup'!$AD$25="Moderado"),CONCATENATE("R21C",'Riesgos Corrup'!$R$25),"")</f>
        <v/>
      </c>
      <c r="Q26" s="39" t="str">
        <f>IF(AND('Riesgos Corrup'!$AB$26="Muy Alta",'Riesgos Corrup'!$AD$26="Moderado"),CONCATENATE("R21C",'Riesgos Corrup'!$R$26),"")</f>
        <v/>
      </c>
      <c r="R26" s="84" t="str">
        <f>IF(AND('Riesgos Corrup'!$AB$27="Muy Alta",'Riesgos Corrup'!$AD$27="Moderado"),CONCATENATE("R21C",'Riesgos Corrup'!$R$27),"")</f>
        <v/>
      </c>
      <c r="S26" s="83" t="str">
        <f ca="1">IF(AND('Riesgos Corrup'!$AB$25="Muy Alta",'Riesgos Corrup'!$AD$25="Mayor"),CONCATENATE("R21C",'Riesgos Corrup'!$R$25),"")</f>
        <v/>
      </c>
      <c r="T26" s="39" t="str">
        <f>IF(AND('Riesgos Corrup'!$AB$26="Muy Alta",'Riesgos Corrup'!$AD$26="Mayor"),CONCATENATE("R21C",'Riesgos Corrup'!$R$26),"")</f>
        <v/>
      </c>
      <c r="U26" s="84" t="str">
        <f>IF(AND('Riesgos Corrup'!$AB$27="Muy Alta",'Riesgos Corrup'!$AD$27="Mayor"),CONCATENATE("R21C",'Riesgos Corrup'!$R$27),"")</f>
        <v/>
      </c>
      <c r="V26" s="96" t="str">
        <f ca="1">IF(AND('Riesgos Corrup'!$AB$25="Muy Alta",'Riesgos Corrup'!$AD$25="Catastrófico"),CONCATENATE("R21C",'Riesgos Corrup'!$R$25),"")</f>
        <v/>
      </c>
      <c r="W26" s="97" t="str">
        <f>IF(AND('Riesgos Corrup'!$AB$26="Muy Alta",'Riesgos Corrup'!$AD$26="Catastrófico"),CONCATENATE("R21C",'Riesgos Corrup'!$R$26),"")</f>
        <v/>
      </c>
      <c r="X26" s="98" t="str">
        <f>IF(AND('Riesgos Corrup'!$AB$27="Muy Alta",'Riesgos Corrup'!$AD$27="Catastrófico"),CONCATENATE("R21C",'Riesgos Corrup'!$R$27),"")</f>
        <v/>
      </c>
      <c r="Y26" s="40"/>
      <c r="Z26" s="243"/>
      <c r="AA26" s="244"/>
      <c r="AB26" s="244"/>
      <c r="AC26" s="244"/>
      <c r="AD26" s="244"/>
      <c r="AE26" s="245"/>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row>
    <row r="27" spans="1:61" ht="15" customHeight="1" x14ac:dyDescent="0.35">
      <c r="A27" s="40"/>
      <c r="B27" s="252"/>
      <c r="C27" s="253"/>
      <c r="D27" s="254"/>
      <c r="E27" s="227"/>
      <c r="F27" s="222"/>
      <c r="G27" s="222"/>
      <c r="H27" s="222"/>
      <c r="I27" s="222"/>
      <c r="J27" s="83" t="str">
        <f ca="1">IF(AND('Riesgos Corrup'!$AB$28="Muy Alta",'Riesgos Corrup'!$AD$28="Leve"),CONCATENATE("R22C",'Riesgos Corrup'!$R$28),"")</f>
        <v/>
      </c>
      <c r="K27" s="39" t="str">
        <f>IF(AND('Riesgos Corrup'!$AB$29="Muy Alta",'Riesgos Corrup'!$AD$29="Leve"),CONCATENATE("R22C",'Riesgos Corrup'!$R$29),"")</f>
        <v/>
      </c>
      <c r="L27" s="84" t="str">
        <f>IF(AND('Riesgos Corrup'!$AB$30="Muy Alta",'Riesgos Corrup'!$AD$30="Leve"),CONCATENATE("R22C",'Riesgos Corrup'!$R$30),"")</f>
        <v/>
      </c>
      <c r="M27" s="83" t="str">
        <f ca="1">IF(AND('Riesgos Corrup'!$AB$28="Muy Alta",'Riesgos Corrup'!$AD$28="Menor"),CONCATENATE("R22C",'Riesgos Corrup'!$R$28),"")</f>
        <v/>
      </c>
      <c r="N27" s="39" t="str">
        <f>IF(AND('Riesgos Corrup'!$AB$29="Muy Alta",'Riesgos Corrup'!$AD$29="Menor"),CONCATENATE("R22C",'Riesgos Corrup'!$R$29),"")</f>
        <v/>
      </c>
      <c r="O27" s="84" t="str">
        <f>IF(AND('Riesgos Corrup'!$AB$30="Muy Alta",'Riesgos Corrup'!$AD$30="Menor"),CONCATENATE("R22C",'Riesgos Corrup'!$R$30),"")</f>
        <v/>
      </c>
      <c r="P27" s="83" t="str">
        <f ca="1">IF(AND('Riesgos Corrup'!$AB$28="Muy Alta",'Riesgos Corrup'!$AD$28="Moderado"),CONCATENATE("R22C",'Riesgos Corrup'!$R$28),"")</f>
        <v/>
      </c>
      <c r="Q27" s="39" t="str">
        <f>IF(AND('Riesgos Corrup'!$AB$29="Muy Alta",'Riesgos Corrup'!$AD$29="Moderado"),CONCATENATE("R22C",'Riesgos Corrup'!$R$29),"")</f>
        <v/>
      </c>
      <c r="R27" s="84" t="str">
        <f>IF(AND('Riesgos Corrup'!$AB$30="Muy Alta",'Riesgos Corrup'!$AD$30="Moderado"),CONCATENATE("R22C",'Riesgos Corrup'!$R$30),"")</f>
        <v/>
      </c>
      <c r="S27" s="83" t="str">
        <f ca="1">IF(AND('Riesgos Corrup'!$AB$28="Muy Alta",'Riesgos Corrup'!$AD$28="Mayor"),CONCATENATE("R22C",'Riesgos Corrup'!$R$28),"")</f>
        <v/>
      </c>
      <c r="T27" s="39" t="str">
        <f>IF(AND('Riesgos Corrup'!$AB$29="Muy Alta",'Riesgos Corrup'!$AD$29="Mayor"),CONCATENATE("R22C",'Riesgos Corrup'!$R$29),"")</f>
        <v/>
      </c>
      <c r="U27" s="84" t="str">
        <f>IF(AND('Riesgos Corrup'!$AB$30="Muy Alta",'Riesgos Corrup'!$AD$30="Mayor"),CONCATENATE("R22C",'Riesgos Corrup'!$R$30),"")</f>
        <v/>
      </c>
      <c r="V27" s="96" t="str">
        <f ca="1">IF(AND('Riesgos Corrup'!$AB$28="Muy Alta",'Riesgos Corrup'!$AD$28="Catastrófico"),CONCATENATE("R22C",'Riesgos Corrup'!$R$28),"")</f>
        <v/>
      </c>
      <c r="W27" s="97" t="str">
        <f>IF(AND('Riesgos Corrup'!$AB$29="Muy Alta",'Riesgos Corrup'!$AD$29="Catastrófico"),CONCATENATE("R22C",'Riesgos Corrup'!$R$29),"")</f>
        <v/>
      </c>
      <c r="X27" s="98" t="str">
        <f>IF(AND('Riesgos Corrup'!$AB$30="Muy Alta",'Riesgos Corrup'!$AD$30="Catastrófico"),CONCATENATE("R22C",'Riesgos Corrup'!$R$30),"")</f>
        <v/>
      </c>
      <c r="Y27" s="40"/>
      <c r="Z27" s="243"/>
      <c r="AA27" s="244"/>
      <c r="AB27" s="244"/>
      <c r="AC27" s="244"/>
      <c r="AD27" s="244"/>
      <c r="AE27" s="245"/>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row>
    <row r="28" spans="1:61" ht="15" customHeight="1" x14ac:dyDescent="0.35">
      <c r="A28" s="40"/>
      <c r="B28" s="252"/>
      <c r="C28" s="253"/>
      <c r="D28" s="254"/>
      <c r="E28" s="227"/>
      <c r="F28" s="222"/>
      <c r="G28" s="222"/>
      <c r="H28" s="222"/>
      <c r="I28" s="222"/>
      <c r="J28" s="83" t="e">
        <f>IF(AND('Riesgos Corrup'!#REF!="Muy Alta",'Riesgos Corrup'!#REF!="Leve"),CONCATENATE("R23C",'Riesgos Corrup'!#REF!),"")</f>
        <v>#REF!</v>
      </c>
      <c r="K28" s="39" t="e">
        <f>IF(AND('Riesgos Corrup'!#REF!="Muy Alta",'Riesgos Corrup'!#REF!="Leve"),CONCATENATE("R23C",'Riesgos Corrup'!#REF!),"")</f>
        <v>#REF!</v>
      </c>
      <c r="L28" s="84" t="e">
        <f>IF(AND('Riesgos Corrup'!#REF!="Muy Alta",'Riesgos Corrup'!#REF!="Leve"),CONCATENATE("R23C",'Riesgos Corrup'!#REF!),"")</f>
        <v>#REF!</v>
      </c>
      <c r="M28" s="83" t="e">
        <f>IF(AND('Riesgos Corrup'!#REF!="Muy Alta",'Riesgos Corrup'!#REF!="Menor"),CONCATENATE("R23C",'Riesgos Corrup'!#REF!),"")</f>
        <v>#REF!</v>
      </c>
      <c r="N28" s="39" t="e">
        <f>IF(AND('Riesgos Corrup'!#REF!="Muy Alta",'Riesgos Corrup'!#REF!="Menor"),CONCATENATE("R23C",'Riesgos Corrup'!#REF!),"")</f>
        <v>#REF!</v>
      </c>
      <c r="O28" s="84" t="e">
        <f>IF(AND('Riesgos Corrup'!#REF!="Muy Alta",'Riesgos Corrup'!#REF!="Menor"),CONCATENATE("R23C",'Riesgos Corrup'!#REF!),"")</f>
        <v>#REF!</v>
      </c>
      <c r="P28" s="83" t="e">
        <f>IF(AND('Riesgos Corrup'!#REF!="Muy Alta",'Riesgos Corrup'!#REF!="Moderado"),CONCATENATE("R23C",'Riesgos Corrup'!#REF!),"")</f>
        <v>#REF!</v>
      </c>
      <c r="Q28" s="39" t="e">
        <f>IF(AND('Riesgos Corrup'!#REF!="Muy Alta",'Riesgos Corrup'!#REF!="Moderado"),CONCATENATE("R23C",'Riesgos Corrup'!#REF!),"")</f>
        <v>#REF!</v>
      </c>
      <c r="R28" s="84" t="e">
        <f>IF(AND('Riesgos Corrup'!#REF!="Muy Alta",'Riesgos Corrup'!#REF!="Moderado"),CONCATENATE("R23C",'Riesgos Corrup'!#REF!),"")</f>
        <v>#REF!</v>
      </c>
      <c r="S28" s="83" t="e">
        <f>IF(AND('Riesgos Corrup'!#REF!="Muy Alta",'Riesgos Corrup'!#REF!="Mayor"),CONCATENATE("R23C",'Riesgos Corrup'!#REF!),"")</f>
        <v>#REF!</v>
      </c>
      <c r="T28" s="39" t="e">
        <f>IF(AND('Riesgos Corrup'!#REF!="Muy Alta",'Riesgos Corrup'!#REF!="Mayor"),CONCATENATE("R23C",'Riesgos Corrup'!#REF!),"")</f>
        <v>#REF!</v>
      </c>
      <c r="U28" s="84" t="e">
        <f>IF(AND('Riesgos Corrup'!#REF!="Muy Alta",'Riesgos Corrup'!#REF!="Mayor"),CONCATENATE("R23C",'Riesgos Corrup'!#REF!),"")</f>
        <v>#REF!</v>
      </c>
      <c r="V28" s="96" t="e">
        <f>IF(AND('Riesgos Corrup'!#REF!="Muy Alta",'Riesgos Corrup'!#REF!="Catastrófico"),CONCATENATE("R23C",'Riesgos Corrup'!#REF!),"")</f>
        <v>#REF!</v>
      </c>
      <c r="W28" s="97" t="e">
        <f>IF(AND('Riesgos Corrup'!#REF!="Muy Alta",'Riesgos Corrup'!#REF!="Catastrófico"),CONCATENATE("R23C",'Riesgos Corrup'!#REF!),"")</f>
        <v>#REF!</v>
      </c>
      <c r="X28" s="98" t="e">
        <f>IF(AND('Riesgos Corrup'!#REF!="Muy Alta",'Riesgos Corrup'!#REF!="Catastrófico"),CONCATENATE("R23C",'Riesgos Corrup'!#REF!),"")</f>
        <v>#REF!</v>
      </c>
      <c r="Y28" s="40"/>
      <c r="Z28" s="243"/>
      <c r="AA28" s="244"/>
      <c r="AB28" s="244"/>
      <c r="AC28" s="244"/>
      <c r="AD28" s="244"/>
      <c r="AE28" s="245"/>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row>
    <row r="29" spans="1:61" ht="15" customHeight="1" x14ac:dyDescent="0.35">
      <c r="A29" s="40"/>
      <c r="B29" s="252"/>
      <c r="C29" s="253"/>
      <c r="D29" s="254"/>
      <c r="E29" s="227"/>
      <c r="F29" s="222"/>
      <c r="G29" s="222"/>
      <c r="H29" s="222"/>
      <c r="I29" s="222"/>
      <c r="J29" s="83" t="e">
        <f>IF(AND('Riesgos Corrup'!#REF!="Muy Alta",'Riesgos Corrup'!#REF!="Leve"),CONCATENATE("R24C",'Riesgos Corrup'!#REF!),"")</f>
        <v>#REF!</v>
      </c>
      <c r="K29" s="39" t="e">
        <f>IF(AND('Riesgos Corrup'!#REF!="Muy Alta",'Riesgos Corrup'!#REF!="Leve"),CONCATENATE("R24C",'Riesgos Corrup'!#REF!),"")</f>
        <v>#REF!</v>
      </c>
      <c r="L29" s="84" t="e">
        <f>IF(AND('Riesgos Corrup'!#REF!="Muy Alta",'Riesgos Corrup'!#REF!="Leve"),CONCATENATE("R24C",'Riesgos Corrup'!#REF!),"")</f>
        <v>#REF!</v>
      </c>
      <c r="M29" s="83" t="e">
        <f>IF(AND('Riesgos Corrup'!#REF!="Muy Alta",'Riesgos Corrup'!#REF!="Menor"),CONCATENATE("R24C",'Riesgos Corrup'!#REF!),"")</f>
        <v>#REF!</v>
      </c>
      <c r="N29" s="39" t="e">
        <f>IF(AND('Riesgos Corrup'!#REF!="Muy Alta",'Riesgos Corrup'!#REF!="Menor"),CONCATENATE("R24C",'Riesgos Corrup'!#REF!),"")</f>
        <v>#REF!</v>
      </c>
      <c r="O29" s="84" t="e">
        <f>IF(AND('Riesgos Corrup'!#REF!="Muy Alta",'Riesgos Corrup'!#REF!="Menor"),CONCATENATE("R24C",'Riesgos Corrup'!#REF!),"")</f>
        <v>#REF!</v>
      </c>
      <c r="P29" s="83" t="e">
        <f>IF(AND('Riesgos Corrup'!#REF!="Muy Alta",'Riesgos Corrup'!#REF!="Moderado"),CONCATENATE("R24C",'Riesgos Corrup'!#REF!),"")</f>
        <v>#REF!</v>
      </c>
      <c r="Q29" s="39" t="e">
        <f>IF(AND('Riesgos Corrup'!#REF!="Muy Alta",'Riesgos Corrup'!#REF!="Moderado"),CONCATENATE("R24C",'Riesgos Corrup'!#REF!),"")</f>
        <v>#REF!</v>
      </c>
      <c r="R29" s="84" t="e">
        <f>IF(AND('Riesgos Corrup'!#REF!="Muy Alta",'Riesgos Corrup'!#REF!="Moderado"),CONCATENATE("R24C",'Riesgos Corrup'!#REF!),"")</f>
        <v>#REF!</v>
      </c>
      <c r="S29" s="83" t="e">
        <f>IF(AND('Riesgos Corrup'!#REF!="Muy Alta",'Riesgos Corrup'!#REF!="Mayor"),CONCATENATE("R24C",'Riesgos Corrup'!#REF!),"")</f>
        <v>#REF!</v>
      </c>
      <c r="T29" s="39" t="e">
        <f>IF(AND('Riesgos Corrup'!#REF!="Muy Alta",'Riesgos Corrup'!#REF!="Mayor"),CONCATENATE("R24C",'Riesgos Corrup'!#REF!),"")</f>
        <v>#REF!</v>
      </c>
      <c r="U29" s="84" t="e">
        <f>IF(AND('Riesgos Corrup'!#REF!="Muy Alta",'Riesgos Corrup'!#REF!="Mayor"),CONCATENATE("R24C",'Riesgos Corrup'!#REF!),"")</f>
        <v>#REF!</v>
      </c>
      <c r="V29" s="96" t="e">
        <f>IF(AND('Riesgos Corrup'!#REF!="Muy Alta",'Riesgos Corrup'!#REF!="Catastrófico"),CONCATENATE("R24C",'Riesgos Corrup'!#REF!),"")</f>
        <v>#REF!</v>
      </c>
      <c r="W29" s="97" t="e">
        <f>IF(AND('Riesgos Corrup'!#REF!="Muy Alta",'Riesgos Corrup'!#REF!="Catastrófico"),CONCATENATE("R24C",'Riesgos Corrup'!#REF!),"")</f>
        <v>#REF!</v>
      </c>
      <c r="X29" s="98" t="e">
        <f>IF(AND('Riesgos Corrup'!#REF!="Muy Alta",'Riesgos Corrup'!#REF!="Catastrófico"),CONCATENATE("R24C",'Riesgos Corrup'!#REF!),"")</f>
        <v>#REF!</v>
      </c>
      <c r="Y29" s="40"/>
      <c r="Z29" s="243"/>
      <c r="AA29" s="244"/>
      <c r="AB29" s="244"/>
      <c r="AC29" s="244"/>
      <c r="AD29" s="244"/>
      <c r="AE29" s="245"/>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row>
    <row r="30" spans="1:61" ht="15" customHeight="1" x14ac:dyDescent="0.35">
      <c r="A30" s="40"/>
      <c r="B30" s="252"/>
      <c r="C30" s="253"/>
      <c r="D30" s="254"/>
      <c r="E30" s="227"/>
      <c r="F30" s="222"/>
      <c r="G30" s="222"/>
      <c r="H30" s="222"/>
      <c r="I30" s="222"/>
      <c r="J30" s="83" t="str">
        <f ca="1">IF(AND('Riesgos Corrup'!$AB$31="Muy Alta",'Riesgos Corrup'!$AD$31="Leve"),CONCATENATE("R25C",'Riesgos Corrup'!$R$31),"")</f>
        <v/>
      </c>
      <c r="K30" s="39" t="str">
        <f ca="1">IF(AND('Riesgos Corrup'!$AB$32="Muy Alta",'Riesgos Corrup'!$AD$32="Leve"),CONCATENATE("R25C",'Riesgos Corrup'!$R$32),"")</f>
        <v/>
      </c>
      <c r="L30" s="84" t="str">
        <f ca="1">IF(AND('Riesgos Corrup'!$AB$33="Muy Alta",'Riesgos Corrup'!$AD$33="Leve"),CONCATENATE("R25C",'Riesgos Corrup'!$R$33),"")</f>
        <v/>
      </c>
      <c r="M30" s="83" t="str">
        <f ca="1">IF(AND('Riesgos Corrup'!$AB$31="Muy Alta",'Riesgos Corrup'!$AD$31="Menor"),CONCATENATE("R25C",'Riesgos Corrup'!$R$31),"")</f>
        <v/>
      </c>
      <c r="N30" s="39" t="str">
        <f ca="1">IF(AND('Riesgos Corrup'!$AB$32="Muy Alta",'Riesgos Corrup'!$AD$32="Menor"),CONCATENATE("R25C",'Riesgos Corrup'!$R$32),"")</f>
        <v/>
      </c>
      <c r="O30" s="84" t="str">
        <f ca="1">IF(AND('Riesgos Corrup'!$AB$33="Muy Alta",'Riesgos Corrup'!$AD$33="Menor"),CONCATENATE("R25C",'Riesgos Corrup'!$R$33),"")</f>
        <v/>
      </c>
      <c r="P30" s="83" t="str">
        <f ca="1">IF(AND('Riesgos Corrup'!$AB$31="Muy Alta",'Riesgos Corrup'!$AD$31="Moderado"),CONCATENATE("R25C",'Riesgos Corrup'!$R$31),"")</f>
        <v/>
      </c>
      <c r="Q30" s="39" t="str">
        <f ca="1">IF(AND('Riesgos Corrup'!$AB$32="Muy Alta",'Riesgos Corrup'!$AD$32="Moderado"),CONCATENATE("R25C",'Riesgos Corrup'!$R$32),"")</f>
        <v/>
      </c>
      <c r="R30" s="84" t="str">
        <f ca="1">IF(AND('Riesgos Corrup'!$AB$33="Muy Alta",'Riesgos Corrup'!$AD$33="Moderado"),CONCATENATE("R25C",'Riesgos Corrup'!$R$33),"")</f>
        <v/>
      </c>
      <c r="S30" s="83" t="str">
        <f ca="1">IF(AND('Riesgos Corrup'!$AB$31="Muy Alta",'Riesgos Corrup'!$AD$31="Mayor"),CONCATENATE("R25C",'Riesgos Corrup'!$R$31),"")</f>
        <v/>
      </c>
      <c r="T30" s="39" t="str">
        <f ca="1">IF(AND('Riesgos Corrup'!$AB$32="Muy Alta",'Riesgos Corrup'!$AD$32="Mayor"),CONCATENATE("R25C",'Riesgos Corrup'!$R$32),"")</f>
        <v/>
      </c>
      <c r="U30" s="84" t="str">
        <f ca="1">IF(AND('Riesgos Corrup'!$AB$33="Muy Alta",'Riesgos Corrup'!$AD$33="Mayor"),CONCATENATE("R25C",'Riesgos Corrup'!$R$33),"")</f>
        <v/>
      </c>
      <c r="V30" s="96" t="str">
        <f ca="1">IF(AND('Riesgos Corrup'!$AB$31="Muy Alta",'Riesgos Corrup'!$AD$31="Catastrófico"),CONCATENATE("R25C",'Riesgos Corrup'!$R$31),"")</f>
        <v/>
      </c>
      <c r="W30" s="97" t="str">
        <f ca="1">IF(AND('Riesgos Corrup'!$AB$32="Muy Alta",'Riesgos Corrup'!$AD$32="Catastrófico"),CONCATENATE("R25C",'Riesgos Corrup'!$R$32),"")</f>
        <v/>
      </c>
      <c r="X30" s="98" t="str">
        <f ca="1">IF(AND('Riesgos Corrup'!$AB$33="Muy Alta",'Riesgos Corrup'!$AD$33="Catastrófico"),CONCATENATE("R25C",'Riesgos Corrup'!$R$33),"")</f>
        <v/>
      </c>
      <c r="Y30" s="40"/>
      <c r="Z30" s="243"/>
      <c r="AA30" s="244"/>
      <c r="AB30" s="244"/>
      <c r="AC30" s="244"/>
      <c r="AD30" s="244"/>
      <c r="AE30" s="245"/>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row>
    <row r="31" spans="1:61" ht="15" customHeight="1" x14ac:dyDescent="0.35">
      <c r="A31" s="40"/>
      <c r="B31" s="252"/>
      <c r="C31" s="253"/>
      <c r="D31" s="254"/>
      <c r="E31" s="227"/>
      <c r="F31" s="222"/>
      <c r="G31" s="222"/>
      <c r="H31" s="222"/>
      <c r="I31" s="222"/>
      <c r="J31" s="83" t="e">
        <f>IF(AND('Riesgos Corrup'!#REF!="Muy Alta",'Riesgos Corrup'!#REF!="Leve"),CONCATENATE("R26C",'Riesgos Corrup'!#REF!),"")</f>
        <v>#REF!</v>
      </c>
      <c r="K31" s="39" t="e">
        <f>IF(AND('Riesgos Corrup'!#REF!="Muy Alta",'Riesgos Corrup'!#REF!="Leve"),CONCATENATE("R26C",'Riesgos Corrup'!#REF!),"")</f>
        <v>#REF!</v>
      </c>
      <c r="L31" s="84" t="e">
        <f>IF(AND('Riesgos Corrup'!#REF!="Muy Alta",'Riesgos Corrup'!#REF!="Leve"),CONCATENATE("R26C",'Riesgos Corrup'!#REF!),"")</f>
        <v>#REF!</v>
      </c>
      <c r="M31" s="83" t="e">
        <f>IF(AND('Riesgos Corrup'!#REF!="Muy Alta",'Riesgos Corrup'!#REF!="Menor"),CONCATENATE("R26C",'Riesgos Corrup'!#REF!),"")</f>
        <v>#REF!</v>
      </c>
      <c r="N31" s="39" t="e">
        <f>IF(AND('Riesgos Corrup'!#REF!="Muy Alta",'Riesgos Corrup'!#REF!="Menor"),CONCATENATE("R26C",'Riesgos Corrup'!#REF!),"")</f>
        <v>#REF!</v>
      </c>
      <c r="O31" s="84" t="e">
        <f>IF(AND('Riesgos Corrup'!#REF!="Muy Alta",'Riesgos Corrup'!#REF!="Menor"),CONCATENATE("R26C",'Riesgos Corrup'!#REF!),"")</f>
        <v>#REF!</v>
      </c>
      <c r="P31" s="83" t="e">
        <f>IF(AND('Riesgos Corrup'!#REF!="Muy Alta",'Riesgos Corrup'!#REF!="Moderado"),CONCATENATE("R26C",'Riesgos Corrup'!#REF!),"")</f>
        <v>#REF!</v>
      </c>
      <c r="Q31" s="39" t="e">
        <f>IF(AND('Riesgos Corrup'!#REF!="Muy Alta",'Riesgos Corrup'!#REF!="Moderado"),CONCATENATE("R26C",'Riesgos Corrup'!#REF!),"")</f>
        <v>#REF!</v>
      </c>
      <c r="R31" s="84" t="e">
        <f>IF(AND('Riesgos Corrup'!#REF!="Muy Alta",'Riesgos Corrup'!#REF!="Moderado"),CONCATENATE("R26C",'Riesgos Corrup'!#REF!),"")</f>
        <v>#REF!</v>
      </c>
      <c r="S31" s="83" t="e">
        <f>IF(AND('Riesgos Corrup'!#REF!="Muy Alta",'Riesgos Corrup'!#REF!="Mayor"),CONCATENATE("R26C",'Riesgos Corrup'!#REF!),"")</f>
        <v>#REF!</v>
      </c>
      <c r="T31" s="39" t="e">
        <f>IF(AND('Riesgos Corrup'!#REF!="Muy Alta",'Riesgos Corrup'!#REF!="Mayor"),CONCATENATE("R26C",'Riesgos Corrup'!#REF!),"")</f>
        <v>#REF!</v>
      </c>
      <c r="U31" s="84" t="e">
        <f>IF(AND('Riesgos Corrup'!#REF!="Muy Alta",'Riesgos Corrup'!#REF!="Mayor"),CONCATENATE("R26C",'Riesgos Corrup'!#REF!),"")</f>
        <v>#REF!</v>
      </c>
      <c r="V31" s="96" t="e">
        <f>IF(AND('Riesgos Corrup'!#REF!="Muy Alta",'Riesgos Corrup'!#REF!="Catastrófico"),CONCATENATE("R26C",'Riesgos Corrup'!#REF!),"")</f>
        <v>#REF!</v>
      </c>
      <c r="W31" s="97" t="e">
        <f>IF(AND('Riesgos Corrup'!#REF!="Muy Alta",'Riesgos Corrup'!#REF!="Catastrófico"),CONCATENATE("R26C",'Riesgos Corrup'!#REF!),"")</f>
        <v>#REF!</v>
      </c>
      <c r="X31" s="98" t="e">
        <f>IF(AND('Riesgos Corrup'!#REF!="Muy Alta",'Riesgos Corrup'!#REF!="Catastrófico"),CONCATENATE("R26C",'Riesgos Corrup'!#REF!),"")</f>
        <v>#REF!</v>
      </c>
      <c r="Y31" s="40"/>
      <c r="Z31" s="243"/>
      <c r="AA31" s="244"/>
      <c r="AB31" s="244"/>
      <c r="AC31" s="244"/>
      <c r="AD31" s="244"/>
      <c r="AE31" s="245"/>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row>
    <row r="32" spans="1:61" ht="15" customHeight="1" x14ac:dyDescent="0.35">
      <c r="A32" s="40"/>
      <c r="B32" s="252"/>
      <c r="C32" s="253"/>
      <c r="D32" s="254"/>
      <c r="E32" s="227"/>
      <c r="F32" s="222"/>
      <c r="G32" s="222"/>
      <c r="H32" s="222"/>
      <c r="I32" s="222"/>
      <c r="J32" s="83" t="str">
        <f ca="1">IF(AND('Riesgos Corrup'!$AB$34="Muy Alta",'Riesgos Corrup'!$AD$34="Leve"),CONCATENATE("R27C",'Riesgos Corrup'!$R$34),"")</f>
        <v/>
      </c>
      <c r="K32" s="39" t="str">
        <f>IF(AND('Riesgos Corrup'!$AB$35="Muy Alta",'Riesgos Corrup'!$AD$35="Leve"),CONCATENATE("R27C",'Riesgos Corrup'!$R$35),"")</f>
        <v/>
      </c>
      <c r="L32" s="84" t="str">
        <f>IF(AND('Riesgos Corrup'!$AB$36="Muy Alta",'Riesgos Corrup'!$AD$36="Leve"),CONCATENATE("R27C",'Riesgos Corrup'!$R$36),"")</f>
        <v/>
      </c>
      <c r="M32" s="83" t="str">
        <f ca="1">IF(AND('Riesgos Corrup'!$AB$34="Muy Alta",'Riesgos Corrup'!$AD$34="Menor"),CONCATENATE("R27C",'Riesgos Corrup'!$R$34),"")</f>
        <v/>
      </c>
      <c r="N32" s="39" t="str">
        <f>IF(AND('Riesgos Corrup'!$AB$35="Muy Alta",'Riesgos Corrup'!$AD$35="Menor"),CONCATENATE("R27C",'Riesgos Corrup'!$R$35),"")</f>
        <v/>
      </c>
      <c r="O32" s="84" t="str">
        <f>IF(AND('Riesgos Corrup'!$AB$36="Muy Alta",'Riesgos Corrup'!$AD$36="Menor"),CONCATENATE("R27C",'Riesgos Corrup'!$R$36),"")</f>
        <v/>
      </c>
      <c r="P32" s="83" t="str">
        <f ca="1">IF(AND('Riesgos Corrup'!$AB$34="Muy Alta",'Riesgos Corrup'!$AD$34="Moderado"),CONCATENATE("R27C",'Riesgos Corrup'!$R$34),"")</f>
        <v/>
      </c>
      <c r="Q32" s="39" t="str">
        <f>IF(AND('Riesgos Corrup'!$AB$35="Muy Alta",'Riesgos Corrup'!$AD$35="Moderado"),CONCATENATE("R27C",'Riesgos Corrup'!$R$35),"")</f>
        <v/>
      </c>
      <c r="R32" s="84" t="str">
        <f>IF(AND('Riesgos Corrup'!$AB$36="Muy Alta",'Riesgos Corrup'!$AD$36="Moderado"),CONCATENATE("R27C",'Riesgos Corrup'!$R$36),"")</f>
        <v/>
      </c>
      <c r="S32" s="83" t="str">
        <f ca="1">IF(AND('Riesgos Corrup'!$AB$34="Muy Alta",'Riesgos Corrup'!$AD$34="Mayor"),CONCATENATE("R27C",'Riesgos Corrup'!$R$34),"")</f>
        <v/>
      </c>
      <c r="T32" s="39" t="str">
        <f>IF(AND('Riesgos Corrup'!$AB$35="Muy Alta",'Riesgos Corrup'!$AD$35="Mayor"),CONCATENATE("R27C",'Riesgos Corrup'!$R$35),"")</f>
        <v/>
      </c>
      <c r="U32" s="84" t="str">
        <f>IF(AND('Riesgos Corrup'!$AB$36="Muy Alta",'Riesgos Corrup'!$AD$36="Mayor"),CONCATENATE("R27C",'Riesgos Corrup'!$R$36),"")</f>
        <v/>
      </c>
      <c r="V32" s="96" t="str">
        <f ca="1">IF(AND('Riesgos Corrup'!$AB$34="Muy Alta",'Riesgos Corrup'!$AD$34="Catastrófico"),CONCATENATE("R27C",'Riesgos Corrup'!$R$34),"")</f>
        <v/>
      </c>
      <c r="W32" s="97" t="str">
        <f>IF(AND('Riesgos Corrup'!$AB$35="Muy Alta",'Riesgos Corrup'!$AD$35="Catastrófico"),CONCATENATE("R27C",'Riesgos Corrup'!$R$35),"")</f>
        <v/>
      </c>
      <c r="X32" s="98" t="str">
        <f>IF(AND('Riesgos Corrup'!$AB$36="Muy Alta",'Riesgos Corrup'!$AD$36="Catastrófico"),CONCATENATE("R27C",'Riesgos Corrup'!$R$36),"")</f>
        <v/>
      </c>
      <c r="Y32" s="40"/>
      <c r="Z32" s="243"/>
      <c r="AA32" s="244"/>
      <c r="AB32" s="244"/>
      <c r="AC32" s="244"/>
      <c r="AD32" s="244"/>
      <c r="AE32" s="245"/>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row>
    <row r="33" spans="1:61" ht="15" customHeight="1" x14ac:dyDescent="0.35">
      <c r="A33" s="40"/>
      <c r="B33" s="252"/>
      <c r="C33" s="253"/>
      <c r="D33" s="254"/>
      <c r="E33" s="227"/>
      <c r="F33" s="222"/>
      <c r="G33" s="222"/>
      <c r="H33" s="222"/>
      <c r="I33" s="222"/>
      <c r="J33" s="83" t="e">
        <f>IF(AND('Riesgos Corrup'!#REF!="Muy Alta",'Riesgos Corrup'!#REF!="Leve"),CONCATENATE("R28C",'Riesgos Corrup'!#REF!),"")</f>
        <v>#REF!</v>
      </c>
      <c r="K33" s="39" t="e">
        <f>IF(AND('Riesgos Corrup'!#REF!="Muy Alta",'Riesgos Corrup'!#REF!="Leve"),CONCATENATE("R28C",'Riesgos Corrup'!#REF!),"")</f>
        <v>#REF!</v>
      </c>
      <c r="L33" s="84" t="e">
        <f>IF(AND('Riesgos Corrup'!#REF!="Muy Alta",'Riesgos Corrup'!#REF!="Leve"),CONCATENATE("R28C",'Riesgos Corrup'!#REF!),"")</f>
        <v>#REF!</v>
      </c>
      <c r="M33" s="83" t="e">
        <f>IF(AND('Riesgos Corrup'!#REF!="Muy Alta",'Riesgos Corrup'!#REF!="Menor"),CONCATENATE("R28C",'Riesgos Corrup'!#REF!),"")</f>
        <v>#REF!</v>
      </c>
      <c r="N33" s="39" t="e">
        <f>IF(AND('Riesgos Corrup'!#REF!="Muy Alta",'Riesgos Corrup'!#REF!="Menor"),CONCATENATE("R28C",'Riesgos Corrup'!#REF!),"")</f>
        <v>#REF!</v>
      </c>
      <c r="O33" s="84" t="e">
        <f>IF(AND('Riesgos Corrup'!#REF!="Muy Alta",'Riesgos Corrup'!#REF!="Menor"),CONCATENATE("R28C",'Riesgos Corrup'!#REF!),"")</f>
        <v>#REF!</v>
      </c>
      <c r="P33" s="83" t="e">
        <f>IF(AND('Riesgos Corrup'!#REF!="Muy Alta",'Riesgos Corrup'!#REF!="Moderado"),CONCATENATE("R28C",'Riesgos Corrup'!#REF!),"")</f>
        <v>#REF!</v>
      </c>
      <c r="Q33" s="39" t="e">
        <f>IF(AND('Riesgos Corrup'!#REF!="Muy Alta",'Riesgos Corrup'!#REF!="Moderado"),CONCATENATE("R28C",'Riesgos Corrup'!#REF!),"")</f>
        <v>#REF!</v>
      </c>
      <c r="R33" s="84" t="e">
        <f>IF(AND('Riesgos Corrup'!#REF!="Muy Alta",'Riesgos Corrup'!#REF!="Moderado"),CONCATENATE("R28C",'Riesgos Corrup'!#REF!),"")</f>
        <v>#REF!</v>
      </c>
      <c r="S33" s="83" t="e">
        <f>IF(AND('Riesgos Corrup'!#REF!="Muy Alta",'Riesgos Corrup'!#REF!="Mayor"),CONCATENATE("R28C",'Riesgos Corrup'!#REF!),"")</f>
        <v>#REF!</v>
      </c>
      <c r="T33" s="39" t="e">
        <f>IF(AND('Riesgos Corrup'!#REF!="Muy Alta",'Riesgos Corrup'!#REF!="Mayor"),CONCATENATE("R28C",'Riesgos Corrup'!#REF!),"")</f>
        <v>#REF!</v>
      </c>
      <c r="U33" s="84" t="e">
        <f>IF(AND('Riesgos Corrup'!#REF!="Muy Alta",'Riesgos Corrup'!#REF!="Mayor"),CONCATENATE("R28C",'Riesgos Corrup'!#REF!),"")</f>
        <v>#REF!</v>
      </c>
      <c r="V33" s="96" t="e">
        <f>IF(AND('Riesgos Corrup'!#REF!="Muy Alta",'Riesgos Corrup'!#REF!="Catastrófico"),CONCATENATE("R28C",'Riesgos Corrup'!#REF!),"")</f>
        <v>#REF!</v>
      </c>
      <c r="W33" s="97" t="e">
        <f>IF(AND('Riesgos Corrup'!#REF!="Muy Alta",'Riesgos Corrup'!#REF!="Catastrófico"),CONCATENATE("R28C",'Riesgos Corrup'!#REF!),"")</f>
        <v>#REF!</v>
      </c>
      <c r="X33" s="98" t="e">
        <f>IF(AND('Riesgos Corrup'!#REF!="Muy Alta",'Riesgos Corrup'!#REF!="Catastrófico"),CONCATENATE("R28C",'Riesgos Corrup'!#REF!),"")</f>
        <v>#REF!</v>
      </c>
      <c r="Y33" s="40"/>
      <c r="Z33" s="243"/>
      <c r="AA33" s="244"/>
      <c r="AB33" s="244"/>
      <c r="AC33" s="244"/>
      <c r="AD33" s="244"/>
      <c r="AE33" s="245"/>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row>
    <row r="34" spans="1:61" ht="15" customHeight="1" x14ac:dyDescent="0.35">
      <c r="A34" s="40"/>
      <c r="B34" s="252"/>
      <c r="C34" s="253"/>
      <c r="D34" s="254"/>
      <c r="E34" s="227"/>
      <c r="F34" s="222"/>
      <c r="G34" s="222"/>
      <c r="H34" s="222"/>
      <c r="I34" s="222"/>
      <c r="J34" s="83" t="e">
        <f>IF(AND('Riesgos Corrup'!#REF!="Muy Alta",'Riesgos Corrup'!#REF!="Leve"),CONCATENATE("R29C",'Riesgos Corrup'!#REF!),"")</f>
        <v>#REF!</v>
      </c>
      <c r="K34" s="39" t="e">
        <f>IF(AND('Riesgos Corrup'!#REF!="Muy Alta",'Riesgos Corrup'!#REF!="Leve"),CONCATENATE("R29C",'Riesgos Corrup'!#REF!),"")</f>
        <v>#REF!</v>
      </c>
      <c r="L34" s="84" t="e">
        <f>IF(AND('Riesgos Corrup'!#REF!="Muy Alta",'Riesgos Corrup'!#REF!="Leve"),CONCATENATE("R29C",'Riesgos Corrup'!#REF!),"")</f>
        <v>#REF!</v>
      </c>
      <c r="M34" s="83" t="e">
        <f>IF(AND('Riesgos Corrup'!#REF!="Muy Alta",'Riesgos Corrup'!#REF!="Menor"),CONCATENATE("R29C",'Riesgos Corrup'!#REF!),"")</f>
        <v>#REF!</v>
      </c>
      <c r="N34" s="39" t="e">
        <f>IF(AND('Riesgos Corrup'!#REF!="Muy Alta",'Riesgos Corrup'!#REF!="Menor"),CONCATENATE("R29C",'Riesgos Corrup'!#REF!),"")</f>
        <v>#REF!</v>
      </c>
      <c r="O34" s="84" t="e">
        <f>IF(AND('Riesgos Corrup'!#REF!="Muy Alta",'Riesgos Corrup'!#REF!="Menor"),CONCATENATE("R29C",'Riesgos Corrup'!#REF!),"")</f>
        <v>#REF!</v>
      </c>
      <c r="P34" s="83" t="e">
        <f>IF(AND('Riesgos Corrup'!#REF!="Muy Alta",'Riesgos Corrup'!#REF!="Moderado"),CONCATENATE("R29C",'Riesgos Corrup'!#REF!),"")</f>
        <v>#REF!</v>
      </c>
      <c r="Q34" s="39" t="e">
        <f>IF(AND('Riesgos Corrup'!#REF!="Muy Alta",'Riesgos Corrup'!#REF!="Moderado"),CONCATENATE("R29C",'Riesgos Corrup'!#REF!),"")</f>
        <v>#REF!</v>
      </c>
      <c r="R34" s="84" t="e">
        <f>IF(AND('Riesgos Corrup'!#REF!="Muy Alta",'Riesgos Corrup'!#REF!="Moderado"),CONCATENATE("R29C",'Riesgos Corrup'!#REF!),"")</f>
        <v>#REF!</v>
      </c>
      <c r="S34" s="83" t="e">
        <f>IF(AND('Riesgos Corrup'!#REF!="Muy Alta",'Riesgos Corrup'!#REF!="Mayor"),CONCATENATE("R29C",'Riesgos Corrup'!#REF!),"")</f>
        <v>#REF!</v>
      </c>
      <c r="T34" s="39" t="e">
        <f>IF(AND('Riesgos Corrup'!#REF!="Muy Alta",'Riesgos Corrup'!#REF!="Mayor"),CONCATENATE("R29C",'Riesgos Corrup'!#REF!),"")</f>
        <v>#REF!</v>
      </c>
      <c r="U34" s="84" t="e">
        <f>IF(AND('Riesgos Corrup'!#REF!="Muy Alta",'Riesgos Corrup'!#REF!="Mayor"),CONCATENATE("R29C",'Riesgos Corrup'!#REF!),"")</f>
        <v>#REF!</v>
      </c>
      <c r="V34" s="96" t="e">
        <f>IF(AND('Riesgos Corrup'!#REF!="Muy Alta",'Riesgos Corrup'!#REF!="Catastrófico"),CONCATENATE("R29C",'Riesgos Corrup'!#REF!),"")</f>
        <v>#REF!</v>
      </c>
      <c r="W34" s="97" t="e">
        <f>IF(AND('Riesgos Corrup'!#REF!="Muy Alta",'Riesgos Corrup'!#REF!="Catastrófico"),CONCATENATE("R29C",'Riesgos Corrup'!#REF!),"")</f>
        <v>#REF!</v>
      </c>
      <c r="X34" s="98" t="e">
        <f>IF(AND('Riesgos Corrup'!#REF!="Muy Alta",'Riesgos Corrup'!#REF!="Catastrófico"),CONCATENATE("R29C",'Riesgos Corrup'!#REF!),"")</f>
        <v>#REF!</v>
      </c>
      <c r="Y34" s="40"/>
      <c r="Z34" s="243"/>
      <c r="AA34" s="244"/>
      <c r="AB34" s="244"/>
      <c r="AC34" s="244"/>
      <c r="AD34" s="244"/>
      <c r="AE34" s="245"/>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row>
    <row r="35" spans="1:61" ht="15" customHeight="1" x14ac:dyDescent="0.35">
      <c r="A35" s="40"/>
      <c r="B35" s="252"/>
      <c r="C35" s="253"/>
      <c r="D35" s="254"/>
      <c r="E35" s="227"/>
      <c r="F35" s="222"/>
      <c r="G35" s="222"/>
      <c r="H35" s="222"/>
      <c r="I35" s="222"/>
      <c r="J35" s="83" t="e">
        <f>IF(AND('Riesgos Corrup'!#REF!="Muy Alta",'Riesgos Corrup'!#REF!="Leve"),CONCATENATE("R30C",'Riesgos Corrup'!#REF!),"")</f>
        <v>#REF!</v>
      </c>
      <c r="K35" s="39" t="e">
        <f>IF(AND('Riesgos Corrup'!#REF!="Muy Alta",'Riesgos Corrup'!#REF!="Leve"),CONCATENATE("R30C",'Riesgos Corrup'!#REF!),"")</f>
        <v>#REF!</v>
      </c>
      <c r="L35" s="84" t="e">
        <f>IF(AND('Riesgos Corrup'!#REF!="Muy Alta",'Riesgos Corrup'!#REF!="Leve"),CONCATENATE("R30C",'Riesgos Corrup'!#REF!),"")</f>
        <v>#REF!</v>
      </c>
      <c r="M35" s="83" t="e">
        <f>IF(AND('Riesgos Corrup'!#REF!="Muy Alta",'Riesgos Corrup'!#REF!="Menor"),CONCATENATE("R30C",'Riesgos Corrup'!#REF!),"")</f>
        <v>#REF!</v>
      </c>
      <c r="N35" s="39" t="e">
        <f>IF(AND('Riesgos Corrup'!#REF!="Muy Alta",'Riesgos Corrup'!#REF!="Menor"),CONCATENATE("R30C",'Riesgos Corrup'!#REF!),"")</f>
        <v>#REF!</v>
      </c>
      <c r="O35" s="84" t="e">
        <f>IF(AND('Riesgos Corrup'!#REF!="Muy Alta",'Riesgos Corrup'!#REF!="Menor"),CONCATENATE("R30C",'Riesgos Corrup'!#REF!),"")</f>
        <v>#REF!</v>
      </c>
      <c r="P35" s="83" t="e">
        <f>IF(AND('Riesgos Corrup'!#REF!="Muy Alta",'Riesgos Corrup'!#REF!="Moderado"),CONCATENATE("R30C",'Riesgos Corrup'!#REF!),"")</f>
        <v>#REF!</v>
      </c>
      <c r="Q35" s="39" t="e">
        <f>IF(AND('Riesgos Corrup'!#REF!="Muy Alta",'Riesgos Corrup'!#REF!="Moderado"),CONCATENATE("R30C",'Riesgos Corrup'!#REF!),"")</f>
        <v>#REF!</v>
      </c>
      <c r="R35" s="84" t="e">
        <f>IF(AND('Riesgos Corrup'!#REF!="Muy Alta",'Riesgos Corrup'!#REF!="Moderado"),CONCATENATE("R30C",'Riesgos Corrup'!#REF!),"")</f>
        <v>#REF!</v>
      </c>
      <c r="S35" s="83" t="e">
        <f>IF(AND('Riesgos Corrup'!#REF!="Muy Alta",'Riesgos Corrup'!#REF!="Mayor"),CONCATENATE("R30C",'Riesgos Corrup'!#REF!),"")</f>
        <v>#REF!</v>
      </c>
      <c r="T35" s="39" t="e">
        <f>IF(AND('Riesgos Corrup'!#REF!="Muy Alta",'Riesgos Corrup'!#REF!="Mayor"),CONCATENATE("R30C",'Riesgos Corrup'!#REF!),"")</f>
        <v>#REF!</v>
      </c>
      <c r="U35" s="84" t="e">
        <f>IF(AND('Riesgos Corrup'!#REF!="Muy Alta",'Riesgos Corrup'!#REF!="Mayor"),CONCATENATE("R30C",'Riesgos Corrup'!#REF!),"")</f>
        <v>#REF!</v>
      </c>
      <c r="V35" s="96" t="e">
        <f>IF(AND('Riesgos Corrup'!#REF!="Muy Alta",'Riesgos Corrup'!#REF!="Catastrófico"),CONCATENATE("R30C",'Riesgos Corrup'!#REF!),"")</f>
        <v>#REF!</v>
      </c>
      <c r="W35" s="97" t="e">
        <f>IF(AND('Riesgos Corrup'!#REF!="Muy Alta",'Riesgos Corrup'!#REF!="Catastrófico"),CONCATENATE("R30C",'Riesgos Corrup'!#REF!),"")</f>
        <v>#REF!</v>
      </c>
      <c r="X35" s="98" t="e">
        <f>IF(AND('Riesgos Corrup'!#REF!="Muy Alta",'Riesgos Corrup'!#REF!="Catastrófico"),CONCATENATE("R30C",'Riesgos Corrup'!#REF!),"")</f>
        <v>#REF!</v>
      </c>
      <c r="Y35" s="40"/>
      <c r="Z35" s="243"/>
      <c r="AA35" s="244"/>
      <c r="AB35" s="244"/>
      <c r="AC35" s="244"/>
      <c r="AD35" s="244"/>
      <c r="AE35" s="245"/>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row>
    <row r="36" spans="1:61" ht="15" customHeight="1" x14ac:dyDescent="0.35">
      <c r="A36" s="40"/>
      <c r="B36" s="252"/>
      <c r="C36" s="253"/>
      <c r="D36" s="254"/>
      <c r="E36" s="227"/>
      <c r="F36" s="222"/>
      <c r="G36" s="222"/>
      <c r="H36" s="222"/>
      <c r="I36" s="222"/>
      <c r="J36" s="83" t="e">
        <f>IF(AND('Riesgos Corrup'!#REF!="Muy Alta",'Riesgos Corrup'!#REF!="Leve"),CONCATENATE("R31C",'Riesgos Corrup'!#REF!),"")</f>
        <v>#REF!</v>
      </c>
      <c r="K36" s="39" t="e">
        <f>IF(AND('Riesgos Corrup'!#REF!="Muy Alta",'Riesgos Corrup'!#REF!="Leve"),CONCATENATE("R31C",'Riesgos Corrup'!#REF!),"")</f>
        <v>#REF!</v>
      </c>
      <c r="L36" s="39" t="e">
        <f>IF(AND('Riesgos Corrup'!#REF!="Muy Alta",'Riesgos Corrup'!#REF!="Leve"),CONCATENATE("R31C",'Riesgos Corrup'!#REF!),"")</f>
        <v>#REF!</v>
      </c>
      <c r="M36" s="83" t="e">
        <f>IF(AND('Riesgos Corrup'!#REF!="Muy Alta",'Riesgos Corrup'!#REF!="Menor"),CONCATENATE("R31C",'Riesgos Corrup'!#REF!),"")</f>
        <v>#REF!</v>
      </c>
      <c r="N36" s="39" t="e">
        <f>IF(AND('Riesgos Corrup'!#REF!="Muy Alta",'Riesgos Corrup'!#REF!="Menor"),CONCATENATE("R31C",'Riesgos Corrup'!#REF!),"")</f>
        <v>#REF!</v>
      </c>
      <c r="O36" s="39" t="e">
        <f>IF(AND('Riesgos Corrup'!#REF!="Muy Alta",'Riesgos Corrup'!#REF!="Menor"),CONCATENATE("R31C",'Riesgos Corrup'!#REF!),"")</f>
        <v>#REF!</v>
      </c>
      <c r="P36" s="83" t="e">
        <f>IF(AND('Riesgos Corrup'!#REF!="Muy Alta",'Riesgos Corrup'!#REF!="Moderado"),CONCATENATE("R31C",'Riesgos Corrup'!#REF!),"")</f>
        <v>#REF!</v>
      </c>
      <c r="Q36" s="39" t="e">
        <f>IF(AND('Riesgos Corrup'!#REF!="Muy Alta",'Riesgos Corrup'!#REF!="Moderado"),CONCATENATE("R31C",'Riesgos Corrup'!#REF!),"")</f>
        <v>#REF!</v>
      </c>
      <c r="R36" s="39" t="e">
        <f>IF(AND('Riesgos Corrup'!#REF!="Muy Alta",'Riesgos Corrup'!#REF!="Moderado"),CONCATENATE("R31C",'Riesgos Corrup'!#REF!),"")</f>
        <v>#REF!</v>
      </c>
      <c r="S36" s="83" t="e">
        <f>IF(AND('Riesgos Corrup'!#REF!="Muy Alta",'Riesgos Corrup'!#REF!="Mayor"),CONCATENATE("R31C",'Riesgos Corrup'!#REF!),"")</f>
        <v>#REF!</v>
      </c>
      <c r="T36" s="39" t="e">
        <f>IF(AND('Riesgos Corrup'!#REF!="Muy Alta",'Riesgos Corrup'!#REF!="Mayor"),CONCATENATE("R31C",'Riesgos Corrup'!#REF!),"")</f>
        <v>#REF!</v>
      </c>
      <c r="U36" s="39" t="e">
        <f>IF(AND('Riesgos Corrup'!#REF!="Muy Alta",'Riesgos Corrup'!#REF!="Mayor"),CONCATENATE("R31C",'Riesgos Corrup'!#REF!),"")</f>
        <v>#REF!</v>
      </c>
      <c r="V36" s="96" t="e">
        <f>IF(AND('Riesgos Corrup'!#REF!="Muy Alta",'Riesgos Corrup'!#REF!="Catastrófico"),CONCATENATE("R31C",'Riesgos Corrup'!#REF!),"")</f>
        <v>#REF!</v>
      </c>
      <c r="W36" s="97" t="e">
        <f>IF(AND('Riesgos Corrup'!#REF!="Muy Alta",'Riesgos Corrup'!#REF!="Catastrófico"),CONCATENATE("R31C",'Riesgos Corrup'!#REF!),"")</f>
        <v>#REF!</v>
      </c>
      <c r="X36" s="98" t="e">
        <f>IF(AND('Riesgos Corrup'!#REF!="Muy Alta",'Riesgos Corrup'!#REF!="Catastrófico"),CONCATENATE("R31C",'Riesgos Corrup'!#REF!),"")</f>
        <v>#REF!</v>
      </c>
      <c r="Y36" s="40"/>
      <c r="Z36" s="243"/>
      <c r="AA36" s="244"/>
      <c r="AB36" s="244"/>
      <c r="AC36" s="244"/>
      <c r="AD36" s="244"/>
      <c r="AE36" s="245"/>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row>
    <row r="37" spans="1:61" ht="15" customHeight="1" x14ac:dyDescent="0.35">
      <c r="A37" s="40"/>
      <c r="B37" s="252"/>
      <c r="C37" s="253"/>
      <c r="D37" s="254"/>
      <c r="E37" s="227"/>
      <c r="F37" s="222"/>
      <c r="G37" s="222"/>
      <c r="H37" s="222"/>
      <c r="I37" s="222"/>
      <c r="J37" s="83" t="e">
        <f>IF(AND('Riesgos Corrup'!#REF!="Muy Alta",'Riesgos Corrup'!#REF!="Leve"),CONCATENATE("R32C",'Riesgos Corrup'!#REF!),"")</f>
        <v>#REF!</v>
      </c>
      <c r="K37" s="39" t="e">
        <f>IF(AND('Riesgos Corrup'!#REF!="Muy Alta",'Riesgos Corrup'!#REF!="Leve"),CONCATENATE("R32C",'Riesgos Corrup'!#REF!),"")</f>
        <v>#REF!</v>
      </c>
      <c r="L37" s="84" t="e">
        <f>IF(AND('Riesgos Corrup'!#REF!="Muy Alta",'Riesgos Corrup'!#REF!="Leve"),CONCATENATE("R32C",'Riesgos Corrup'!#REF!),"")</f>
        <v>#REF!</v>
      </c>
      <c r="M37" s="83" t="e">
        <f>IF(AND('Riesgos Corrup'!#REF!="Muy Alta",'Riesgos Corrup'!#REF!="Menor"),CONCATENATE("R32C",'Riesgos Corrup'!#REF!),"")</f>
        <v>#REF!</v>
      </c>
      <c r="N37" s="39" t="e">
        <f>IF(AND('Riesgos Corrup'!#REF!="Muy Alta",'Riesgos Corrup'!#REF!="Menor"),CONCATENATE("R32C",'Riesgos Corrup'!#REF!),"")</f>
        <v>#REF!</v>
      </c>
      <c r="O37" s="84" t="e">
        <f>IF(AND('Riesgos Corrup'!#REF!="Muy Alta",'Riesgos Corrup'!#REF!="Menor"),CONCATENATE("R32C",'Riesgos Corrup'!#REF!),"")</f>
        <v>#REF!</v>
      </c>
      <c r="P37" s="83" t="e">
        <f>IF(AND('Riesgos Corrup'!#REF!="Muy Alta",'Riesgos Corrup'!#REF!="Moderado"),CONCATENATE("R32C",'Riesgos Corrup'!#REF!),"")</f>
        <v>#REF!</v>
      </c>
      <c r="Q37" s="39" t="e">
        <f>IF(AND('Riesgos Corrup'!#REF!="Muy Alta",'Riesgos Corrup'!#REF!="Moderado"),CONCATENATE("R32C",'Riesgos Corrup'!#REF!),"")</f>
        <v>#REF!</v>
      </c>
      <c r="R37" s="84" t="e">
        <f>IF(AND('Riesgos Corrup'!#REF!="Muy Alta",'Riesgos Corrup'!#REF!="Moderado"),CONCATENATE("R32C",'Riesgos Corrup'!#REF!),"")</f>
        <v>#REF!</v>
      </c>
      <c r="S37" s="83" t="e">
        <f>IF(AND('Riesgos Corrup'!#REF!="Muy Alta",'Riesgos Corrup'!#REF!="Mayor"),CONCATENATE("R32C",'Riesgos Corrup'!#REF!),"")</f>
        <v>#REF!</v>
      </c>
      <c r="T37" s="39" t="e">
        <f>IF(AND('Riesgos Corrup'!#REF!="Muy Alta",'Riesgos Corrup'!#REF!="Mayor"),CONCATENATE("R32C",'Riesgos Corrup'!#REF!),"")</f>
        <v>#REF!</v>
      </c>
      <c r="U37" s="84" t="e">
        <f>IF(AND('Riesgos Corrup'!#REF!="Muy Alta",'Riesgos Corrup'!#REF!="Mayor"),CONCATENATE("R32C",'Riesgos Corrup'!#REF!),"")</f>
        <v>#REF!</v>
      </c>
      <c r="V37" s="96" t="e">
        <f>IF(AND('Riesgos Corrup'!#REF!="Muy Alta",'Riesgos Corrup'!#REF!="Catastrófico"),CONCATENATE("R32C",'Riesgos Corrup'!#REF!),"")</f>
        <v>#REF!</v>
      </c>
      <c r="W37" s="97" t="e">
        <f>IF(AND('Riesgos Corrup'!#REF!="Muy Alta",'Riesgos Corrup'!#REF!="Catastrófico"),CONCATENATE("R32C",'Riesgos Corrup'!#REF!),"")</f>
        <v>#REF!</v>
      </c>
      <c r="X37" s="98" t="e">
        <f>IF(AND('Riesgos Corrup'!#REF!="Muy Alta",'Riesgos Corrup'!#REF!="Catastrófico"),CONCATENATE("R32C",'Riesgos Corrup'!#REF!),"")</f>
        <v>#REF!</v>
      </c>
      <c r="Y37" s="40"/>
      <c r="Z37" s="243"/>
      <c r="AA37" s="244"/>
      <c r="AB37" s="244"/>
      <c r="AC37" s="244"/>
      <c r="AD37" s="244"/>
      <c r="AE37" s="245"/>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row>
    <row r="38" spans="1:61" ht="15" customHeight="1" x14ac:dyDescent="0.35">
      <c r="A38" s="40"/>
      <c r="B38" s="252"/>
      <c r="C38" s="253"/>
      <c r="D38" s="254"/>
      <c r="E38" s="227"/>
      <c r="F38" s="222"/>
      <c r="G38" s="222"/>
      <c r="H38" s="222"/>
      <c r="I38" s="222"/>
      <c r="J38" s="83" t="e">
        <f>IF(AND('Riesgos Corrup'!#REF!="Muy Alta",'Riesgos Corrup'!#REF!="Leve"),CONCATENATE("R33C",'Riesgos Corrup'!#REF!),"")</f>
        <v>#REF!</v>
      </c>
      <c r="K38" s="39" t="e">
        <f>IF(AND('Riesgos Corrup'!#REF!="Muy Alta",'Riesgos Corrup'!#REF!="Leve"),CONCATENATE("R33C",'Riesgos Corrup'!#REF!),"")</f>
        <v>#REF!</v>
      </c>
      <c r="L38" s="84" t="e">
        <f>IF(AND('Riesgos Corrup'!#REF!="Muy Alta",'Riesgos Corrup'!#REF!="Leve"),CONCATENATE("R33C",'Riesgos Corrup'!#REF!),"")</f>
        <v>#REF!</v>
      </c>
      <c r="M38" s="83" t="e">
        <f>IF(AND('Riesgos Corrup'!#REF!="Muy Alta",'Riesgos Corrup'!#REF!="Menor"),CONCATENATE("R33C",'Riesgos Corrup'!#REF!),"")</f>
        <v>#REF!</v>
      </c>
      <c r="N38" s="39" t="e">
        <f>IF(AND('Riesgos Corrup'!#REF!="Muy Alta",'Riesgos Corrup'!#REF!="Menor"),CONCATENATE("R33C",'Riesgos Corrup'!#REF!),"")</f>
        <v>#REF!</v>
      </c>
      <c r="O38" s="84" t="e">
        <f>IF(AND('Riesgos Corrup'!#REF!="Muy Alta",'Riesgos Corrup'!#REF!="Menor"),CONCATENATE("R33C",'Riesgos Corrup'!#REF!),"")</f>
        <v>#REF!</v>
      </c>
      <c r="P38" s="83" t="e">
        <f>IF(AND('Riesgos Corrup'!#REF!="Muy Alta",'Riesgos Corrup'!#REF!="Moderado"),CONCATENATE("R33C",'Riesgos Corrup'!#REF!),"")</f>
        <v>#REF!</v>
      </c>
      <c r="Q38" s="39" t="e">
        <f>IF(AND('Riesgos Corrup'!#REF!="Muy Alta",'Riesgos Corrup'!#REF!="Moderado"),CONCATENATE("R33C",'Riesgos Corrup'!#REF!),"")</f>
        <v>#REF!</v>
      </c>
      <c r="R38" s="84" t="e">
        <f>IF(AND('Riesgos Corrup'!#REF!="Muy Alta",'Riesgos Corrup'!#REF!="Moderado"),CONCATENATE("R33C",'Riesgos Corrup'!#REF!),"")</f>
        <v>#REF!</v>
      </c>
      <c r="S38" s="83" t="e">
        <f>IF(AND('Riesgos Corrup'!#REF!="Muy Alta",'Riesgos Corrup'!#REF!="Mayor"),CONCATENATE("R33C",'Riesgos Corrup'!#REF!),"")</f>
        <v>#REF!</v>
      </c>
      <c r="T38" s="39" t="e">
        <f>IF(AND('Riesgos Corrup'!#REF!="Muy Alta",'Riesgos Corrup'!#REF!="Mayor"),CONCATENATE("R33C",'Riesgos Corrup'!#REF!),"")</f>
        <v>#REF!</v>
      </c>
      <c r="U38" s="84" t="e">
        <f>IF(AND('Riesgos Corrup'!#REF!="Muy Alta",'Riesgos Corrup'!#REF!="Mayor"),CONCATENATE("R33C",'Riesgos Corrup'!#REF!),"")</f>
        <v>#REF!</v>
      </c>
      <c r="V38" s="96" t="e">
        <f>IF(AND('Riesgos Corrup'!#REF!="Muy Alta",'Riesgos Corrup'!#REF!="Catastrófico"),CONCATENATE("R33C",'Riesgos Corrup'!#REF!),"")</f>
        <v>#REF!</v>
      </c>
      <c r="W38" s="97" t="e">
        <f>IF(AND('Riesgos Corrup'!#REF!="Muy Alta",'Riesgos Corrup'!#REF!="Catastrófico"),CONCATENATE("R33C",'Riesgos Corrup'!#REF!),"")</f>
        <v>#REF!</v>
      </c>
      <c r="X38" s="98" t="e">
        <f>IF(AND('Riesgos Corrup'!#REF!="Muy Alta",'Riesgos Corrup'!#REF!="Catastrófico"),CONCATENATE("R33C",'Riesgos Corrup'!#REF!),"")</f>
        <v>#REF!</v>
      </c>
      <c r="Y38" s="40"/>
      <c r="Z38" s="243"/>
      <c r="AA38" s="244"/>
      <c r="AB38" s="244"/>
      <c r="AC38" s="244"/>
      <c r="AD38" s="244"/>
      <c r="AE38" s="245"/>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row>
    <row r="39" spans="1:61" ht="15" customHeight="1" x14ac:dyDescent="0.35">
      <c r="A39" s="40"/>
      <c r="B39" s="252"/>
      <c r="C39" s="253"/>
      <c r="D39" s="254"/>
      <c r="E39" s="227"/>
      <c r="F39" s="222"/>
      <c r="G39" s="222"/>
      <c r="H39" s="222"/>
      <c r="I39" s="222"/>
      <c r="J39" s="83" t="e">
        <f>IF(AND('Riesgos Corrup'!#REF!="Muy Alta",'Riesgos Corrup'!#REF!="Leve"),CONCATENATE("R34C",'Riesgos Corrup'!#REF!),"")</f>
        <v>#REF!</v>
      </c>
      <c r="K39" s="39" t="e">
        <f>IF(AND('Riesgos Corrup'!#REF!="Muy Alta",'Riesgos Corrup'!#REF!="Leve"),CONCATENATE("R34C",'Riesgos Corrup'!#REF!),"")</f>
        <v>#REF!</v>
      </c>
      <c r="L39" s="84" t="e">
        <f>IF(AND('Riesgos Corrup'!#REF!="Muy Alta",'Riesgos Corrup'!#REF!="Leve"),CONCATENATE("R34C",'Riesgos Corrup'!#REF!),"")</f>
        <v>#REF!</v>
      </c>
      <c r="M39" s="83" t="e">
        <f>IF(AND('Riesgos Corrup'!#REF!="Muy Alta",'Riesgos Corrup'!#REF!="Menor"),CONCATENATE("R34C",'Riesgos Corrup'!#REF!),"")</f>
        <v>#REF!</v>
      </c>
      <c r="N39" s="39" t="e">
        <f>IF(AND('Riesgos Corrup'!#REF!="Muy Alta",'Riesgos Corrup'!#REF!="Menor"),CONCATENATE("R34C",'Riesgos Corrup'!#REF!),"")</f>
        <v>#REF!</v>
      </c>
      <c r="O39" s="84" t="e">
        <f>IF(AND('Riesgos Corrup'!#REF!="Muy Alta",'Riesgos Corrup'!#REF!="Menor"),CONCATENATE("R34C",'Riesgos Corrup'!#REF!),"")</f>
        <v>#REF!</v>
      </c>
      <c r="P39" s="83" t="e">
        <f>IF(AND('Riesgos Corrup'!#REF!="Muy Alta",'Riesgos Corrup'!#REF!="Moderado"),CONCATENATE("R34C",'Riesgos Corrup'!#REF!),"")</f>
        <v>#REF!</v>
      </c>
      <c r="Q39" s="39" t="e">
        <f>IF(AND('Riesgos Corrup'!#REF!="Muy Alta",'Riesgos Corrup'!#REF!="Moderado"),CONCATENATE("R34C",'Riesgos Corrup'!#REF!),"")</f>
        <v>#REF!</v>
      </c>
      <c r="R39" s="84" t="e">
        <f>IF(AND('Riesgos Corrup'!#REF!="Muy Alta",'Riesgos Corrup'!#REF!="Moderado"),CONCATENATE("R34C",'Riesgos Corrup'!#REF!),"")</f>
        <v>#REF!</v>
      </c>
      <c r="S39" s="83" t="e">
        <f>IF(AND('Riesgos Corrup'!#REF!="Muy Alta",'Riesgos Corrup'!#REF!="Mayor"),CONCATENATE("R34C",'Riesgos Corrup'!#REF!),"")</f>
        <v>#REF!</v>
      </c>
      <c r="T39" s="39" t="e">
        <f>IF(AND('Riesgos Corrup'!#REF!="Muy Alta",'Riesgos Corrup'!#REF!="Mayor"),CONCATENATE("R34C",'Riesgos Corrup'!#REF!),"")</f>
        <v>#REF!</v>
      </c>
      <c r="U39" s="84" t="e">
        <f>IF(AND('Riesgos Corrup'!#REF!="Muy Alta",'Riesgos Corrup'!#REF!="Mayor"),CONCATENATE("R34C",'Riesgos Corrup'!#REF!),"")</f>
        <v>#REF!</v>
      </c>
      <c r="V39" s="96" t="e">
        <f>IF(AND('Riesgos Corrup'!#REF!="Muy Alta",'Riesgos Corrup'!#REF!="Catastrófico"),CONCATENATE("R34C",'Riesgos Corrup'!#REF!),"")</f>
        <v>#REF!</v>
      </c>
      <c r="W39" s="97" t="e">
        <f>IF(AND('Riesgos Corrup'!#REF!="Muy Alta",'Riesgos Corrup'!#REF!="Catastrófico"),CONCATENATE("R34C",'Riesgos Corrup'!#REF!),"")</f>
        <v>#REF!</v>
      </c>
      <c r="X39" s="98" t="e">
        <f>IF(AND('Riesgos Corrup'!#REF!="Muy Alta",'Riesgos Corrup'!#REF!="Catastrófico"),CONCATENATE("R34C",'Riesgos Corrup'!#REF!),"")</f>
        <v>#REF!</v>
      </c>
      <c r="Y39" s="40"/>
      <c r="Z39" s="243"/>
      <c r="AA39" s="244"/>
      <c r="AB39" s="244"/>
      <c r="AC39" s="244"/>
      <c r="AD39" s="244"/>
      <c r="AE39" s="245"/>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row>
    <row r="40" spans="1:61" ht="15" customHeight="1" x14ac:dyDescent="0.35">
      <c r="A40" s="40"/>
      <c r="B40" s="252"/>
      <c r="C40" s="253"/>
      <c r="D40" s="254"/>
      <c r="E40" s="227"/>
      <c r="F40" s="222"/>
      <c r="G40" s="222"/>
      <c r="H40" s="222"/>
      <c r="I40" s="222"/>
      <c r="J40" s="83" t="e">
        <f>IF(AND('Riesgos Corrup'!#REF!="Muy Alta",'Riesgos Corrup'!#REF!="Leve"),CONCATENATE("R35C",'Riesgos Corrup'!#REF!),"")</f>
        <v>#REF!</v>
      </c>
      <c r="K40" s="39" t="e">
        <f>IF(AND('Riesgos Corrup'!#REF!="Muy Alta",'Riesgos Corrup'!#REF!="Leve"),CONCATENATE("R35C",'Riesgos Corrup'!#REF!),"")</f>
        <v>#REF!</v>
      </c>
      <c r="L40" s="84" t="e">
        <f>IF(AND('Riesgos Corrup'!#REF!="Muy Alta",'Riesgos Corrup'!#REF!="Leve"),CONCATENATE("R35C",'Riesgos Corrup'!#REF!),"")</f>
        <v>#REF!</v>
      </c>
      <c r="M40" s="83" t="e">
        <f>IF(AND('Riesgos Corrup'!#REF!="Muy Alta",'Riesgos Corrup'!#REF!="Menor"),CONCATENATE("R35C",'Riesgos Corrup'!#REF!),"")</f>
        <v>#REF!</v>
      </c>
      <c r="N40" s="39" t="e">
        <f>IF(AND('Riesgos Corrup'!#REF!="Muy Alta",'Riesgos Corrup'!#REF!="Menor"),CONCATENATE("R35C",'Riesgos Corrup'!#REF!),"")</f>
        <v>#REF!</v>
      </c>
      <c r="O40" s="84" t="e">
        <f>IF(AND('Riesgos Corrup'!#REF!="Muy Alta",'Riesgos Corrup'!#REF!="Menor"),CONCATENATE("R35C",'Riesgos Corrup'!#REF!),"")</f>
        <v>#REF!</v>
      </c>
      <c r="P40" s="83" t="e">
        <f>IF(AND('Riesgos Corrup'!#REF!="Muy Alta",'Riesgos Corrup'!#REF!="Moderado"),CONCATENATE("R35C",'Riesgos Corrup'!#REF!),"")</f>
        <v>#REF!</v>
      </c>
      <c r="Q40" s="39" t="e">
        <f>IF(AND('Riesgos Corrup'!#REF!="Muy Alta",'Riesgos Corrup'!#REF!="Moderado"),CONCATENATE("R35C",'Riesgos Corrup'!#REF!),"")</f>
        <v>#REF!</v>
      </c>
      <c r="R40" s="84" t="e">
        <f>IF(AND('Riesgos Corrup'!#REF!="Muy Alta",'Riesgos Corrup'!#REF!="Moderado"),CONCATENATE("R35C",'Riesgos Corrup'!#REF!),"")</f>
        <v>#REF!</v>
      </c>
      <c r="S40" s="83" t="e">
        <f>IF(AND('Riesgos Corrup'!#REF!="Muy Alta",'Riesgos Corrup'!#REF!="Mayor"),CONCATENATE("R35C",'Riesgos Corrup'!#REF!),"")</f>
        <v>#REF!</v>
      </c>
      <c r="T40" s="39" t="e">
        <f>IF(AND('Riesgos Corrup'!#REF!="Muy Alta",'Riesgos Corrup'!#REF!="Mayor"),CONCATENATE("R35C",'Riesgos Corrup'!#REF!),"")</f>
        <v>#REF!</v>
      </c>
      <c r="U40" s="84" t="e">
        <f>IF(AND('Riesgos Corrup'!#REF!="Muy Alta",'Riesgos Corrup'!#REF!="Mayor"),CONCATENATE("R35C",'Riesgos Corrup'!#REF!),"")</f>
        <v>#REF!</v>
      </c>
      <c r="V40" s="96" t="e">
        <f>IF(AND('Riesgos Corrup'!#REF!="Muy Alta",'Riesgos Corrup'!#REF!="Catastrófico"),CONCATENATE("R35C",'Riesgos Corrup'!#REF!),"")</f>
        <v>#REF!</v>
      </c>
      <c r="W40" s="97" t="e">
        <f>IF(AND('Riesgos Corrup'!#REF!="Muy Alta",'Riesgos Corrup'!#REF!="Catastrófico"),CONCATENATE("R35C",'Riesgos Corrup'!#REF!),"")</f>
        <v>#REF!</v>
      </c>
      <c r="X40" s="98" t="e">
        <f>IF(AND('Riesgos Corrup'!#REF!="Muy Alta",'Riesgos Corrup'!#REF!="Catastrófico"),CONCATENATE("R35C",'Riesgos Corrup'!#REF!),"")</f>
        <v>#REF!</v>
      </c>
      <c r="Y40" s="40"/>
      <c r="Z40" s="243"/>
      <c r="AA40" s="244"/>
      <c r="AB40" s="244"/>
      <c r="AC40" s="244"/>
      <c r="AD40" s="244"/>
      <c r="AE40" s="245"/>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row>
    <row r="41" spans="1:61" ht="15" customHeight="1" x14ac:dyDescent="0.35">
      <c r="A41" s="40"/>
      <c r="B41" s="252"/>
      <c r="C41" s="253"/>
      <c r="D41" s="254"/>
      <c r="E41" s="227"/>
      <c r="F41" s="222"/>
      <c r="G41" s="222"/>
      <c r="H41" s="222"/>
      <c r="I41" s="222"/>
      <c r="J41" s="83" t="e">
        <f>IF(AND('Riesgos Corrup'!#REF!="Muy Alta",'Riesgos Corrup'!#REF!="Leve"),CONCATENATE("R36C",'Riesgos Corrup'!#REF!),"")</f>
        <v>#REF!</v>
      </c>
      <c r="K41" s="39" t="e">
        <f>IF(AND('Riesgos Corrup'!#REF!="Muy Alta",'Riesgos Corrup'!#REF!="Leve"),CONCATENATE("R36C",'Riesgos Corrup'!#REF!),"")</f>
        <v>#REF!</v>
      </c>
      <c r="L41" s="84" t="e">
        <f>IF(AND('Riesgos Corrup'!#REF!="Muy Alta",'Riesgos Corrup'!#REF!="Leve"),CONCATENATE("R36C",'Riesgos Corrup'!#REF!),"")</f>
        <v>#REF!</v>
      </c>
      <c r="M41" s="83" t="e">
        <f>IF(AND('Riesgos Corrup'!#REF!="Muy Alta",'Riesgos Corrup'!#REF!="Menor"),CONCATENATE("R36C",'Riesgos Corrup'!#REF!),"")</f>
        <v>#REF!</v>
      </c>
      <c r="N41" s="39" t="e">
        <f>IF(AND('Riesgos Corrup'!#REF!="Muy Alta",'Riesgos Corrup'!#REF!="Menor"),CONCATENATE("R36C",'Riesgos Corrup'!#REF!),"")</f>
        <v>#REF!</v>
      </c>
      <c r="O41" s="84" t="e">
        <f>IF(AND('Riesgos Corrup'!#REF!="Muy Alta",'Riesgos Corrup'!#REF!="Menor"),CONCATENATE("R36C",'Riesgos Corrup'!#REF!),"")</f>
        <v>#REF!</v>
      </c>
      <c r="P41" s="83" t="e">
        <f>IF(AND('Riesgos Corrup'!#REF!="Muy Alta",'Riesgos Corrup'!#REF!="Moderado"),CONCATENATE("R36C",'Riesgos Corrup'!#REF!),"")</f>
        <v>#REF!</v>
      </c>
      <c r="Q41" s="39" t="e">
        <f>IF(AND('Riesgos Corrup'!#REF!="Muy Alta",'Riesgos Corrup'!#REF!="Moderado"),CONCATENATE("R36C",'Riesgos Corrup'!#REF!),"")</f>
        <v>#REF!</v>
      </c>
      <c r="R41" s="84" t="e">
        <f>IF(AND('Riesgos Corrup'!#REF!="Muy Alta",'Riesgos Corrup'!#REF!="Moderado"),CONCATENATE("R36C",'Riesgos Corrup'!#REF!),"")</f>
        <v>#REF!</v>
      </c>
      <c r="S41" s="83" t="e">
        <f>IF(AND('Riesgos Corrup'!#REF!="Muy Alta",'Riesgos Corrup'!#REF!="Mayor"),CONCATENATE("R36C",'Riesgos Corrup'!#REF!),"")</f>
        <v>#REF!</v>
      </c>
      <c r="T41" s="39" t="e">
        <f>IF(AND('Riesgos Corrup'!#REF!="Muy Alta",'Riesgos Corrup'!#REF!="Mayor"),CONCATENATE("R36C",'Riesgos Corrup'!#REF!),"")</f>
        <v>#REF!</v>
      </c>
      <c r="U41" s="84" t="e">
        <f>IF(AND('Riesgos Corrup'!#REF!="Muy Alta",'Riesgos Corrup'!#REF!="Mayor"),CONCATENATE("R36C",'Riesgos Corrup'!#REF!),"")</f>
        <v>#REF!</v>
      </c>
      <c r="V41" s="96" t="e">
        <f>IF(AND('Riesgos Corrup'!#REF!="Muy Alta",'Riesgos Corrup'!#REF!="Catastrófico"),CONCATENATE("R36C",'Riesgos Corrup'!#REF!),"")</f>
        <v>#REF!</v>
      </c>
      <c r="W41" s="97" t="e">
        <f>IF(AND('Riesgos Corrup'!#REF!="Muy Alta",'Riesgos Corrup'!#REF!="Catastrófico"),CONCATENATE("R36C",'Riesgos Corrup'!#REF!),"")</f>
        <v>#REF!</v>
      </c>
      <c r="X41" s="98" t="e">
        <f>IF(AND('Riesgos Corrup'!#REF!="Muy Alta",'Riesgos Corrup'!#REF!="Catastrófico"),CONCATENATE("R36C",'Riesgos Corrup'!#REF!),"")</f>
        <v>#REF!</v>
      </c>
      <c r="Y41" s="40"/>
      <c r="Z41" s="243"/>
      <c r="AA41" s="244"/>
      <c r="AB41" s="244"/>
      <c r="AC41" s="244"/>
      <c r="AD41" s="244"/>
      <c r="AE41" s="245"/>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row>
    <row r="42" spans="1:61" ht="15" customHeight="1" x14ac:dyDescent="0.35">
      <c r="A42" s="40"/>
      <c r="B42" s="252"/>
      <c r="C42" s="253"/>
      <c r="D42" s="254"/>
      <c r="E42" s="227"/>
      <c r="F42" s="222"/>
      <c r="G42" s="222"/>
      <c r="H42" s="222"/>
      <c r="I42" s="222"/>
      <c r="J42" s="83" t="str">
        <f ca="1">IF(AND('Riesgos Corrup'!$AB$37="Muy Alta",'Riesgos Corrup'!$AD$37="Leve"),CONCATENATE("R37C",'Riesgos Corrup'!$R$37),"")</f>
        <v/>
      </c>
      <c r="K42" s="39" t="str">
        <f>IF(AND('Riesgos Corrup'!$AB$38="Muy Alta",'Riesgos Corrup'!$AD$38="Leve"),CONCATENATE("R37C",'Riesgos Corrup'!$R$38),"")</f>
        <v/>
      </c>
      <c r="L42" s="84" t="str">
        <f>IF(AND('Riesgos Corrup'!$AB$39="Muy Alta",'Riesgos Corrup'!$AD$39="Leve"),CONCATENATE("R37C",'Riesgos Corrup'!$R$39),"")</f>
        <v/>
      </c>
      <c r="M42" s="83" t="str">
        <f ca="1">IF(AND('Riesgos Corrup'!$AB$37="Muy Alta",'Riesgos Corrup'!$AD$37="Menor"),CONCATENATE("R37C",'Riesgos Corrup'!$R$37),"")</f>
        <v/>
      </c>
      <c r="N42" s="39" t="str">
        <f>IF(AND('Riesgos Corrup'!$AB$38="Muy Alta",'Riesgos Corrup'!$AD$38="Menor"),CONCATENATE("R37C",'Riesgos Corrup'!$R$38),"")</f>
        <v/>
      </c>
      <c r="O42" s="84" t="str">
        <f>IF(AND('Riesgos Corrup'!$AB$39="Muy Alta",'Riesgos Corrup'!$AD$39="Menor"),CONCATENATE("R37C",'Riesgos Corrup'!$R$39),"")</f>
        <v/>
      </c>
      <c r="P42" s="83" t="str">
        <f ca="1">IF(AND('Riesgos Corrup'!$AB$37="Muy Alta",'Riesgos Corrup'!$AD$37="Moderado"),CONCATENATE("R37C",'Riesgos Corrup'!$R$37),"")</f>
        <v/>
      </c>
      <c r="Q42" s="39" t="str">
        <f>IF(AND('Riesgos Corrup'!$AB$38="Muy Alta",'Riesgos Corrup'!$AD$38="Moderado"),CONCATENATE("R37C",'Riesgos Corrup'!$R$38),"")</f>
        <v/>
      </c>
      <c r="R42" s="84" t="str">
        <f>IF(AND('Riesgos Corrup'!$AB$39="Muy Alta",'Riesgos Corrup'!$AD$39="Moderado"),CONCATENATE("R37C",'Riesgos Corrup'!$R$39),"")</f>
        <v/>
      </c>
      <c r="S42" s="83" t="str">
        <f ca="1">IF(AND('Riesgos Corrup'!$AB$37="Muy Alta",'Riesgos Corrup'!$AD$37="Mayor"),CONCATENATE("R37C",'Riesgos Corrup'!$R$37),"")</f>
        <v/>
      </c>
      <c r="T42" s="39" t="str">
        <f>IF(AND('Riesgos Corrup'!$AB$38="Muy Alta",'Riesgos Corrup'!$AD$38="Mayor"),CONCATENATE("R37C",'Riesgos Corrup'!$R$38),"")</f>
        <v/>
      </c>
      <c r="U42" s="84" t="str">
        <f>IF(AND('Riesgos Corrup'!$AB$39="Muy Alta",'Riesgos Corrup'!$AD$39="Mayor"),CONCATENATE("R37C",'Riesgos Corrup'!$R$39),"")</f>
        <v/>
      </c>
      <c r="V42" s="96" t="str">
        <f ca="1">IF(AND('Riesgos Corrup'!$AB$37="Muy Alta",'Riesgos Corrup'!$AD$37="Catastrófico"),CONCATENATE("R37C",'Riesgos Corrup'!$R$37),"")</f>
        <v/>
      </c>
      <c r="W42" s="97" t="str">
        <f>IF(AND('Riesgos Corrup'!$AB$38="Muy Alta",'Riesgos Corrup'!$AD$38="Catastrófico"),CONCATENATE("R37C",'Riesgos Corrup'!$R$38),"")</f>
        <v/>
      </c>
      <c r="X42" s="98" t="str">
        <f>IF(AND('Riesgos Corrup'!$AB$39="Muy Alta",'Riesgos Corrup'!$AD$39="Catastrófico"),CONCATENATE("R37C",'Riesgos Corrup'!$R$39),"")</f>
        <v/>
      </c>
      <c r="Y42" s="40"/>
      <c r="Z42" s="243"/>
      <c r="AA42" s="244"/>
      <c r="AB42" s="244"/>
      <c r="AC42" s="244"/>
      <c r="AD42" s="244"/>
      <c r="AE42" s="245"/>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row>
    <row r="43" spans="1:61" ht="15" customHeight="1" x14ac:dyDescent="0.35">
      <c r="A43" s="40"/>
      <c r="B43" s="252"/>
      <c r="C43" s="253"/>
      <c r="D43" s="254"/>
      <c r="E43" s="227"/>
      <c r="F43" s="222"/>
      <c r="G43" s="222"/>
      <c r="H43" s="222"/>
      <c r="I43" s="222"/>
      <c r="J43" s="83" t="e">
        <f>IF(AND('Riesgos Corrup'!#REF!="Muy Alta",'Riesgos Corrup'!#REF!="Leve"),CONCATENATE("R39C",'Riesgos Corrup'!#REF!),"")</f>
        <v>#REF!</v>
      </c>
      <c r="K43" s="39" t="e">
        <f>IF(AND('Riesgos Corrup'!#REF!="Muy Alta",'Riesgos Corrup'!#REF!="Leve"),CONCATENATE("R38C",'Riesgos Corrup'!#REF!),"")</f>
        <v>#REF!</v>
      </c>
      <c r="L43" s="84" t="e">
        <f>IF(AND('Riesgos Corrup'!#REF!="Muy Alta",'Riesgos Corrup'!#REF!="Leve"),CONCATENATE("R38C",'Riesgos Corrup'!#REF!),"")</f>
        <v>#REF!</v>
      </c>
      <c r="M43" s="83" t="e">
        <f>IF(AND('Riesgos Corrup'!#REF!="Muy Alta",'Riesgos Corrup'!#REF!="Menor"),CONCATENATE("R39C",'Riesgos Corrup'!#REF!),"")</f>
        <v>#REF!</v>
      </c>
      <c r="N43" s="39" t="e">
        <f>IF(AND('Riesgos Corrup'!#REF!="Muy Alta",'Riesgos Corrup'!#REF!="Menor"),CONCATENATE("R38C",'Riesgos Corrup'!#REF!),"")</f>
        <v>#REF!</v>
      </c>
      <c r="O43" s="84" t="e">
        <f>IF(AND('Riesgos Corrup'!#REF!="Muy Alta",'Riesgos Corrup'!#REF!="Menor"),CONCATENATE("R38C",'Riesgos Corrup'!#REF!),"")</f>
        <v>#REF!</v>
      </c>
      <c r="P43" s="83" t="e">
        <f>IF(AND('Riesgos Corrup'!#REF!="Muy Alta",'Riesgos Corrup'!#REF!="Moderado"),CONCATENATE("R39C",'Riesgos Corrup'!#REF!),"")</f>
        <v>#REF!</v>
      </c>
      <c r="Q43" s="39" t="e">
        <f>IF(AND('Riesgos Corrup'!#REF!="Muy Alta",'Riesgos Corrup'!#REF!="Moderado"),CONCATENATE("R38C",'Riesgos Corrup'!#REF!),"")</f>
        <v>#REF!</v>
      </c>
      <c r="R43" s="84" t="e">
        <f>IF(AND('Riesgos Corrup'!#REF!="Muy Alta",'Riesgos Corrup'!#REF!="Moderado"),CONCATENATE("R38C",'Riesgos Corrup'!#REF!),"")</f>
        <v>#REF!</v>
      </c>
      <c r="S43" s="83" t="e">
        <f>IF(AND('Riesgos Corrup'!#REF!="Muy Alta",'Riesgos Corrup'!#REF!="Mayor"),CONCATENATE("R39C",'Riesgos Corrup'!#REF!),"")</f>
        <v>#REF!</v>
      </c>
      <c r="T43" s="39" t="e">
        <f>IF(AND('Riesgos Corrup'!#REF!="Muy Alta",'Riesgos Corrup'!#REF!="Mayor"),CONCATENATE("R38C",'Riesgos Corrup'!#REF!),"")</f>
        <v>#REF!</v>
      </c>
      <c r="U43" s="84" t="e">
        <f>IF(AND('Riesgos Corrup'!#REF!="Muy Alta",'Riesgos Corrup'!#REF!="Mayor"),CONCATENATE("R38C",'Riesgos Corrup'!#REF!),"")</f>
        <v>#REF!</v>
      </c>
      <c r="V43" s="96" t="e">
        <f>IF(AND('Riesgos Corrup'!#REF!="Muy Alta",'Riesgos Corrup'!#REF!="Catastrófico"),CONCATENATE("R39C",'Riesgos Corrup'!#REF!),"")</f>
        <v>#REF!</v>
      </c>
      <c r="W43" s="97" t="e">
        <f>IF(AND('Riesgos Corrup'!#REF!="Muy Alta",'Riesgos Corrup'!#REF!="Catastrófico"),CONCATENATE("R38C",'Riesgos Corrup'!#REF!),"")</f>
        <v>#REF!</v>
      </c>
      <c r="X43" s="98" t="e">
        <f>IF(AND('Riesgos Corrup'!#REF!="Muy Alta",'Riesgos Corrup'!#REF!="Catastrófico"),CONCATENATE("R38C",'Riesgos Corrup'!#REF!),"")</f>
        <v>#REF!</v>
      </c>
      <c r="Y43" s="40"/>
      <c r="Z43" s="243"/>
      <c r="AA43" s="244"/>
      <c r="AB43" s="244"/>
      <c r="AC43" s="244"/>
      <c r="AD43" s="244"/>
      <c r="AE43" s="245"/>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row>
    <row r="44" spans="1:61" ht="15" customHeight="1" x14ac:dyDescent="0.35">
      <c r="A44" s="40"/>
      <c r="B44" s="252"/>
      <c r="C44" s="253"/>
      <c r="D44" s="254"/>
      <c r="E44" s="227"/>
      <c r="F44" s="222"/>
      <c r="G44" s="222"/>
      <c r="H44" s="222"/>
      <c r="I44" s="222"/>
      <c r="J44" s="83" t="e">
        <f>IF(AND('Riesgos Corrup'!#REF!="Muy Alta",'Riesgos Corrup'!#REF!="Leve"),CONCATENATE("R40C",'Riesgos Corrup'!#REF!),"")</f>
        <v>#REF!</v>
      </c>
      <c r="K44" s="39" t="e">
        <f>IF(AND('Riesgos Corrup'!#REF!="Muy Alta",'Riesgos Corrup'!#REF!="Leve"),CONCATENATE("R39C",'Riesgos Corrup'!#REF!),"")</f>
        <v>#REF!</v>
      </c>
      <c r="L44" s="84" t="e">
        <f>IF(AND('Riesgos Corrup'!#REF!="Muy Alta",'Riesgos Corrup'!#REF!="Leve"),CONCATENATE("R39C",'Riesgos Corrup'!#REF!),"")</f>
        <v>#REF!</v>
      </c>
      <c r="M44" s="83" t="e">
        <f>IF(AND('Riesgos Corrup'!#REF!="Muy Alta",'Riesgos Corrup'!#REF!="Menor"),CONCATENATE("R40C",'Riesgos Corrup'!#REF!),"")</f>
        <v>#REF!</v>
      </c>
      <c r="N44" s="39" t="e">
        <f>IF(AND('Riesgos Corrup'!#REF!="Muy Alta",'Riesgos Corrup'!#REF!="Menor"),CONCATENATE("R39C",'Riesgos Corrup'!#REF!),"")</f>
        <v>#REF!</v>
      </c>
      <c r="O44" s="84" t="e">
        <f>IF(AND('Riesgos Corrup'!#REF!="Muy Alta",'Riesgos Corrup'!#REF!="Menor"),CONCATENATE("R39C",'Riesgos Corrup'!#REF!),"")</f>
        <v>#REF!</v>
      </c>
      <c r="P44" s="83" t="e">
        <f>IF(AND('Riesgos Corrup'!#REF!="Muy Alta",'Riesgos Corrup'!#REF!="Moderado"),CONCATENATE("R40C",'Riesgos Corrup'!#REF!),"")</f>
        <v>#REF!</v>
      </c>
      <c r="Q44" s="39" t="e">
        <f>IF(AND('Riesgos Corrup'!#REF!="Muy Alta",'Riesgos Corrup'!#REF!="Moderado"),CONCATENATE("R39C",'Riesgos Corrup'!#REF!),"")</f>
        <v>#REF!</v>
      </c>
      <c r="R44" s="84" t="e">
        <f>IF(AND('Riesgos Corrup'!#REF!="Muy Alta",'Riesgos Corrup'!#REF!="Moderado"),CONCATENATE("R39C",'Riesgos Corrup'!#REF!),"")</f>
        <v>#REF!</v>
      </c>
      <c r="S44" s="83" t="e">
        <f>IF(AND('Riesgos Corrup'!#REF!="Muy Alta",'Riesgos Corrup'!#REF!="Mayor"),CONCATENATE("R40C",'Riesgos Corrup'!#REF!),"")</f>
        <v>#REF!</v>
      </c>
      <c r="T44" s="39" t="e">
        <f>IF(AND('Riesgos Corrup'!#REF!="Muy Alta",'Riesgos Corrup'!#REF!="Mayor"),CONCATENATE("R39C",'Riesgos Corrup'!#REF!),"")</f>
        <v>#REF!</v>
      </c>
      <c r="U44" s="84" t="e">
        <f>IF(AND('Riesgos Corrup'!#REF!="Muy Alta",'Riesgos Corrup'!#REF!="Mayor"),CONCATENATE("R39C",'Riesgos Corrup'!#REF!),"")</f>
        <v>#REF!</v>
      </c>
      <c r="V44" s="96" t="e">
        <f>IF(AND('Riesgos Corrup'!#REF!="Muy Alta",'Riesgos Corrup'!#REF!="Catastrófico"),CONCATENATE("R40C",'Riesgos Corrup'!#REF!),"")</f>
        <v>#REF!</v>
      </c>
      <c r="W44" s="97" t="e">
        <f>IF(AND('Riesgos Corrup'!#REF!="Muy Alta",'Riesgos Corrup'!#REF!="Catastrófico"),CONCATENATE("R39C",'Riesgos Corrup'!#REF!),"")</f>
        <v>#REF!</v>
      </c>
      <c r="X44" s="98" t="e">
        <f>IF(AND('Riesgos Corrup'!#REF!="Muy Alta",'Riesgos Corrup'!#REF!="Catastrófico"),CONCATENATE("R39C",'Riesgos Corrup'!#REF!),"")</f>
        <v>#REF!</v>
      </c>
      <c r="Y44" s="40"/>
      <c r="Z44" s="243"/>
      <c r="AA44" s="244"/>
      <c r="AB44" s="244"/>
      <c r="AC44" s="244"/>
      <c r="AD44" s="244"/>
      <c r="AE44" s="245"/>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row>
    <row r="45" spans="1:61" ht="15" customHeight="1" x14ac:dyDescent="0.35">
      <c r="A45" s="40"/>
      <c r="B45" s="252"/>
      <c r="C45" s="253"/>
      <c r="D45" s="254"/>
      <c r="E45" s="227"/>
      <c r="F45" s="222"/>
      <c r="G45" s="222"/>
      <c r="H45" s="222"/>
      <c r="I45" s="222"/>
      <c r="J45" s="83" t="e">
        <f>IF(AND('Riesgos Corrup'!#REF!="Muy Alta",'Riesgos Corrup'!#REF!="Leve"),CONCATENATE("R41C",'Riesgos Corrup'!#REF!),"")</f>
        <v>#REF!</v>
      </c>
      <c r="K45" s="39" t="e">
        <f>IF(AND('Riesgos Corrup'!#REF!="Muy Alta",'Riesgos Corrup'!#REF!="Leve"),CONCATENATE("R40C",'Riesgos Corrup'!#REF!),"")</f>
        <v>#REF!</v>
      </c>
      <c r="L45" s="84" t="e">
        <f>IF(AND('Riesgos Corrup'!#REF!="Muy Alta",'Riesgos Corrup'!#REF!="Leve"),CONCATENATE("R40C",'Riesgos Corrup'!#REF!),"")</f>
        <v>#REF!</v>
      </c>
      <c r="M45" s="83" t="e">
        <f>IF(AND('Riesgos Corrup'!#REF!="Muy Alta",'Riesgos Corrup'!#REF!="Menor"),CONCATENATE("R41C",'Riesgos Corrup'!#REF!),"")</f>
        <v>#REF!</v>
      </c>
      <c r="N45" s="39" t="e">
        <f>IF(AND('Riesgos Corrup'!#REF!="Muy Alta",'Riesgos Corrup'!#REF!="Menor"),CONCATENATE("R40C",'Riesgos Corrup'!#REF!),"")</f>
        <v>#REF!</v>
      </c>
      <c r="O45" s="84" t="e">
        <f>IF(AND('Riesgos Corrup'!#REF!="Muy Alta",'Riesgos Corrup'!#REF!="Menor"),CONCATENATE("R40C",'Riesgos Corrup'!#REF!),"")</f>
        <v>#REF!</v>
      </c>
      <c r="P45" s="83" t="e">
        <f>IF(AND('Riesgos Corrup'!#REF!="Muy Alta",'Riesgos Corrup'!#REF!="Moderado"),CONCATENATE("R41C",'Riesgos Corrup'!#REF!),"")</f>
        <v>#REF!</v>
      </c>
      <c r="Q45" s="39" t="e">
        <f>IF(AND('Riesgos Corrup'!#REF!="Muy Alta",'Riesgos Corrup'!#REF!="Moderado"),CONCATENATE("R40C",'Riesgos Corrup'!#REF!),"")</f>
        <v>#REF!</v>
      </c>
      <c r="R45" s="84" t="e">
        <f>IF(AND('Riesgos Corrup'!#REF!="Muy Alta",'Riesgos Corrup'!#REF!="Moderado"),CONCATENATE("R40C",'Riesgos Corrup'!#REF!),"")</f>
        <v>#REF!</v>
      </c>
      <c r="S45" s="83" t="e">
        <f>IF(AND('Riesgos Corrup'!#REF!="Muy Alta",'Riesgos Corrup'!#REF!="Mayor"),CONCATENATE("R41C",'Riesgos Corrup'!#REF!),"")</f>
        <v>#REF!</v>
      </c>
      <c r="T45" s="39" t="e">
        <f>IF(AND('Riesgos Corrup'!#REF!="Muy Alta",'Riesgos Corrup'!#REF!="Mayor"),CONCATENATE("R40C",'Riesgos Corrup'!#REF!),"")</f>
        <v>#REF!</v>
      </c>
      <c r="U45" s="84" t="e">
        <f>IF(AND('Riesgos Corrup'!#REF!="Muy Alta",'Riesgos Corrup'!#REF!="Mayor"),CONCATENATE("R40C",'Riesgos Corrup'!#REF!),"")</f>
        <v>#REF!</v>
      </c>
      <c r="V45" s="96" t="e">
        <f>IF(AND('Riesgos Corrup'!#REF!="Muy Alta",'Riesgos Corrup'!#REF!="Catastrófico"),CONCATENATE("R41C",'Riesgos Corrup'!#REF!),"")</f>
        <v>#REF!</v>
      </c>
      <c r="W45" s="97" t="e">
        <f>IF(AND('Riesgos Corrup'!#REF!="Muy Alta",'Riesgos Corrup'!#REF!="Catastrófico"),CONCATENATE("R40C",'Riesgos Corrup'!#REF!),"")</f>
        <v>#REF!</v>
      </c>
      <c r="X45" s="98" t="e">
        <f>IF(AND('Riesgos Corrup'!#REF!="Muy Alta",'Riesgos Corrup'!#REF!="Catastrófico"),CONCATENATE("R40C",'Riesgos Corrup'!#REF!),"")</f>
        <v>#REF!</v>
      </c>
      <c r="Y45" s="40"/>
      <c r="Z45" s="243"/>
      <c r="AA45" s="244"/>
      <c r="AB45" s="244"/>
      <c r="AC45" s="244"/>
      <c r="AD45" s="244"/>
      <c r="AE45" s="245"/>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row>
    <row r="46" spans="1:61" ht="15" customHeight="1" x14ac:dyDescent="0.35">
      <c r="A46" s="40"/>
      <c r="B46" s="252"/>
      <c r="C46" s="253"/>
      <c r="D46" s="254"/>
      <c r="E46" s="227"/>
      <c r="F46" s="222"/>
      <c r="G46" s="222"/>
      <c r="H46" s="222"/>
      <c r="I46" s="222"/>
      <c r="J46" s="83" t="str">
        <f>IF(AND('Riesgos Corrup'!$AB$40="Muy Alta",'Riesgos Corrup'!$AD$40="Leve"),CONCATENATE("R42C",'Riesgos Corrup'!$R$40),"")</f>
        <v/>
      </c>
      <c r="K46" s="39" t="str">
        <f>IF(AND('Riesgos Corrup'!$AB$41="Muy Alta",'Riesgos Corrup'!$AD$41="Leve"),CONCATENATE("R41C",'Riesgos Corrup'!$R$41),"")</f>
        <v/>
      </c>
      <c r="L46" s="84" t="str">
        <f>IF(AND('Riesgos Corrup'!$AB$42="Muy Alta",'Riesgos Corrup'!$AD$42="Leve"),CONCATENATE("R41C",'Riesgos Corrup'!$R$42),"")</f>
        <v/>
      </c>
      <c r="M46" s="83" t="str">
        <f>IF(AND('Riesgos Corrup'!$AB$40="Muy Alta",'Riesgos Corrup'!$AD$40="Menor"),CONCATENATE("R42C",'Riesgos Corrup'!$R$40),"")</f>
        <v/>
      </c>
      <c r="N46" s="39" t="str">
        <f>IF(AND('Riesgos Corrup'!$AB$41="Muy Alta",'Riesgos Corrup'!$AD$41="Menor"),CONCATENATE("R41C",'Riesgos Corrup'!$R$41),"")</f>
        <v/>
      </c>
      <c r="O46" s="84" t="str">
        <f>IF(AND('Riesgos Corrup'!$AB$42="Muy Alta",'Riesgos Corrup'!$AD$42="Menor"),CONCATENATE("R41C",'Riesgos Corrup'!$R$42),"")</f>
        <v/>
      </c>
      <c r="P46" s="83" t="str">
        <f>IF(AND('Riesgos Corrup'!$AB$40="Muy Alta",'Riesgos Corrup'!$AD$40="Moderado"),CONCATENATE("R42C",'Riesgos Corrup'!$R$40),"")</f>
        <v/>
      </c>
      <c r="Q46" s="39" t="str">
        <f>IF(AND('Riesgos Corrup'!$AB$41="Muy Alta",'Riesgos Corrup'!$AD$41="Moderado"),CONCATENATE("R41C",'Riesgos Corrup'!$R$41),"")</f>
        <v/>
      </c>
      <c r="R46" s="84" t="str">
        <f>IF(AND('Riesgos Corrup'!$AB$42="Muy Alta",'Riesgos Corrup'!$AD$42="Moderado"),CONCATENATE("R41C",'Riesgos Corrup'!$R$42),"")</f>
        <v/>
      </c>
      <c r="S46" s="83" t="str">
        <f>IF(AND('Riesgos Corrup'!$AB$40="Muy Alta",'Riesgos Corrup'!$AD$40="Mayor"),CONCATENATE("R42C",'Riesgos Corrup'!$R$40),"")</f>
        <v/>
      </c>
      <c r="T46" s="39" t="str">
        <f>IF(AND('Riesgos Corrup'!$AB$41="Muy Alta",'Riesgos Corrup'!$AD$41="Mayor"),CONCATENATE("R41C",'Riesgos Corrup'!$R$41),"")</f>
        <v/>
      </c>
      <c r="U46" s="84" t="str">
        <f>IF(AND('Riesgos Corrup'!$AB$42="Muy Alta",'Riesgos Corrup'!$AD$42="Mayor"),CONCATENATE("R41C",'Riesgos Corrup'!$R$42),"")</f>
        <v/>
      </c>
      <c r="V46" s="96" t="str">
        <f>IF(AND('Riesgos Corrup'!$AB$40="Muy Alta",'Riesgos Corrup'!$AD$40="Catastrófico"),CONCATENATE("R42C",'Riesgos Corrup'!$R$40),"")</f>
        <v/>
      </c>
      <c r="W46" s="97" t="str">
        <f>IF(AND('Riesgos Corrup'!$AB$41="Muy Alta",'Riesgos Corrup'!$AD$41="Catastrófico"),CONCATENATE("R41C",'Riesgos Corrup'!$R$41),"")</f>
        <v/>
      </c>
      <c r="X46" s="98" t="str">
        <f>IF(AND('Riesgos Corrup'!$AB$42="Muy Alta",'Riesgos Corrup'!$AD$42="Catastrófico"),CONCATENATE("R41C",'Riesgos Corrup'!$R$42),"")</f>
        <v/>
      </c>
      <c r="Y46" s="40"/>
      <c r="Z46" s="243"/>
      <c r="AA46" s="244"/>
      <c r="AB46" s="244"/>
      <c r="AC46" s="244"/>
      <c r="AD46" s="244"/>
      <c r="AE46" s="245"/>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row>
    <row r="47" spans="1:61" ht="15" customHeight="1" x14ac:dyDescent="0.35">
      <c r="A47" s="40"/>
      <c r="B47" s="252"/>
      <c r="C47" s="253"/>
      <c r="D47" s="254"/>
      <c r="E47" s="227"/>
      <c r="F47" s="222"/>
      <c r="G47" s="222"/>
      <c r="H47" s="222"/>
      <c r="I47" s="222"/>
      <c r="J47" s="83" t="e">
        <f>IF(AND('Riesgos Corrup'!#REF!="Muy Alta",'Riesgos Corrup'!#REF!="Leve"),CONCATENATE("R43C",'Riesgos Corrup'!#REF!),"")</f>
        <v>#REF!</v>
      </c>
      <c r="K47" s="39" t="e">
        <f>IF(AND('Riesgos Corrup'!#REF!="Muy Alta",'Riesgos Corrup'!#REF!="Leve"),CONCATENATE("R42C",'Riesgos Corrup'!#REF!),"")</f>
        <v>#REF!</v>
      </c>
      <c r="L47" s="84" t="e">
        <f>IF(AND('Riesgos Corrup'!#REF!="Muy Alta",'Riesgos Corrup'!#REF!="Leve"),CONCATENATE("R42C",'Riesgos Corrup'!#REF!),"")</f>
        <v>#REF!</v>
      </c>
      <c r="M47" s="83" t="e">
        <f>IF(AND('Riesgos Corrup'!#REF!="Muy Alta",'Riesgos Corrup'!#REF!="Menor"),CONCATENATE("R43C",'Riesgos Corrup'!#REF!),"")</f>
        <v>#REF!</v>
      </c>
      <c r="N47" s="39" t="e">
        <f>IF(AND('Riesgos Corrup'!#REF!="Muy Alta",'Riesgos Corrup'!#REF!="Menor"),CONCATENATE("R42C",'Riesgos Corrup'!#REF!),"")</f>
        <v>#REF!</v>
      </c>
      <c r="O47" s="84" t="e">
        <f>IF(AND('Riesgos Corrup'!#REF!="Muy Alta",'Riesgos Corrup'!#REF!="Menor"),CONCATENATE("R42C",'Riesgos Corrup'!#REF!),"")</f>
        <v>#REF!</v>
      </c>
      <c r="P47" s="83" t="e">
        <f>IF(AND('Riesgos Corrup'!#REF!="Muy Alta",'Riesgos Corrup'!#REF!="Moderado"),CONCATENATE("R43C",'Riesgos Corrup'!#REF!),"")</f>
        <v>#REF!</v>
      </c>
      <c r="Q47" s="39" t="e">
        <f>IF(AND('Riesgos Corrup'!#REF!="Muy Alta",'Riesgos Corrup'!#REF!="Moderado"),CONCATENATE("R42C",'Riesgos Corrup'!#REF!),"")</f>
        <v>#REF!</v>
      </c>
      <c r="R47" s="84" t="e">
        <f>IF(AND('Riesgos Corrup'!#REF!="Muy Alta",'Riesgos Corrup'!#REF!="Moderado"),CONCATENATE("R42C",'Riesgos Corrup'!#REF!),"")</f>
        <v>#REF!</v>
      </c>
      <c r="S47" s="83" t="e">
        <f>IF(AND('Riesgos Corrup'!#REF!="Muy Alta",'Riesgos Corrup'!#REF!="Mayor"),CONCATENATE("R43C",'Riesgos Corrup'!#REF!),"")</f>
        <v>#REF!</v>
      </c>
      <c r="T47" s="39" t="e">
        <f>IF(AND('Riesgos Corrup'!#REF!="Muy Alta",'Riesgos Corrup'!#REF!="Mayor"),CONCATENATE("R42C",'Riesgos Corrup'!#REF!),"")</f>
        <v>#REF!</v>
      </c>
      <c r="U47" s="84" t="e">
        <f>IF(AND('Riesgos Corrup'!#REF!="Muy Alta",'Riesgos Corrup'!#REF!="Mayor"),CONCATENATE("R42C",'Riesgos Corrup'!#REF!),"")</f>
        <v>#REF!</v>
      </c>
      <c r="V47" s="96" t="e">
        <f>IF(AND('Riesgos Corrup'!#REF!="Muy Alta",'Riesgos Corrup'!#REF!="Catastrófico"),CONCATENATE("R43C",'Riesgos Corrup'!#REF!),"")</f>
        <v>#REF!</v>
      </c>
      <c r="W47" s="97" t="e">
        <f>IF(AND('Riesgos Corrup'!#REF!="Muy Alta",'Riesgos Corrup'!#REF!="Catastrófico"),CONCATENATE("R42C",'Riesgos Corrup'!#REF!),"")</f>
        <v>#REF!</v>
      </c>
      <c r="X47" s="98" t="e">
        <f>IF(AND('Riesgos Corrup'!#REF!="Muy Alta",'Riesgos Corrup'!#REF!="Catastrófico"),CONCATENATE("R42C",'Riesgos Corrup'!#REF!),"")</f>
        <v>#REF!</v>
      </c>
      <c r="Y47" s="40"/>
      <c r="Z47" s="243"/>
      <c r="AA47" s="244"/>
      <c r="AB47" s="244"/>
      <c r="AC47" s="244"/>
      <c r="AD47" s="244"/>
      <c r="AE47" s="245"/>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row>
    <row r="48" spans="1:61" ht="15" customHeight="1" x14ac:dyDescent="0.35">
      <c r="A48" s="40"/>
      <c r="B48" s="252"/>
      <c r="C48" s="253"/>
      <c r="D48" s="254"/>
      <c r="E48" s="227"/>
      <c r="F48" s="222"/>
      <c r="G48" s="222"/>
      <c r="H48" s="222"/>
      <c r="I48" s="222"/>
      <c r="J48" s="83" t="str">
        <f ca="1">IF(AND('Riesgos Corrup'!$AB$43="Muy Alta",'Riesgos Corrup'!$AD$43="Leve"),CONCATENATE("R44C",'Riesgos Corrup'!$R$43),"")</f>
        <v/>
      </c>
      <c r="K48" s="39" t="str">
        <f>IF(AND('Riesgos Corrup'!$AB$44="Muy Alta",'Riesgos Corrup'!$AD$44="Leve"),CONCATENATE("R43C",'Riesgos Corrup'!$R$44),"")</f>
        <v/>
      </c>
      <c r="L48" s="84" t="str">
        <f>IF(AND('Riesgos Corrup'!$AB$45="Muy Alta",'Riesgos Corrup'!$AD$45="Leve"),CONCATENATE("R43C",'Riesgos Corrup'!$R$45),"")</f>
        <v/>
      </c>
      <c r="M48" s="83" t="str">
        <f ca="1">IF(AND('Riesgos Corrup'!$AB$43="Muy Alta",'Riesgos Corrup'!$AD$43="Menor"),CONCATENATE("R44C",'Riesgos Corrup'!$R$43),"")</f>
        <v/>
      </c>
      <c r="N48" s="39" t="str">
        <f>IF(AND('Riesgos Corrup'!$AB$44="Muy Alta",'Riesgos Corrup'!$AD$44="Menor"),CONCATENATE("R43C",'Riesgos Corrup'!$R$44),"")</f>
        <v/>
      </c>
      <c r="O48" s="84" t="str">
        <f>IF(AND('Riesgos Corrup'!$AB$45="Muy Alta",'Riesgos Corrup'!$AD$45="Menor"),CONCATENATE("R43C",'Riesgos Corrup'!$R$45),"")</f>
        <v/>
      </c>
      <c r="P48" s="83" t="str">
        <f ca="1">IF(AND('Riesgos Corrup'!$AB$43="Muy Alta",'Riesgos Corrup'!$AD$43="Moderado"),CONCATENATE("R44C",'Riesgos Corrup'!$R$43),"")</f>
        <v/>
      </c>
      <c r="Q48" s="39" t="str">
        <f>IF(AND('Riesgos Corrup'!$AB$44="Muy Alta",'Riesgos Corrup'!$AD$44="Moderado"),CONCATENATE("R43C",'Riesgos Corrup'!$R$44),"")</f>
        <v/>
      </c>
      <c r="R48" s="84" t="str">
        <f>IF(AND('Riesgos Corrup'!$AB$45="Muy Alta",'Riesgos Corrup'!$AD$45="Moderado"),CONCATENATE("R43C",'Riesgos Corrup'!$R$45),"")</f>
        <v/>
      </c>
      <c r="S48" s="83" t="str">
        <f ca="1">IF(AND('Riesgos Corrup'!$AB$43="Muy Alta",'Riesgos Corrup'!$AD$43="Mayor"),CONCATENATE("R44C",'Riesgos Corrup'!$R$43),"")</f>
        <v/>
      </c>
      <c r="T48" s="39" t="str">
        <f>IF(AND('Riesgos Corrup'!$AB$44="Muy Alta",'Riesgos Corrup'!$AD$44="Mayor"),CONCATENATE("R43C",'Riesgos Corrup'!$R$44),"")</f>
        <v/>
      </c>
      <c r="U48" s="84" t="str">
        <f>IF(AND('Riesgos Corrup'!$AB$45="Muy Alta",'Riesgos Corrup'!$AD$45="Mayor"),CONCATENATE("R43C",'Riesgos Corrup'!$R$45),"")</f>
        <v/>
      </c>
      <c r="V48" s="96" t="str">
        <f ca="1">IF(AND('Riesgos Corrup'!$AB$43="Muy Alta",'Riesgos Corrup'!$AD$43="Catastrófico"),CONCATENATE("R44C",'Riesgos Corrup'!$R$43),"")</f>
        <v/>
      </c>
      <c r="W48" s="97" t="str">
        <f>IF(AND('Riesgos Corrup'!$AB$44="Muy Alta",'Riesgos Corrup'!$AD$44="Catastrófico"),CONCATENATE("R43C",'Riesgos Corrup'!$R$44),"")</f>
        <v/>
      </c>
      <c r="X48" s="98" t="str">
        <f>IF(AND('Riesgos Corrup'!$AB$45="Muy Alta",'Riesgos Corrup'!$AD$45="Catastrófico"),CONCATENATE("R43C",'Riesgos Corrup'!$R$45),"")</f>
        <v/>
      </c>
      <c r="Y48" s="40"/>
      <c r="Z48" s="243"/>
      <c r="AA48" s="244"/>
      <c r="AB48" s="244"/>
      <c r="AC48" s="244"/>
      <c r="AD48" s="244"/>
      <c r="AE48" s="245"/>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row>
    <row r="49" spans="1:61" ht="15" customHeight="1" x14ac:dyDescent="0.35">
      <c r="A49" s="40"/>
      <c r="B49" s="252"/>
      <c r="C49" s="253"/>
      <c r="D49" s="254"/>
      <c r="E49" s="227"/>
      <c r="F49" s="222"/>
      <c r="G49" s="222"/>
      <c r="H49" s="222"/>
      <c r="I49" s="222"/>
      <c r="J49" s="83" t="str">
        <f>IF(AND('Riesgos Corrup'!$AB$46="Muy Alta",'Riesgos Corrup'!$AD$46="Leve"),CONCATENATE("R45C",'Riesgos Corrup'!$R$46),"")</f>
        <v/>
      </c>
      <c r="K49" s="39" t="str">
        <f>IF(AND('Riesgos Corrup'!$AB$47="Muy Alta",'Riesgos Corrup'!$AD$47="Leve"),CONCATENATE("R44C",'Riesgos Corrup'!$R$47),"")</f>
        <v/>
      </c>
      <c r="L49" s="84" t="str">
        <f>IF(AND('Riesgos Corrup'!$AB$48="Muy Alta",'Riesgos Corrup'!$AD$48="Leve"),CONCATENATE("R44C",'Riesgos Corrup'!$R$48),"")</f>
        <v/>
      </c>
      <c r="M49" s="83" t="str">
        <f>IF(AND('Riesgos Corrup'!$AB$46="Muy Alta",'Riesgos Corrup'!$AD$46="Menor"),CONCATENATE("R45C",'Riesgos Corrup'!$R$46),"")</f>
        <v/>
      </c>
      <c r="N49" s="39" t="str">
        <f>IF(AND('Riesgos Corrup'!$AB$47="Muy Alta",'Riesgos Corrup'!$AD$47="Menor"),CONCATENATE("R44C",'Riesgos Corrup'!$R$47),"")</f>
        <v/>
      </c>
      <c r="O49" s="84" t="str">
        <f>IF(AND('Riesgos Corrup'!$AB$48="Muy Alta",'Riesgos Corrup'!$AD$48="Menor"),CONCATENATE("R44C",'Riesgos Corrup'!$R$48),"")</f>
        <v/>
      </c>
      <c r="P49" s="83" t="str">
        <f>IF(AND('Riesgos Corrup'!$AB$46="Muy Alta",'Riesgos Corrup'!$AD$46="Moderado"),CONCATENATE("R45C",'Riesgos Corrup'!$R$46),"")</f>
        <v/>
      </c>
      <c r="Q49" s="39" t="str">
        <f>IF(AND('Riesgos Corrup'!$AB$47="Muy Alta",'Riesgos Corrup'!$AD$47="Moderado"),CONCATENATE("R44C",'Riesgos Corrup'!$R$47),"")</f>
        <v/>
      </c>
      <c r="R49" s="84" t="str">
        <f>IF(AND('Riesgos Corrup'!$AB$48="Muy Alta",'Riesgos Corrup'!$AD$48="Moderado"),CONCATENATE("R44C",'Riesgos Corrup'!$R$48),"")</f>
        <v/>
      </c>
      <c r="S49" s="83" t="str">
        <f>IF(AND('Riesgos Corrup'!$AB$46="Muy Alta",'Riesgos Corrup'!$AD$46="Mayor"),CONCATENATE("R45C",'Riesgos Corrup'!$R$46),"")</f>
        <v/>
      </c>
      <c r="T49" s="39" t="str">
        <f>IF(AND('Riesgos Corrup'!$AB$47="Muy Alta",'Riesgos Corrup'!$AD$47="Mayor"),CONCATENATE("R44C",'Riesgos Corrup'!$R$47),"")</f>
        <v/>
      </c>
      <c r="U49" s="84" t="str">
        <f>IF(AND('Riesgos Corrup'!$AB$48="Muy Alta",'Riesgos Corrup'!$AD$48="Mayor"),CONCATENATE("R44C",'Riesgos Corrup'!$R$48),"")</f>
        <v/>
      </c>
      <c r="V49" s="96" t="str">
        <f>IF(AND('Riesgos Corrup'!$AB$46="Muy Alta",'Riesgos Corrup'!$AD$46="Catastrófico"),CONCATENATE("R45C",'Riesgos Corrup'!$R$46),"")</f>
        <v/>
      </c>
      <c r="W49" s="97" t="str">
        <f>IF(AND('Riesgos Corrup'!$AB$47="Muy Alta",'Riesgos Corrup'!$AD$47="Catastrófico"),CONCATENATE("R44C",'Riesgos Corrup'!$R$47),"")</f>
        <v/>
      </c>
      <c r="X49" s="98" t="str">
        <f>IF(AND('Riesgos Corrup'!$AB$48="Muy Alta",'Riesgos Corrup'!$AD$48="Catastrófico"),CONCATENATE("R44C",'Riesgos Corrup'!$R$48),"")</f>
        <v/>
      </c>
      <c r="Y49" s="40"/>
      <c r="Z49" s="243"/>
      <c r="AA49" s="244"/>
      <c r="AB49" s="244"/>
      <c r="AC49" s="244"/>
      <c r="AD49" s="244"/>
      <c r="AE49" s="245"/>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row>
    <row r="50" spans="1:61" ht="15" customHeight="1" x14ac:dyDescent="0.35">
      <c r="A50" s="40"/>
      <c r="B50" s="252"/>
      <c r="C50" s="253"/>
      <c r="D50" s="254"/>
      <c r="E50" s="227"/>
      <c r="F50" s="222"/>
      <c r="G50" s="222"/>
      <c r="H50" s="222"/>
      <c r="I50" s="222"/>
      <c r="J50" s="83" t="e">
        <f>IF(AND('Riesgos Corrup'!#REF!="Muy Alta",'Riesgos Corrup'!#REF!="Leve"),CONCATENATE("R46C",'Riesgos Corrup'!#REF!),"")</f>
        <v>#REF!</v>
      </c>
      <c r="K50" s="39" t="e">
        <f>IF(AND('Riesgos Corrup'!#REF!="Muy Alta",'Riesgos Corrup'!#REF!="Leve"),CONCATENATE("R45C",'Riesgos Corrup'!#REF!),"")</f>
        <v>#REF!</v>
      </c>
      <c r="L50" s="84" t="e">
        <f>IF(AND('Riesgos Corrup'!#REF!="Muy Alta",'Riesgos Corrup'!#REF!="Leve"),CONCATENATE("R45C",'Riesgos Corrup'!#REF!),"")</f>
        <v>#REF!</v>
      </c>
      <c r="M50" s="83" t="e">
        <f>IF(AND('Riesgos Corrup'!#REF!="Muy Alta",'Riesgos Corrup'!#REF!="Menor"),CONCATENATE("R46C",'Riesgos Corrup'!#REF!),"")</f>
        <v>#REF!</v>
      </c>
      <c r="N50" s="39" t="e">
        <f>IF(AND('Riesgos Corrup'!#REF!="Muy Alta",'Riesgos Corrup'!#REF!="Menor"),CONCATENATE("R45C",'Riesgos Corrup'!#REF!),"")</f>
        <v>#REF!</v>
      </c>
      <c r="O50" s="84" t="e">
        <f>IF(AND('Riesgos Corrup'!#REF!="Muy Alta",'Riesgos Corrup'!#REF!="Menor"),CONCATENATE("R45C",'Riesgos Corrup'!#REF!),"")</f>
        <v>#REF!</v>
      </c>
      <c r="P50" s="83" t="e">
        <f>IF(AND('Riesgos Corrup'!#REF!="Muy Alta",'Riesgos Corrup'!#REF!="Moderado"),CONCATENATE("R46C",'Riesgos Corrup'!#REF!),"")</f>
        <v>#REF!</v>
      </c>
      <c r="Q50" s="39" t="e">
        <f>IF(AND('Riesgos Corrup'!#REF!="Muy Alta",'Riesgos Corrup'!#REF!="Moderado"),CONCATENATE("R45C",'Riesgos Corrup'!#REF!),"")</f>
        <v>#REF!</v>
      </c>
      <c r="R50" s="84" t="e">
        <f>IF(AND('Riesgos Corrup'!#REF!="Muy Alta",'Riesgos Corrup'!#REF!="Moderado"),CONCATENATE("R45C",'Riesgos Corrup'!#REF!),"")</f>
        <v>#REF!</v>
      </c>
      <c r="S50" s="83" t="e">
        <f>IF(AND('Riesgos Corrup'!#REF!="Muy Alta",'Riesgos Corrup'!#REF!="Mayor"),CONCATENATE("R46C",'Riesgos Corrup'!#REF!),"")</f>
        <v>#REF!</v>
      </c>
      <c r="T50" s="39" t="e">
        <f>IF(AND('Riesgos Corrup'!#REF!="Muy Alta",'Riesgos Corrup'!#REF!="Mayor"),CONCATENATE("R45C",'Riesgos Corrup'!#REF!),"")</f>
        <v>#REF!</v>
      </c>
      <c r="U50" s="84" t="e">
        <f>IF(AND('Riesgos Corrup'!#REF!="Muy Alta",'Riesgos Corrup'!#REF!="Mayor"),CONCATENATE("R45C",'Riesgos Corrup'!#REF!),"")</f>
        <v>#REF!</v>
      </c>
      <c r="V50" s="96" t="e">
        <f>IF(AND('Riesgos Corrup'!#REF!="Muy Alta",'Riesgos Corrup'!#REF!="Catastrófico"),CONCATENATE("R46C",'Riesgos Corrup'!#REF!),"")</f>
        <v>#REF!</v>
      </c>
      <c r="W50" s="97" t="e">
        <f>IF(AND('Riesgos Corrup'!#REF!="Muy Alta",'Riesgos Corrup'!#REF!="Catastrófico"),CONCATENATE("R45C",'Riesgos Corrup'!#REF!),"")</f>
        <v>#REF!</v>
      </c>
      <c r="X50" s="98" t="e">
        <f>IF(AND('Riesgos Corrup'!#REF!="Muy Alta",'Riesgos Corrup'!#REF!="Catastrófico"),CONCATENATE("R45C",'Riesgos Corrup'!#REF!),"")</f>
        <v>#REF!</v>
      </c>
      <c r="Y50" s="40"/>
      <c r="Z50" s="243"/>
      <c r="AA50" s="244"/>
      <c r="AB50" s="244"/>
      <c r="AC50" s="244"/>
      <c r="AD50" s="244"/>
      <c r="AE50" s="245"/>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row>
    <row r="51" spans="1:61" ht="15" customHeight="1" x14ac:dyDescent="0.35">
      <c r="A51" s="40"/>
      <c r="B51" s="252"/>
      <c r="C51" s="253"/>
      <c r="D51" s="254"/>
      <c r="E51" s="227"/>
      <c r="F51" s="222"/>
      <c r="G51" s="222"/>
      <c r="H51" s="222"/>
      <c r="I51" s="222"/>
      <c r="J51" s="83" t="e">
        <f>IF(AND('Riesgos Corrup'!#REF!="Muy Alta",'Riesgos Corrup'!#REF!="Leve"),CONCATENATE("R47C",'Riesgos Corrup'!#REF!),"")</f>
        <v>#REF!</v>
      </c>
      <c r="K51" s="39" t="e">
        <f>IF(AND('Riesgos Corrup'!#REF!="Muy Alta",'Riesgos Corrup'!#REF!="Leve"),CONCATENATE("R46C",'Riesgos Corrup'!#REF!),"")</f>
        <v>#REF!</v>
      </c>
      <c r="L51" s="84" t="e">
        <f>IF(AND('Riesgos Corrup'!#REF!="Muy Alta",'Riesgos Corrup'!#REF!="Leve"),CONCATENATE("R46C",'Riesgos Corrup'!#REF!),"")</f>
        <v>#REF!</v>
      </c>
      <c r="M51" s="83" t="e">
        <f>IF(AND('Riesgos Corrup'!#REF!="Muy Alta",'Riesgos Corrup'!#REF!="Menor"),CONCATENATE("R47C",'Riesgos Corrup'!#REF!),"")</f>
        <v>#REF!</v>
      </c>
      <c r="N51" s="39" t="e">
        <f>IF(AND('Riesgos Corrup'!#REF!="Muy Alta",'Riesgos Corrup'!#REF!="Menor"),CONCATENATE("R46C",'Riesgos Corrup'!#REF!),"")</f>
        <v>#REF!</v>
      </c>
      <c r="O51" s="84" t="e">
        <f>IF(AND('Riesgos Corrup'!#REF!="Muy Alta",'Riesgos Corrup'!#REF!="Menor"),CONCATENATE("R46C",'Riesgos Corrup'!#REF!),"")</f>
        <v>#REF!</v>
      </c>
      <c r="P51" s="83" t="e">
        <f>IF(AND('Riesgos Corrup'!#REF!="Muy Alta",'Riesgos Corrup'!#REF!="Moderado"),CONCATENATE("R47C",'Riesgos Corrup'!#REF!),"")</f>
        <v>#REF!</v>
      </c>
      <c r="Q51" s="39" t="e">
        <f>IF(AND('Riesgos Corrup'!#REF!="Muy Alta",'Riesgos Corrup'!#REF!="Moderado"),CONCATENATE("R46C",'Riesgos Corrup'!#REF!),"")</f>
        <v>#REF!</v>
      </c>
      <c r="R51" s="84" t="e">
        <f>IF(AND('Riesgos Corrup'!#REF!="Muy Alta",'Riesgos Corrup'!#REF!="Moderado"),CONCATENATE("R46C",'Riesgos Corrup'!#REF!),"")</f>
        <v>#REF!</v>
      </c>
      <c r="S51" s="83" t="e">
        <f>IF(AND('Riesgos Corrup'!#REF!="Muy Alta",'Riesgos Corrup'!#REF!="Mayor"),CONCATENATE("R47C",'Riesgos Corrup'!#REF!),"")</f>
        <v>#REF!</v>
      </c>
      <c r="T51" s="39" t="e">
        <f>IF(AND('Riesgos Corrup'!#REF!="Muy Alta",'Riesgos Corrup'!#REF!="Mayor"),CONCATENATE("R46C",'Riesgos Corrup'!#REF!),"")</f>
        <v>#REF!</v>
      </c>
      <c r="U51" s="84" t="e">
        <f>IF(AND('Riesgos Corrup'!#REF!="Muy Alta",'Riesgos Corrup'!#REF!="Mayor"),CONCATENATE("R46C",'Riesgos Corrup'!#REF!),"")</f>
        <v>#REF!</v>
      </c>
      <c r="V51" s="96" t="e">
        <f>IF(AND('Riesgos Corrup'!#REF!="Muy Alta",'Riesgos Corrup'!#REF!="Catastrófico"),CONCATENATE("R47C",'Riesgos Corrup'!#REF!),"")</f>
        <v>#REF!</v>
      </c>
      <c r="W51" s="97" t="e">
        <f>IF(AND('Riesgos Corrup'!#REF!="Muy Alta",'Riesgos Corrup'!#REF!="Catastrófico"),CONCATENATE("R46C",'Riesgos Corrup'!#REF!),"")</f>
        <v>#REF!</v>
      </c>
      <c r="X51" s="98" t="e">
        <f>IF(AND('Riesgos Corrup'!#REF!="Muy Alta",'Riesgos Corrup'!#REF!="Catastrófico"),CONCATENATE("R46C",'Riesgos Corrup'!#REF!),"")</f>
        <v>#REF!</v>
      </c>
      <c r="Y51" s="40"/>
      <c r="Z51" s="243"/>
      <c r="AA51" s="244"/>
      <c r="AB51" s="244"/>
      <c r="AC51" s="244"/>
      <c r="AD51" s="244"/>
      <c r="AE51" s="245"/>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row>
    <row r="52" spans="1:61" ht="15" customHeight="1" x14ac:dyDescent="0.35">
      <c r="A52" s="40"/>
      <c r="B52" s="252"/>
      <c r="C52" s="253"/>
      <c r="D52" s="254"/>
      <c r="E52" s="227"/>
      <c r="F52" s="222"/>
      <c r="G52" s="222"/>
      <c r="H52" s="222"/>
      <c r="I52" s="222"/>
      <c r="J52" s="83" t="e">
        <f>IF(AND('Riesgos Corrup'!#REF!="Muy Alta",'Riesgos Corrup'!#REF!="Leve"),CONCATENATE("R48C",'Riesgos Corrup'!#REF!),"")</f>
        <v>#REF!</v>
      </c>
      <c r="K52" s="39" t="e">
        <f>IF(AND('Riesgos Corrup'!#REF!="Muy Alta",'Riesgos Corrup'!#REF!="Leve"),CONCATENATE("R47C",'Riesgos Corrup'!#REF!),"")</f>
        <v>#REF!</v>
      </c>
      <c r="L52" s="84" t="e">
        <f>IF(AND('Riesgos Corrup'!#REF!="Muy Alta",'Riesgos Corrup'!#REF!="Leve"),CONCATENATE("R47C",'Riesgos Corrup'!#REF!),"")</f>
        <v>#REF!</v>
      </c>
      <c r="M52" s="83" t="e">
        <f>IF(AND('Riesgos Corrup'!#REF!="Muy Alta",'Riesgos Corrup'!#REF!="Menor"),CONCATENATE("R48C",'Riesgos Corrup'!#REF!),"")</f>
        <v>#REF!</v>
      </c>
      <c r="N52" s="39" t="e">
        <f>IF(AND('Riesgos Corrup'!#REF!="Muy Alta",'Riesgos Corrup'!#REF!="Menor"),CONCATENATE("R47C",'Riesgos Corrup'!#REF!),"")</f>
        <v>#REF!</v>
      </c>
      <c r="O52" s="84" t="e">
        <f>IF(AND('Riesgos Corrup'!#REF!="Muy Alta",'Riesgos Corrup'!#REF!="Menor"),CONCATENATE("R47C",'Riesgos Corrup'!#REF!),"")</f>
        <v>#REF!</v>
      </c>
      <c r="P52" s="83" t="e">
        <f>IF(AND('Riesgos Corrup'!#REF!="Muy Alta",'Riesgos Corrup'!#REF!="Moderado"),CONCATENATE("R48C",'Riesgos Corrup'!#REF!),"")</f>
        <v>#REF!</v>
      </c>
      <c r="Q52" s="39" t="e">
        <f>IF(AND('Riesgos Corrup'!#REF!="Muy Alta",'Riesgos Corrup'!#REF!="Moderado"),CONCATENATE("R47C",'Riesgos Corrup'!#REF!),"")</f>
        <v>#REF!</v>
      </c>
      <c r="R52" s="84" t="e">
        <f>IF(AND('Riesgos Corrup'!#REF!="Muy Alta",'Riesgos Corrup'!#REF!="Moderado"),CONCATENATE("R47C",'Riesgos Corrup'!#REF!),"")</f>
        <v>#REF!</v>
      </c>
      <c r="S52" s="83" t="e">
        <f>IF(AND('Riesgos Corrup'!#REF!="Muy Alta",'Riesgos Corrup'!#REF!="Mayor"),CONCATENATE("R48C",'Riesgos Corrup'!#REF!),"")</f>
        <v>#REF!</v>
      </c>
      <c r="T52" s="39" t="e">
        <f>IF(AND('Riesgos Corrup'!#REF!="Muy Alta",'Riesgos Corrup'!#REF!="Mayor"),CONCATENATE("R47C",'Riesgos Corrup'!#REF!),"")</f>
        <v>#REF!</v>
      </c>
      <c r="U52" s="84" t="e">
        <f>IF(AND('Riesgos Corrup'!#REF!="Muy Alta",'Riesgos Corrup'!#REF!="Mayor"),CONCATENATE("R47C",'Riesgos Corrup'!#REF!),"")</f>
        <v>#REF!</v>
      </c>
      <c r="V52" s="96" t="e">
        <f>IF(AND('Riesgos Corrup'!#REF!="Muy Alta",'Riesgos Corrup'!#REF!="Catastrófico"),CONCATENATE("R48C",'Riesgos Corrup'!#REF!),"")</f>
        <v>#REF!</v>
      </c>
      <c r="W52" s="97" t="e">
        <f>IF(AND('Riesgos Corrup'!#REF!="Muy Alta",'Riesgos Corrup'!#REF!="Catastrófico"),CONCATENATE("R47C",'Riesgos Corrup'!#REF!),"")</f>
        <v>#REF!</v>
      </c>
      <c r="X52" s="98" t="e">
        <f>IF(AND('Riesgos Corrup'!#REF!="Muy Alta",'Riesgos Corrup'!#REF!="Catastrófico"),CONCATENATE("R47C",'Riesgos Corrup'!#REF!),"")</f>
        <v>#REF!</v>
      </c>
      <c r="Y52" s="40"/>
      <c r="Z52" s="243"/>
      <c r="AA52" s="244"/>
      <c r="AB52" s="244"/>
      <c r="AC52" s="244"/>
      <c r="AD52" s="244"/>
      <c r="AE52" s="245"/>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row>
    <row r="53" spans="1:61" ht="15" customHeight="1" x14ac:dyDescent="0.35">
      <c r="A53" s="40"/>
      <c r="B53" s="252"/>
      <c r="C53" s="253"/>
      <c r="D53" s="254"/>
      <c r="E53" s="227"/>
      <c r="F53" s="222"/>
      <c r="G53" s="222"/>
      <c r="H53" s="222"/>
      <c r="I53" s="222"/>
      <c r="J53" s="83" t="str">
        <f>IF(AND('Riesgos Corrup'!$AB$49="Muy Alta",'Riesgos Corrup'!$AD$49="Leve"),CONCATENATE("R49C",'Riesgos Corrup'!$R$49),"")</f>
        <v/>
      </c>
      <c r="K53" s="39" t="str">
        <f>IF(AND('Riesgos Corrup'!$AB$50="Muy Alta",'Riesgos Corrup'!$AD$50="Leve"),CONCATENATE("R48C",'Riesgos Corrup'!$R$50),"")</f>
        <v/>
      </c>
      <c r="L53" s="84" t="str">
        <f>IF(AND('Riesgos Corrup'!$AB$51="Muy Alta",'Riesgos Corrup'!$AD$51="Leve"),CONCATENATE("R48C",'Riesgos Corrup'!$R$51),"")</f>
        <v/>
      </c>
      <c r="M53" s="83" t="str">
        <f>IF(AND('Riesgos Corrup'!$AB$49="Muy Alta",'Riesgos Corrup'!$AD$49="Menor"),CONCATENATE("R49C",'Riesgos Corrup'!$R$49),"")</f>
        <v/>
      </c>
      <c r="N53" s="39" t="str">
        <f>IF(AND('Riesgos Corrup'!$AB$50="Muy Alta",'Riesgos Corrup'!$AD$50="Menor"),CONCATENATE("R48C",'Riesgos Corrup'!$R$50),"")</f>
        <v/>
      </c>
      <c r="O53" s="84" t="str">
        <f>IF(AND('Riesgos Corrup'!$AB$51="Muy Alta",'Riesgos Corrup'!$AD$51="Menor"),CONCATENATE("R48C",'Riesgos Corrup'!$R$51),"")</f>
        <v/>
      </c>
      <c r="P53" s="83" t="str">
        <f>IF(AND('Riesgos Corrup'!$AB$49="Muy Alta",'Riesgos Corrup'!$AD$49="Moderado"),CONCATENATE("R49C",'Riesgos Corrup'!$R$49),"")</f>
        <v/>
      </c>
      <c r="Q53" s="39" t="str">
        <f>IF(AND('Riesgos Corrup'!$AB$50="Muy Alta",'Riesgos Corrup'!$AD$50="Moderado"),CONCATENATE("R48C",'Riesgos Corrup'!$R$50),"")</f>
        <v/>
      </c>
      <c r="R53" s="84" t="str">
        <f>IF(AND('Riesgos Corrup'!$AB$51="Muy Alta",'Riesgos Corrup'!$AD$51="Moderado"),CONCATENATE("R48C",'Riesgos Corrup'!$R$51),"")</f>
        <v/>
      </c>
      <c r="S53" s="83" t="str">
        <f>IF(AND('Riesgos Corrup'!$AB$49="Muy Alta",'Riesgos Corrup'!$AD$49="Mayor"),CONCATENATE("R49C",'Riesgos Corrup'!$R$49),"")</f>
        <v/>
      </c>
      <c r="T53" s="39" t="str">
        <f>IF(AND('Riesgos Corrup'!$AB$50="Muy Alta",'Riesgos Corrup'!$AD$50="Mayor"),CONCATENATE("R48C",'Riesgos Corrup'!$R$50),"")</f>
        <v/>
      </c>
      <c r="U53" s="84" t="str">
        <f>IF(AND('Riesgos Corrup'!$AB$51="Muy Alta",'Riesgos Corrup'!$AD$51="Mayor"),CONCATENATE("R48C",'Riesgos Corrup'!$R$51),"")</f>
        <v/>
      </c>
      <c r="V53" s="96" t="str">
        <f>IF(AND('Riesgos Corrup'!$AB$49="Muy Alta",'Riesgos Corrup'!$AD$49="Catastrófico"),CONCATENATE("R49C",'Riesgos Corrup'!$R$49),"")</f>
        <v/>
      </c>
      <c r="W53" s="97" t="str">
        <f>IF(AND('Riesgos Corrup'!$AB$50="Muy Alta",'Riesgos Corrup'!$AD$50="Catastrófico"),CONCATENATE("R48C",'Riesgos Corrup'!$R$50),"")</f>
        <v/>
      </c>
      <c r="X53" s="98" t="str">
        <f>IF(AND('Riesgos Corrup'!$AB$51="Muy Alta",'Riesgos Corrup'!$AD$51="Catastrófico"),CONCATENATE("R48C",'Riesgos Corrup'!$R$51),"")</f>
        <v/>
      </c>
      <c r="Y53" s="40"/>
      <c r="Z53" s="243"/>
      <c r="AA53" s="244"/>
      <c r="AB53" s="244"/>
      <c r="AC53" s="244"/>
      <c r="AD53" s="244"/>
      <c r="AE53" s="245"/>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row>
    <row r="54" spans="1:61" ht="15" customHeight="1" x14ac:dyDescent="0.35">
      <c r="A54" s="40"/>
      <c r="B54" s="252"/>
      <c r="C54" s="253"/>
      <c r="D54" s="254"/>
      <c r="E54" s="227"/>
      <c r="F54" s="222"/>
      <c r="G54" s="222"/>
      <c r="H54" s="222"/>
      <c r="I54" s="222"/>
      <c r="J54" s="83" t="e">
        <f>IF(AND('Riesgos Corrup'!#REF!="Muy Alta",'Riesgos Corrup'!#REF!="Leve"),CONCATENATE("R49C",'Riesgos Corrup'!#REF!),"")</f>
        <v>#REF!</v>
      </c>
      <c r="K54" s="39" t="str">
        <f>IF(AND('Riesgos Corrup'!$AB$52="Muy Alta",'Riesgos Corrup'!$AD$52="Leve"),CONCATENATE("R49C",'Riesgos Corrup'!$R$52),"")</f>
        <v/>
      </c>
      <c r="L54" s="84" t="str">
        <f>IF(AND('Riesgos Corrup'!$AB$53="Muy Alta",'Riesgos Corrup'!$AD$53="Leve"),CONCATENATE("R49C",'Riesgos Corrup'!$R$53),"")</f>
        <v/>
      </c>
      <c r="M54" s="83" t="e">
        <f>IF(AND('Riesgos Corrup'!#REF!="Muy Alta",'Riesgos Corrup'!#REF!="Menor"),CONCATENATE("R49C",'Riesgos Corrup'!#REF!),"")</f>
        <v>#REF!</v>
      </c>
      <c r="N54" s="39" t="str">
        <f>IF(AND('Riesgos Corrup'!$AB$52="Muy Alta",'Riesgos Corrup'!$AD$52="Menor"),CONCATENATE("R49C",'Riesgos Corrup'!$R$52),"")</f>
        <v/>
      </c>
      <c r="O54" s="84" t="str">
        <f>IF(AND('Riesgos Corrup'!$AB$53="Muy Alta",'Riesgos Corrup'!$AD$53="Menor"),CONCATENATE("R49C",'Riesgos Corrup'!$R$53),"")</f>
        <v/>
      </c>
      <c r="P54" s="83" t="e">
        <f>IF(AND('Riesgos Corrup'!#REF!="Muy Alta",'Riesgos Corrup'!#REF!="Moderado"),CONCATENATE("R49C",'Riesgos Corrup'!#REF!),"")</f>
        <v>#REF!</v>
      </c>
      <c r="Q54" s="39" t="str">
        <f>IF(AND('Riesgos Corrup'!$AB$52="Muy Alta",'Riesgos Corrup'!$AD$52="Moderado"),CONCATENATE("R49C",'Riesgos Corrup'!$R$52),"")</f>
        <v/>
      </c>
      <c r="R54" s="84" t="str">
        <f>IF(AND('Riesgos Corrup'!$AB$53="Muy Alta",'Riesgos Corrup'!$AD$53="Moderado"),CONCATENATE("R49C",'Riesgos Corrup'!$R$53),"")</f>
        <v/>
      </c>
      <c r="S54" s="83" t="e">
        <f>IF(AND('Riesgos Corrup'!#REF!="Muy Alta",'Riesgos Corrup'!#REF!="Mayor"),CONCATENATE("R49C",'Riesgos Corrup'!#REF!),"")</f>
        <v>#REF!</v>
      </c>
      <c r="T54" s="39" t="str">
        <f>IF(AND('Riesgos Corrup'!$AB$52="Muy Alta",'Riesgos Corrup'!$AD$52="Mayor"),CONCATENATE("R49C",'Riesgos Corrup'!$R$52),"")</f>
        <v/>
      </c>
      <c r="U54" s="84" t="str">
        <f>IF(AND('Riesgos Corrup'!$AB$53="Muy Alta",'Riesgos Corrup'!$AD$53="Mayor"),CONCATENATE("R49C",'Riesgos Corrup'!$R$53),"")</f>
        <v/>
      </c>
      <c r="V54" s="96" t="e">
        <f>IF(AND('Riesgos Corrup'!#REF!="Muy Alta",'Riesgos Corrup'!#REF!="Catastrófico"),CONCATENATE("R49C",'Riesgos Corrup'!#REF!),"")</f>
        <v>#REF!</v>
      </c>
      <c r="W54" s="97" t="str">
        <f>IF(AND('Riesgos Corrup'!$AB$52="Muy Alta",'Riesgos Corrup'!$AD$52="Catastrófico"),CONCATENATE("R49C",'Riesgos Corrup'!$R$52),"")</f>
        <v/>
      </c>
      <c r="X54" s="98" t="str">
        <f>IF(AND('Riesgos Corrup'!$AB$53="Muy Alta",'Riesgos Corrup'!$AD$53="Catastrófico"),CONCATENATE("R49C",'Riesgos Corrup'!$R$53),"")</f>
        <v/>
      </c>
      <c r="Y54" s="40"/>
      <c r="Z54" s="243"/>
      <c r="AA54" s="244"/>
      <c r="AB54" s="244"/>
      <c r="AC54" s="244"/>
      <c r="AD54" s="244"/>
      <c r="AE54" s="245"/>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row>
    <row r="55" spans="1:61" ht="15" customHeight="1" thickBot="1" x14ac:dyDescent="0.4">
      <c r="A55" s="40"/>
      <c r="B55" s="252"/>
      <c r="C55" s="253"/>
      <c r="D55" s="254"/>
      <c r="E55" s="227"/>
      <c r="F55" s="222"/>
      <c r="G55" s="222"/>
      <c r="H55" s="222"/>
      <c r="I55" s="222"/>
      <c r="J55" s="83" t="str">
        <f>IF(AND('Riesgos Corrup'!$AB$54="Muy Alta",'Riesgos Corrup'!$AD$54="Leve"),CONCATENATE("R50C",'Riesgos Corrup'!$R$54),"")</f>
        <v/>
      </c>
      <c r="K55" s="39" t="str">
        <f>IF(AND('Riesgos Corrup'!$AB$55="Muy Alta",'Riesgos Corrup'!$AD$55="Leve"),CONCATENATE("R50C",'Riesgos Corrup'!$R$55),"")</f>
        <v/>
      </c>
      <c r="L55" s="84" t="str">
        <f>IF(AND('Riesgos Corrup'!$AB$56="Muy Alta",'Riesgos Corrup'!$AD$56="Leve"),CONCATENATE("R50C",'Riesgos Corrup'!$R$56),"")</f>
        <v/>
      </c>
      <c r="M55" s="83" t="str">
        <f>IF(AND('Riesgos Corrup'!$AB$54="Muy Alta",'Riesgos Corrup'!$AD$54="Menor"),CONCATENATE("R50C",'Riesgos Corrup'!$R$54),"")</f>
        <v/>
      </c>
      <c r="N55" s="39" t="str">
        <f>IF(AND('Riesgos Corrup'!$AB$55="Muy Alta",'Riesgos Corrup'!$AD$55="Menor"),CONCATENATE("R50C",'Riesgos Corrup'!$R$55),"")</f>
        <v/>
      </c>
      <c r="O55" s="84" t="str">
        <f>IF(AND('Riesgos Corrup'!$AB$56="Muy Alta",'Riesgos Corrup'!$AD$56="Menor"),CONCATENATE("R50C",'Riesgos Corrup'!$R$56),"")</f>
        <v/>
      </c>
      <c r="P55" s="83" t="str">
        <f>IF(AND('Riesgos Corrup'!$AB$54="Muy Alta",'Riesgos Corrup'!$AD$54="Moderado"),CONCATENATE("R50C",'Riesgos Corrup'!$R$54),"")</f>
        <v/>
      </c>
      <c r="Q55" s="39" t="str">
        <f>IF(AND('Riesgos Corrup'!$AB$55="Muy Alta",'Riesgos Corrup'!$AD$55="Moderado"),CONCATENATE("R50C",'Riesgos Corrup'!$R$55),"")</f>
        <v/>
      </c>
      <c r="R55" s="84" t="str">
        <f>IF(AND('Riesgos Corrup'!$AB$56="Muy Alta",'Riesgos Corrup'!$AD$56="Moderado"),CONCATENATE("R50C",'Riesgos Corrup'!$R$56),"")</f>
        <v/>
      </c>
      <c r="S55" s="83" t="str">
        <f>IF(AND('Riesgos Corrup'!$AB$54="Muy Alta",'Riesgos Corrup'!$AD$54="Mayor"),CONCATENATE("R50C",'Riesgos Corrup'!$R$54),"")</f>
        <v/>
      </c>
      <c r="T55" s="39" t="str">
        <f>IF(AND('Riesgos Corrup'!$AB$55="Muy Alta",'Riesgos Corrup'!$AD$55="Mayor"),CONCATENATE("R50C",'Riesgos Corrup'!$R$55),"")</f>
        <v/>
      </c>
      <c r="U55" s="84" t="str">
        <f>IF(AND('Riesgos Corrup'!$AB$56="Muy Alta",'Riesgos Corrup'!$AD$56="Mayor"),CONCATENATE("R50C",'Riesgos Corrup'!$R$56),"")</f>
        <v/>
      </c>
      <c r="V55" s="117" t="str">
        <f>IF(AND('Riesgos Corrup'!$AB$54="Muy Alta",'Riesgos Corrup'!$AD$54="Catastrófico"),CONCATENATE("R50C",'Riesgos Corrup'!$R$54),"")</f>
        <v/>
      </c>
      <c r="W55" s="118" t="str">
        <f>IF(AND('Riesgos Corrup'!$AB$55="Muy Alta",'Riesgos Corrup'!$AD$55="Catastrófico"),CONCATENATE("R50C",'Riesgos Corrup'!$R$55),"")</f>
        <v/>
      </c>
      <c r="X55" s="119" t="str">
        <f>IF(AND('Riesgos Corrup'!$AB$56="Muy Alta",'Riesgos Corrup'!$AD$56="Catastrófico"),CONCATENATE("R50C",'Riesgos Corrup'!$R$56),"")</f>
        <v/>
      </c>
      <c r="Y55" s="40"/>
      <c r="Z55" s="243"/>
      <c r="AA55" s="244"/>
      <c r="AB55" s="244"/>
      <c r="AC55" s="244"/>
      <c r="AD55" s="244"/>
      <c r="AE55" s="245"/>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row>
    <row r="56" spans="1:61" ht="15" customHeight="1" x14ac:dyDescent="0.35">
      <c r="A56" s="40"/>
      <c r="B56" s="252"/>
      <c r="C56" s="253"/>
      <c r="D56" s="254"/>
      <c r="E56" s="238" t="s">
        <v>106</v>
      </c>
      <c r="F56" s="239"/>
      <c r="G56" s="239"/>
      <c r="H56" s="239"/>
      <c r="I56" s="239"/>
      <c r="J56" s="99" t="str">
        <f ca="1">IF(AND('Riesgos Corrup'!$AB$7="Alta",'Riesgos Corrup'!$AD$7="Moderado"),CONCATENATE("R1C",'Riesgos Corrup'!$R$7),"")</f>
        <v/>
      </c>
      <c r="K56" s="100" t="str">
        <f>IF(AND('Riesgos Corrup'!$AB$8="Alta",'Riesgos Corrup'!$AD$8="Moderado"),CONCATENATE("R1C",'Riesgos Corrup'!$R$8),"")</f>
        <v/>
      </c>
      <c r="L56" s="101" t="str">
        <f>IF(AND('Riesgos Corrup'!$AB$9="Alta",'Riesgos Corrup'!$AD$9="Moderado"),CONCATENATE("R1C",'Riesgos Corrup'!$R$9),"")</f>
        <v/>
      </c>
      <c r="M56" s="99" t="str">
        <f ca="1">IF(AND('Riesgos Corrup'!$AB$7="Alta",'Riesgos Corrup'!$AD$7="Moderado"),CONCATENATE("R1C",'Riesgos Corrup'!$R$7),"")</f>
        <v/>
      </c>
      <c r="N56" s="100" t="str">
        <f>IF(AND('Riesgos Corrup'!$AB$8="Alta",'Riesgos Corrup'!$AD$8="Moderado"),CONCATENATE("R1C",'Riesgos Corrup'!$R$8),"")</f>
        <v/>
      </c>
      <c r="O56" s="101" t="str">
        <f>IF(AND('Riesgos Corrup'!$AB$9="Alta",'Riesgos Corrup'!$AD$9="Moderado"),CONCATENATE("R1C",'Riesgos Corrup'!$R$9),"")</f>
        <v/>
      </c>
      <c r="P56" s="80" t="str">
        <f ca="1">IF(AND('Riesgos Corrup'!$AB$7="Alta",'Riesgos Corrup'!$AD$7="Moderado"),CONCATENATE("R1C",'Riesgos Corrup'!$R$7),"")</f>
        <v/>
      </c>
      <c r="Q56" s="81" t="str">
        <f>IF(AND('Riesgos Corrup'!$AB$8="Alta",'Riesgos Corrup'!$AD$8="Moderado"),CONCATENATE("R1C",'Riesgos Corrup'!$R$8),"")</f>
        <v/>
      </c>
      <c r="R56" s="82" t="str">
        <f>IF(AND('Riesgos Corrup'!$AB$9="Alta",'Riesgos Corrup'!$AD$9="Moderado"),CONCATENATE("R1C",'Riesgos Corrup'!$R$9),"")</f>
        <v/>
      </c>
      <c r="S56" s="80" t="str">
        <f ca="1">IF(AND('Riesgos Corrup'!$AB$7="Alta",'Riesgos Corrup'!$AD$7="Mayor"),CONCATENATE("R1C",'Riesgos Corrup'!$R$7),"")</f>
        <v/>
      </c>
      <c r="T56" s="81" t="str">
        <f>IF(AND('Riesgos Corrup'!$AB$8="Alta",'Riesgos Corrup'!$AD$8="Mayor"),CONCATENATE("R1C",'Riesgos Corrup'!$R$8),"")</f>
        <v/>
      </c>
      <c r="U56" s="82" t="str">
        <f>IF(AND('Riesgos Corrup'!$AB$9="Alta",'Riesgos Corrup'!$AD$9="Mayor"),CONCATENATE("R1C",'Riesgos Corrup'!$R$9),"")</f>
        <v/>
      </c>
      <c r="V56" s="93" t="str">
        <f ca="1">IF(AND('Riesgos Corrup'!$AB$7="Alta",'Riesgos Corrup'!$AD$7="Catastrófico"),CONCATENATE("R1C",'Riesgos Corrup'!$R$7),"")</f>
        <v/>
      </c>
      <c r="W56" s="94" t="str">
        <f>IF(AND('Riesgos Corrup'!$AB$8="Alta",'Riesgos Corrup'!$AD$8="Catastrófico"),CONCATENATE("R1C",'Riesgos Corrup'!$R$8),"")</f>
        <v/>
      </c>
      <c r="X56" s="95" t="str">
        <f>IF(AND('Riesgos Corrup'!$AB$9="Alta",'Riesgos Corrup'!$AD$9="Catastrófico"),CONCATENATE("R1C",'Riesgos Corrup'!$R$9),"")</f>
        <v/>
      </c>
      <c r="Y56" s="40"/>
      <c r="Z56" s="232" t="s">
        <v>74</v>
      </c>
      <c r="AA56" s="233"/>
      <c r="AB56" s="233"/>
      <c r="AC56" s="233"/>
      <c r="AD56" s="233"/>
      <c r="AE56" s="234"/>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row>
    <row r="57" spans="1:61" ht="15" customHeight="1" x14ac:dyDescent="0.35">
      <c r="A57" s="40"/>
      <c r="B57" s="252"/>
      <c r="C57" s="253"/>
      <c r="D57" s="254"/>
      <c r="E57" s="226"/>
      <c r="F57" s="222"/>
      <c r="G57" s="222"/>
      <c r="H57" s="222"/>
      <c r="I57" s="222"/>
      <c r="J57" s="102" t="e">
        <f>IF(AND('Riesgos Corrup'!#REF!="Alta",'Riesgos Corrup'!#REF!="Moderado"),CONCATENATE("R2C",'Riesgos Corrup'!#REF!),"")</f>
        <v>#REF!</v>
      </c>
      <c r="K57" s="103" t="e">
        <f>IF(AND('Riesgos Corrup'!#REF!="Alta",'Riesgos Corrup'!#REF!="Moderado"),CONCATENATE("R2C",'Riesgos Corrup'!#REF!),"")</f>
        <v>#REF!</v>
      </c>
      <c r="L57" s="104" t="e">
        <f>IF(AND('Riesgos Corrup'!#REF!="Alta",'Riesgos Corrup'!#REF!="Moderado"),CONCATENATE("R2C",'Riesgos Corrup'!#REF!),"")</f>
        <v>#REF!</v>
      </c>
      <c r="M57" s="102" t="e">
        <f>IF(AND('Riesgos Corrup'!#REF!="Alta",'Riesgos Corrup'!#REF!="Moderado"),CONCATENATE("R2C",'Riesgos Corrup'!#REF!),"")</f>
        <v>#REF!</v>
      </c>
      <c r="N57" s="103" t="e">
        <f>IF(AND('Riesgos Corrup'!#REF!="Alta",'Riesgos Corrup'!#REF!="Moderado"),CONCATENATE("R2C",'Riesgos Corrup'!#REF!),"")</f>
        <v>#REF!</v>
      </c>
      <c r="O57" s="104" t="e">
        <f>IF(AND('Riesgos Corrup'!#REF!="Alta",'Riesgos Corrup'!#REF!="Moderado"),CONCATENATE("R2C",'Riesgos Corrup'!#REF!),"")</f>
        <v>#REF!</v>
      </c>
      <c r="P57" s="83" t="e">
        <f>IF(AND('Riesgos Corrup'!#REF!="Alta",'Riesgos Corrup'!#REF!="Moderado"),CONCATENATE("R2C",'Riesgos Corrup'!#REF!),"")</f>
        <v>#REF!</v>
      </c>
      <c r="Q57" s="39" t="e">
        <f>IF(AND('Riesgos Corrup'!#REF!="Alta",'Riesgos Corrup'!#REF!="Moderado"),CONCATENATE("R2C",'Riesgos Corrup'!#REF!),"")</f>
        <v>#REF!</v>
      </c>
      <c r="R57" s="84" t="e">
        <f>IF(AND('Riesgos Corrup'!#REF!="Alta",'Riesgos Corrup'!#REF!="Moderado"),CONCATENATE("R2C",'Riesgos Corrup'!#REF!),"")</f>
        <v>#REF!</v>
      </c>
      <c r="S57" s="83" t="e">
        <f>IF(AND('Riesgos Corrup'!#REF!="Alta",'Riesgos Corrup'!#REF!="Mayor"),CONCATENATE("R2C",'Riesgos Corrup'!#REF!),"")</f>
        <v>#REF!</v>
      </c>
      <c r="T57" s="39" t="e">
        <f>IF(AND('Riesgos Corrup'!#REF!="Alta",'Riesgos Corrup'!#REF!="Mayor"),CONCATENATE("R2C",'Riesgos Corrup'!#REF!),"")</f>
        <v>#REF!</v>
      </c>
      <c r="U57" s="84" t="e">
        <f>IF(AND('Riesgos Corrup'!#REF!="Alta",'Riesgos Corrup'!#REF!="Mayor"),CONCATENATE("R2C",'Riesgos Corrup'!#REF!),"")</f>
        <v>#REF!</v>
      </c>
      <c r="V57" s="96" t="e">
        <f>IF(AND('Riesgos Corrup'!#REF!="Alta",'Riesgos Corrup'!#REF!="Catastrófico"),CONCATENATE("R2C",'Riesgos Corrup'!#REF!),"")</f>
        <v>#REF!</v>
      </c>
      <c r="W57" s="97" t="e">
        <f>IF(AND('Riesgos Corrup'!#REF!="Alta",'Riesgos Corrup'!#REF!="Catastrófico"),CONCATENATE("R2C",'Riesgos Corrup'!#REF!),"")</f>
        <v>#REF!</v>
      </c>
      <c r="X57" s="98" t="e">
        <f>IF(AND('Riesgos Corrup'!#REF!="Alta",'Riesgos Corrup'!#REF!="Catastrófico"),CONCATENATE("R2C",'Riesgos Corrup'!#REF!),"")</f>
        <v>#REF!</v>
      </c>
      <c r="Y57" s="40"/>
      <c r="Z57" s="235"/>
      <c r="AA57" s="236"/>
      <c r="AB57" s="236"/>
      <c r="AC57" s="236"/>
      <c r="AD57" s="236"/>
      <c r="AE57" s="237"/>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row>
    <row r="58" spans="1:61" ht="15" customHeight="1" x14ac:dyDescent="0.35">
      <c r="A58" s="40"/>
      <c r="B58" s="252"/>
      <c r="C58" s="253"/>
      <c r="D58" s="254"/>
      <c r="E58" s="227"/>
      <c r="F58" s="222"/>
      <c r="G58" s="222"/>
      <c r="H58" s="222"/>
      <c r="I58" s="222"/>
      <c r="J58" s="102" t="e">
        <f>IF(AND('Riesgos Corrup'!#REF!="Alta",'Riesgos Corrup'!#REF!="Moderado"),CONCATENATE("R3C",'Riesgos Corrup'!#REF!),"")</f>
        <v>#REF!</v>
      </c>
      <c r="K58" s="103" t="e">
        <f>IF(AND('Riesgos Corrup'!#REF!="Alta",'Riesgos Corrup'!#REF!="Moderado"),CONCATENATE("R3C",'Riesgos Corrup'!#REF!),"")</f>
        <v>#REF!</v>
      </c>
      <c r="L58" s="104" t="e">
        <f>IF(AND('Riesgos Corrup'!#REF!="Alta",'Riesgos Corrup'!#REF!="Moderado"),CONCATENATE("R3C",'Riesgos Corrup'!#REF!),"")</f>
        <v>#REF!</v>
      </c>
      <c r="M58" s="102" t="e">
        <f>IF(AND('Riesgos Corrup'!#REF!="Alta",'Riesgos Corrup'!#REF!="Moderado"),CONCATENATE("R3C",'Riesgos Corrup'!#REF!),"")</f>
        <v>#REF!</v>
      </c>
      <c r="N58" s="103" t="e">
        <f>IF(AND('Riesgos Corrup'!#REF!="Alta",'Riesgos Corrup'!#REF!="Moderado"),CONCATENATE("R3C",'Riesgos Corrup'!#REF!),"")</f>
        <v>#REF!</v>
      </c>
      <c r="O58" s="104" t="e">
        <f>IF(AND('Riesgos Corrup'!#REF!="Alta",'Riesgos Corrup'!#REF!="Moderado"),CONCATENATE("R3C",'Riesgos Corrup'!#REF!),"")</f>
        <v>#REF!</v>
      </c>
      <c r="P58" s="83" t="e">
        <f>IF(AND('Riesgos Corrup'!#REF!="Alta",'Riesgos Corrup'!#REF!="Moderado"),CONCATENATE("R3C",'Riesgos Corrup'!#REF!),"")</f>
        <v>#REF!</v>
      </c>
      <c r="Q58" s="39" t="e">
        <f>IF(AND('Riesgos Corrup'!#REF!="Alta",'Riesgos Corrup'!#REF!="Moderado"),CONCATENATE("R3C",'Riesgos Corrup'!#REF!),"")</f>
        <v>#REF!</v>
      </c>
      <c r="R58" s="84" t="e">
        <f>IF(AND('Riesgos Corrup'!#REF!="Alta",'Riesgos Corrup'!#REF!="Moderado"),CONCATENATE("R3C",'Riesgos Corrup'!#REF!),"")</f>
        <v>#REF!</v>
      </c>
      <c r="S58" s="83" t="e">
        <f>IF(AND('Riesgos Corrup'!#REF!="Alta",'Riesgos Corrup'!#REF!="Mayor"),CONCATENATE("R3C",'Riesgos Corrup'!#REF!),"")</f>
        <v>#REF!</v>
      </c>
      <c r="T58" s="39" t="e">
        <f>IF(AND('Riesgos Corrup'!#REF!="Alta",'Riesgos Corrup'!#REF!="Mayor"),CONCATENATE("R3C",'Riesgos Corrup'!#REF!),"")</f>
        <v>#REF!</v>
      </c>
      <c r="U58" s="84" t="e">
        <f>IF(AND('Riesgos Corrup'!#REF!="Alta",'Riesgos Corrup'!#REF!="Mayor"),CONCATENATE("R3C",'Riesgos Corrup'!#REF!),"")</f>
        <v>#REF!</v>
      </c>
      <c r="V58" s="96" t="e">
        <f>IF(AND('Riesgos Corrup'!#REF!="Alta",'Riesgos Corrup'!#REF!="Catastrófico"),CONCATENATE("R3C",'Riesgos Corrup'!#REF!),"")</f>
        <v>#REF!</v>
      </c>
      <c r="W58" s="97" t="e">
        <f>IF(AND('Riesgos Corrup'!#REF!="Alta",'Riesgos Corrup'!#REF!="Catastrófico"),CONCATENATE("R3C",'Riesgos Corrup'!#REF!),"")</f>
        <v>#REF!</v>
      </c>
      <c r="X58" s="98" t="e">
        <f>IF(AND('Riesgos Corrup'!#REF!="Alta",'Riesgos Corrup'!#REF!="Catastrófico"),CONCATENATE("R3C",'Riesgos Corrup'!#REF!),"")</f>
        <v>#REF!</v>
      </c>
      <c r="Y58" s="40"/>
      <c r="Z58" s="235"/>
      <c r="AA58" s="236"/>
      <c r="AB58" s="236"/>
      <c r="AC58" s="236"/>
      <c r="AD58" s="236"/>
      <c r="AE58" s="237"/>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row>
    <row r="59" spans="1:61" ht="15" customHeight="1" x14ac:dyDescent="0.35">
      <c r="A59" s="40"/>
      <c r="B59" s="252"/>
      <c r="C59" s="253"/>
      <c r="D59" s="254"/>
      <c r="E59" s="227"/>
      <c r="F59" s="222"/>
      <c r="G59" s="222"/>
      <c r="H59" s="222"/>
      <c r="I59" s="222"/>
      <c r="J59" s="102" t="str">
        <f ca="1">IF(AND('Riesgos Corrup'!$AB$10="Alta",'Riesgos Corrup'!$AD$10="Moderado"),CONCATENATE("R4C",'Riesgos Corrup'!$R$10),"")</f>
        <v/>
      </c>
      <c r="K59" s="103" t="str">
        <f>IF(AND('Riesgos Corrup'!$AB$11="Alta",'Riesgos Corrup'!$AD$11="Moderado"),CONCATENATE("R4C",'Riesgos Corrup'!$R$11),"")</f>
        <v/>
      </c>
      <c r="L59" s="104" t="str">
        <f>IF(AND('Riesgos Corrup'!$AB$12="Alta",'Riesgos Corrup'!$AD$12="Moderado"),CONCATENATE("R4C",'Riesgos Corrup'!$R$12),"")</f>
        <v/>
      </c>
      <c r="M59" s="102" t="str">
        <f ca="1">IF(AND('Riesgos Corrup'!$AB$10="Alta",'Riesgos Corrup'!$AD$10="Moderado"),CONCATENATE("R4C",'Riesgos Corrup'!$R$10),"")</f>
        <v/>
      </c>
      <c r="N59" s="103" t="str">
        <f>IF(AND('Riesgos Corrup'!$AB$11="Alta",'Riesgos Corrup'!$AD$11="Moderado"),CONCATENATE("R4C",'Riesgos Corrup'!$R$11),"")</f>
        <v/>
      </c>
      <c r="O59" s="104" t="str">
        <f>IF(AND('Riesgos Corrup'!$AB$12="Alta",'Riesgos Corrup'!$AD$12="Moderado"),CONCATENATE("R4C",'Riesgos Corrup'!$R$12),"")</f>
        <v/>
      </c>
      <c r="P59" s="83" t="str">
        <f ca="1">IF(AND('Riesgos Corrup'!$AB$10="Alta",'Riesgos Corrup'!$AD$10="Moderado"),CONCATENATE("R4C",'Riesgos Corrup'!$R$10),"")</f>
        <v/>
      </c>
      <c r="Q59" s="39" t="str">
        <f>IF(AND('Riesgos Corrup'!$AB$11="Alta",'Riesgos Corrup'!$AD$11="Moderado"),CONCATENATE("R4C",'Riesgos Corrup'!$R$11),"")</f>
        <v/>
      </c>
      <c r="R59" s="84" t="str">
        <f>IF(AND('Riesgos Corrup'!$AB$12="Alta",'Riesgos Corrup'!$AD$12="Moderado"),CONCATENATE("R4C",'Riesgos Corrup'!$R$12),"")</f>
        <v/>
      </c>
      <c r="S59" s="83" t="str">
        <f ca="1">IF(AND('Riesgos Corrup'!$AB$10="Alta",'Riesgos Corrup'!$AD$10="Mayor"),CONCATENATE("R4C",'Riesgos Corrup'!$R$10),"")</f>
        <v/>
      </c>
      <c r="T59" s="39" t="str">
        <f>IF(AND('Riesgos Corrup'!$AB$11="Alta",'Riesgos Corrup'!$AD$11="Mayor"),CONCATENATE("R4C",'Riesgos Corrup'!$R$11),"")</f>
        <v/>
      </c>
      <c r="U59" s="84" t="str">
        <f>IF(AND('Riesgos Corrup'!$AB$12="Alta",'Riesgos Corrup'!$AD$12="Mayor"),CONCATENATE("R4C",'Riesgos Corrup'!$R$12),"")</f>
        <v/>
      </c>
      <c r="V59" s="96" t="str">
        <f ca="1">IF(AND('Riesgos Corrup'!$AB$10="Alta",'Riesgos Corrup'!$AD$10="Catastrófico"),CONCATENATE("R4C",'Riesgos Corrup'!$R$10),"")</f>
        <v/>
      </c>
      <c r="W59" s="97" t="str">
        <f>IF(AND('Riesgos Corrup'!$AB$11="Alta",'Riesgos Corrup'!$AD$11="Catastrófico"),CONCATENATE("R4C",'Riesgos Corrup'!$R$11),"")</f>
        <v/>
      </c>
      <c r="X59" s="98" t="str">
        <f>IF(AND('Riesgos Corrup'!$AB$12="Alta",'Riesgos Corrup'!$AD$12="Catastrófico"),CONCATENATE("R4C",'Riesgos Corrup'!$R$12),"")</f>
        <v/>
      </c>
      <c r="Y59" s="40"/>
      <c r="Z59" s="235"/>
      <c r="AA59" s="236"/>
      <c r="AB59" s="236"/>
      <c r="AC59" s="236"/>
      <c r="AD59" s="236"/>
      <c r="AE59" s="237"/>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row>
    <row r="60" spans="1:61" ht="12" customHeight="1" x14ac:dyDescent="0.35">
      <c r="A60" s="40"/>
      <c r="B60" s="252"/>
      <c r="C60" s="253"/>
      <c r="D60" s="254"/>
      <c r="E60" s="227"/>
      <c r="F60" s="222"/>
      <c r="G60" s="222"/>
      <c r="H60" s="222"/>
      <c r="I60" s="222"/>
      <c r="J60" s="102" t="e">
        <f>IF(AND('Riesgos Corrup'!#REF!="Alta",'Riesgos Corrup'!#REF!="Moderado"),CONCATENATE("R5C",'Riesgos Corrup'!#REF!),"")</f>
        <v>#REF!</v>
      </c>
      <c r="K60" s="103" t="e">
        <f>IF(AND('Riesgos Corrup'!#REF!="Alta",'Riesgos Corrup'!#REF!="Moderado"),CONCATENATE("R5C",'Riesgos Corrup'!#REF!),"")</f>
        <v>#REF!</v>
      </c>
      <c r="L60" s="104" t="e">
        <f>IF(AND('Riesgos Corrup'!#REF!="Alta",'Riesgos Corrup'!#REF!="Moderado"),CONCATENATE("R5C",'Riesgos Corrup'!#REF!),"")</f>
        <v>#REF!</v>
      </c>
      <c r="M60" s="102" t="e">
        <f>IF(AND('Riesgos Corrup'!#REF!="Alta",'Riesgos Corrup'!#REF!="Moderado"),CONCATENATE("R5C",'Riesgos Corrup'!#REF!),"")</f>
        <v>#REF!</v>
      </c>
      <c r="N60" s="103" t="e">
        <f>IF(AND('Riesgos Corrup'!#REF!="Alta",'Riesgos Corrup'!#REF!="Moderado"),CONCATENATE("R5C",'Riesgos Corrup'!#REF!),"")</f>
        <v>#REF!</v>
      </c>
      <c r="O60" s="104" t="e">
        <f>IF(AND('Riesgos Corrup'!#REF!="Alta",'Riesgos Corrup'!#REF!="Moderado"),CONCATENATE("R5C",'Riesgos Corrup'!#REF!),"")</f>
        <v>#REF!</v>
      </c>
      <c r="P60" s="83" t="e">
        <f>IF(AND('Riesgos Corrup'!#REF!="Alta",'Riesgos Corrup'!#REF!="Moderado"),CONCATENATE("R5C",'Riesgos Corrup'!#REF!),"")</f>
        <v>#REF!</v>
      </c>
      <c r="Q60" s="39" t="e">
        <f>IF(AND('Riesgos Corrup'!#REF!="Alta",'Riesgos Corrup'!#REF!="Moderado"),CONCATENATE("R5C",'Riesgos Corrup'!#REF!),"")</f>
        <v>#REF!</v>
      </c>
      <c r="R60" s="84" t="e">
        <f>IF(AND('Riesgos Corrup'!#REF!="Alta",'Riesgos Corrup'!#REF!="Moderado"),CONCATENATE("R5C",'Riesgos Corrup'!#REF!),"")</f>
        <v>#REF!</v>
      </c>
      <c r="S60" s="83" t="e">
        <f>IF(AND('Riesgos Corrup'!#REF!="Alta",'Riesgos Corrup'!#REF!="Mayor"),CONCATENATE("R5C",'Riesgos Corrup'!#REF!),"")</f>
        <v>#REF!</v>
      </c>
      <c r="T60" s="39" t="e">
        <f>IF(AND('Riesgos Corrup'!#REF!="Alta",'Riesgos Corrup'!#REF!="Mayor"),CONCATENATE("R5C",'Riesgos Corrup'!#REF!),"")</f>
        <v>#REF!</v>
      </c>
      <c r="U60" s="84" t="e">
        <f>IF(AND('Riesgos Corrup'!#REF!="Alta",'Riesgos Corrup'!#REF!="Mayor"),CONCATENATE("R5C",'Riesgos Corrup'!#REF!),"")</f>
        <v>#REF!</v>
      </c>
      <c r="V60" s="96" t="e">
        <f>IF(AND('Riesgos Corrup'!#REF!="Alta",'Riesgos Corrup'!#REF!="Catastrófico"),CONCATENATE("R5C",'Riesgos Corrup'!#REF!),"")</f>
        <v>#REF!</v>
      </c>
      <c r="W60" s="97" t="e">
        <f>IF(AND('Riesgos Corrup'!#REF!="Alta",'Riesgos Corrup'!#REF!="Catastrófico"),CONCATENATE("R5C",'Riesgos Corrup'!#REF!),"")</f>
        <v>#REF!</v>
      </c>
      <c r="X60" s="98" t="e">
        <f>IF(AND('Riesgos Corrup'!#REF!="Alta",'Riesgos Corrup'!#REF!="Catastrófico"),CONCATENATE("R5C",'Riesgos Corrup'!#REF!),"")</f>
        <v>#REF!</v>
      </c>
      <c r="Y60" s="40"/>
      <c r="Z60" s="235"/>
      <c r="AA60" s="236"/>
      <c r="AB60" s="236"/>
      <c r="AC60" s="236"/>
      <c r="AD60" s="236"/>
      <c r="AE60" s="237"/>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row>
    <row r="61" spans="1:61" ht="12" customHeight="1" x14ac:dyDescent="0.35">
      <c r="A61" s="40"/>
      <c r="B61" s="252"/>
      <c r="C61" s="253"/>
      <c r="D61" s="254"/>
      <c r="E61" s="227"/>
      <c r="F61" s="222"/>
      <c r="G61" s="222"/>
      <c r="H61" s="222"/>
      <c r="I61" s="222"/>
      <c r="J61" s="102" t="str">
        <f ca="1">IF(AND('Riesgos Corrup'!$AB$13="Alta",'Riesgos Corrup'!$AD$13="Moderado"),CONCATENATE("R6C",'Riesgos Corrup'!$R$13),"")</f>
        <v/>
      </c>
      <c r="K61" s="103" t="str">
        <f ca="1">IF(AND('Riesgos Corrup'!$AB$14="Alta",'Riesgos Corrup'!$AD$14="Moderado"),CONCATENATE("R6C",'Riesgos Corrup'!$R$14),"")</f>
        <v/>
      </c>
      <c r="L61" s="104" t="str">
        <f ca="1">IF(AND('Riesgos Corrup'!$AB$15="Alta",'Riesgos Corrup'!$AD$15="Moderado"),CONCATENATE("R6C",'Riesgos Corrup'!$R$15),"")</f>
        <v/>
      </c>
      <c r="M61" s="102" t="str">
        <f ca="1">IF(AND('Riesgos Corrup'!$AB$13="Alta",'Riesgos Corrup'!$AD$13="Moderado"),CONCATENATE("R6C",'Riesgos Corrup'!$R$13),"")</f>
        <v/>
      </c>
      <c r="N61" s="103" t="str">
        <f ca="1">IF(AND('Riesgos Corrup'!$AB$14="Alta",'Riesgos Corrup'!$AD$14="Moderado"),CONCATENATE("R6C",'Riesgos Corrup'!$R$14),"")</f>
        <v/>
      </c>
      <c r="O61" s="104" t="str">
        <f ca="1">IF(AND('Riesgos Corrup'!$AB$15="Alta",'Riesgos Corrup'!$AD$15="Moderado"),CONCATENATE("R6C",'Riesgos Corrup'!$R$15),"")</f>
        <v/>
      </c>
      <c r="P61" s="83" t="str">
        <f ca="1">IF(AND('Riesgos Corrup'!$AB$13="Alta",'Riesgos Corrup'!$AD$13="Moderado"),CONCATENATE("R6C",'Riesgos Corrup'!$R$13),"")</f>
        <v/>
      </c>
      <c r="Q61" s="39" t="str">
        <f ca="1">IF(AND('Riesgos Corrup'!$AB$14="Alta",'Riesgos Corrup'!$AD$14="Moderado"),CONCATENATE("R6C",'Riesgos Corrup'!$R$14),"")</f>
        <v/>
      </c>
      <c r="R61" s="84" t="str">
        <f ca="1">IF(AND('Riesgos Corrup'!$AB$15="Alta",'Riesgos Corrup'!$AD$15="Moderado"),CONCATENATE("R6C",'Riesgos Corrup'!$R$15),"")</f>
        <v/>
      </c>
      <c r="S61" s="83" t="str">
        <f ca="1">IF(AND('Riesgos Corrup'!$AB$13="Alta",'Riesgos Corrup'!$AD$13="Mayor"),CONCATENATE("R6C",'Riesgos Corrup'!$R$13),"")</f>
        <v/>
      </c>
      <c r="T61" s="39" t="str">
        <f ca="1">IF(AND('Riesgos Corrup'!$AB$14="Alta",'Riesgos Corrup'!$AD$14="Mayor"),CONCATENATE("R6C",'Riesgos Corrup'!$R$14),"")</f>
        <v/>
      </c>
      <c r="U61" s="84" t="str">
        <f ca="1">IF(AND('Riesgos Corrup'!$AB$15="Alta",'Riesgos Corrup'!$AD$15="Mayor"),CONCATENATE("R6C",'Riesgos Corrup'!$R$15),"")</f>
        <v/>
      </c>
      <c r="V61" s="96" t="str">
        <f ca="1">IF(AND('Riesgos Corrup'!$AB$13="Alta",'Riesgos Corrup'!$AD$13="Catastrófico"),CONCATENATE("R6C",'Riesgos Corrup'!$R$13),"")</f>
        <v/>
      </c>
      <c r="W61" s="97" t="str">
        <f ca="1">IF(AND('Riesgos Corrup'!$AB$14="Alta",'Riesgos Corrup'!$AD$14="Catastrófico"),CONCATENATE("R6C",'Riesgos Corrup'!$R$14),"")</f>
        <v/>
      </c>
      <c r="X61" s="98" t="str">
        <f ca="1">IF(AND('Riesgos Corrup'!$AB$15="Alta",'Riesgos Corrup'!$AD$15="Catastrófico"),CONCATENATE("R6C",'Riesgos Corrup'!$R$15),"")</f>
        <v/>
      </c>
      <c r="Y61" s="40"/>
      <c r="Z61" s="235"/>
      <c r="AA61" s="236"/>
      <c r="AB61" s="236"/>
      <c r="AC61" s="236"/>
      <c r="AD61" s="236"/>
      <c r="AE61" s="237"/>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row>
    <row r="62" spans="1:61" ht="12" customHeight="1" x14ac:dyDescent="0.35">
      <c r="A62" s="40"/>
      <c r="B62" s="252"/>
      <c r="C62" s="253"/>
      <c r="D62" s="254"/>
      <c r="E62" s="227"/>
      <c r="F62" s="222"/>
      <c r="G62" s="222"/>
      <c r="H62" s="222"/>
      <c r="I62" s="222"/>
      <c r="J62" s="102" t="e">
        <f>IF(AND('Riesgos Corrup'!#REF!="Alta",'Riesgos Corrup'!#REF!="Moderado"),CONCATENATE("R7C",'Riesgos Corrup'!#REF!),"")</f>
        <v>#REF!</v>
      </c>
      <c r="K62" s="103" t="e">
        <f>IF(AND('Riesgos Corrup'!#REF!="Alta",'Riesgos Corrup'!#REF!="Moderado"),CONCATENATE("R7C",'Riesgos Corrup'!#REF!),"")</f>
        <v>#REF!</v>
      </c>
      <c r="L62" s="104" t="e">
        <f>IF(AND('Riesgos Corrup'!#REF!="Alta",'Riesgos Corrup'!#REF!="Moderado"),CONCATENATE("R7C",'Riesgos Corrup'!#REF!),"")</f>
        <v>#REF!</v>
      </c>
      <c r="M62" s="102" t="e">
        <f>IF(AND('Riesgos Corrup'!#REF!="Alta",'Riesgos Corrup'!#REF!="Moderado"),CONCATENATE("R7C",'Riesgos Corrup'!#REF!),"")</f>
        <v>#REF!</v>
      </c>
      <c r="N62" s="103" t="e">
        <f>IF(AND('Riesgos Corrup'!#REF!="Alta",'Riesgos Corrup'!#REF!="Moderado"),CONCATENATE("R7C",'Riesgos Corrup'!#REF!),"")</f>
        <v>#REF!</v>
      </c>
      <c r="O62" s="104" t="e">
        <f>IF(AND('Riesgos Corrup'!#REF!="Alta",'Riesgos Corrup'!#REF!="Moderado"),CONCATENATE("R7C",'Riesgos Corrup'!#REF!),"")</f>
        <v>#REF!</v>
      </c>
      <c r="P62" s="83" t="e">
        <f>IF(AND('Riesgos Corrup'!#REF!="Alta",'Riesgos Corrup'!#REF!="Moderado"),CONCATENATE("R7C",'Riesgos Corrup'!#REF!),"")</f>
        <v>#REF!</v>
      </c>
      <c r="Q62" s="39" t="e">
        <f>IF(AND('Riesgos Corrup'!#REF!="Alta",'Riesgos Corrup'!#REF!="Moderado"),CONCATENATE("R7C",'Riesgos Corrup'!#REF!),"")</f>
        <v>#REF!</v>
      </c>
      <c r="R62" s="84" t="e">
        <f>IF(AND('Riesgos Corrup'!#REF!="Alta",'Riesgos Corrup'!#REF!="Moderado"),CONCATENATE("R7C",'Riesgos Corrup'!#REF!),"")</f>
        <v>#REF!</v>
      </c>
      <c r="S62" s="83" t="e">
        <f>IF(AND('Riesgos Corrup'!#REF!="Alta",'Riesgos Corrup'!#REF!="Mayor"),CONCATENATE("R7C",'Riesgos Corrup'!#REF!),"")</f>
        <v>#REF!</v>
      </c>
      <c r="T62" s="39" t="e">
        <f>IF(AND('Riesgos Corrup'!#REF!="Alta",'Riesgos Corrup'!#REF!="Mayor"),CONCATENATE("R7C",'Riesgos Corrup'!#REF!),"")</f>
        <v>#REF!</v>
      </c>
      <c r="U62" s="84" t="e">
        <f>IF(AND('Riesgos Corrup'!#REF!="Alta",'Riesgos Corrup'!#REF!="Mayor"),CONCATENATE("R7C",'Riesgos Corrup'!#REF!),"")</f>
        <v>#REF!</v>
      </c>
      <c r="V62" s="96" t="e">
        <f>IF(AND('Riesgos Corrup'!#REF!="Alta",'Riesgos Corrup'!#REF!="Catastrófico"),CONCATENATE("R7C",'Riesgos Corrup'!#REF!),"")</f>
        <v>#REF!</v>
      </c>
      <c r="W62" s="97" t="e">
        <f>IF(AND('Riesgos Corrup'!#REF!="Alta",'Riesgos Corrup'!#REF!="Catastrófico"),CONCATENATE("R7C",'Riesgos Corrup'!#REF!),"")</f>
        <v>#REF!</v>
      </c>
      <c r="X62" s="98" t="e">
        <f>IF(AND('Riesgos Corrup'!#REF!="Alta",'Riesgos Corrup'!#REF!="Catastrófico"),CONCATENATE("R7C",'Riesgos Corrup'!#REF!),"")</f>
        <v>#REF!</v>
      </c>
      <c r="Y62" s="40"/>
      <c r="Z62" s="235"/>
      <c r="AA62" s="236"/>
      <c r="AB62" s="236"/>
      <c r="AC62" s="236"/>
      <c r="AD62" s="236"/>
      <c r="AE62" s="237"/>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row>
    <row r="63" spans="1:61" ht="12" customHeight="1" x14ac:dyDescent="0.35">
      <c r="A63" s="40"/>
      <c r="B63" s="252"/>
      <c r="C63" s="253"/>
      <c r="D63" s="254"/>
      <c r="E63" s="227"/>
      <c r="F63" s="222"/>
      <c r="G63" s="222"/>
      <c r="H63" s="222"/>
      <c r="I63" s="222"/>
      <c r="J63" s="102" t="e">
        <f>IF(AND('Riesgos Corrup'!#REF!="Alta",'Riesgos Corrup'!#REF!="Moderado"),CONCATENATE("R8C",'Riesgos Corrup'!#REF!),"")</f>
        <v>#REF!</v>
      </c>
      <c r="K63" s="103" t="e">
        <f>IF(AND('Riesgos Corrup'!#REF!="Alta",'Riesgos Corrup'!#REF!="Moderado"),CONCATENATE("R8C",'Riesgos Corrup'!#REF!),"")</f>
        <v>#REF!</v>
      </c>
      <c r="L63" s="104" t="e">
        <f>IF(AND('Riesgos Corrup'!#REF!="Alta",'Riesgos Corrup'!#REF!="Moderado"),CONCATENATE("R8C",'Riesgos Corrup'!#REF!),"")</f>
        <v>#REF!</v>
      </c>
      <c r="M63" s="102" t="e">
        <f>IF(AND('Riesgos Corrup'!#REF!="Alta",'Riesgos Corrup'!#REF!="Moderado"),CONCATENATE("R8C",'Riesgos Corrup'!#REF!),"")</f>
        <v>#REF!</v>
      </c>
      <c r="N63" s="103" t="e">
        <f>IF(AND('Riesgos Corrup'!#REF!="Alta",'Riesgos Corrup'!#REF!="Moderado"),CONCATENATE("R8C",'Riesgos Corrup'!#REF!),"")</f>
        <v>#REF!</v>
      </c>
      <c r="O63" s="104" t="e">
        <f>IF(AND('Riesgos Corrup'!#REF!="Alta",'Riesgos Corrup'!#REF!="Moderado"),CONCATENATE("R8C",'Riesgos Corrup'!#REF!),"")</f>
        <v>#REF!</v>
      </c>
      <c r="P63" s="83" t="e">
        <f>IF(AND('Riesgos Corrup'!#REF!="Alta",'Riesgos Corrup'!#REF!="Moderado"),CONCATENATE("R8C",'Riesgos Corrup'!#REF!),"")</f>
        <v>#REF!</v>
      </c>
      <c r="Q63" s="39" t="e">
        <f>IF(AND('Riesgos Corrup'!#REF!="Alta",'Riesgos Corrup'!#REF!="Moderado"),CONCATENATE("R8C",'Riesgos Corrup'!#REF!),"")</f>
        <v>#REF!</v>
      </c>
      <c r="R63" s="84" t="e">
        <f>IF(AND('Riesgos Corrup'!#REF!="Alta",'Riesgos Corrup'!#REF!="Moderado"),CONCATENATE("R8C",'Riesgos Corrup'!#REF!),"")</f>
        <v>#REF!</v>
      </c>
      <c r="S63" s="83" t="e">
        <f>IF(AND('Riesgos Corrup'!#REF!="Alta",'Riesgos Corrup'!#REF!="Mayor"),CONCATENATE("R8C",'Riesgos Corrup'!#REF!),"")</f>
        <v>#REF!</v>
      </c>
      <c r="T63" s="39" t="e">
        <f>IF(AND('Riesgos Corrup'!#REF!="Alta",'Riesgos Corrup'!#REF!="Mayor"),CONCATENATE("R8C",'Riesgos Corrup'!#REF!),"")</f>
        <v>#REF!</v>
      </c>
      <c r="U63" s="84" t="e">
        <f>IF(AND('Riesgos Corrup'!#REF!="Alta",'Riesgos Corrup'!#REF!="Mayor"),CONCATENATE("R8C",'Riesgos Corrup'!#REF!),"")</f>
        <v>#REF!</v>
      </c>
      <c r="V63" s="96" t="e">
        <f>IF(AND('Riesgos Corrup'!#REF!="Alta",'Riesgos Corrup'!#REF!="Catastrófico"),CONCATENATE("R8C",'Riesgos Corrup'!#REF!),"")</f>
        <v>#REF!</v>
      </c>
      <c r="W63" s="97" t="e">
        <f>IF(AND('Riesgos Corrup'!#REF!="Alta",'Riesgos Corrup'!#REF!="Catastrófico"),CONCATENATE("R8C",'Riesgos Corrup'!#REF!),"")</f>
        <v>#REF!</v>
      </c>
      <c r="X63" s="98" t="e">
        <f>IF(AND('Riesgos Corrup'!#REF!="Alta",'Riesgos Corrup'!#REF!="Catastrófico"),CONCATENATE("R8C",'Riesgos Corrup'!#REF!),"")</f>
        <v>#REF!</v>
      </c>
      <c r="Y63" s="40"/>
      <c r="Z63" s="235"/>
      <c r="AA63" s="236"/>
      <c r="AB63" s="236"/>
      <c r="AC63" s="236"/>
      <c r="AD63" s="236"/>
      <c r="AE63" s="237"/>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row>
    <row r="64" spans="1:61" ht="12" customHeight="1" x14ac:dyDescent="0.35">
      <c r="A64" s="40"/>
      <c r="B64" s="252"/>
      <c r="C64" s="253"/>
      <c r="D64" s="254"/>
      <c r="E64" s="227"/>
      <c r="F64" s="222"/>
      <c r="G64" s="222"/>
      <c r="H64" s="222"/>
      <c r="I64" s="222"/>
      <c r="J64" s="102" t="e">
        <f>IF(AND('Riesgos Corrup'!#REF!="Alta",'Riesgos Corrup'!#REF!="Moderado"),CONCATENATE("R9C",'Riesgos Corrup'!#REF!),"")</f>
        <v>#REF!</v>
      </c>
      <c r="K64" s="103" t="e">
        <f>IF(AND('Riesgos Corrup'!#REF!="Alta",'Riesgos Corrup'!#REF!="Moderado"),CONCATENATE("R9C",'Riesgos Corrup'!#REF!),"")</f>
        <v>#REF!</v>
      </c>
      <c r="L64" s="104" t="e">
        <f>IF(AND('Riesgos Corrup'!#REF!="Alta",'Riesgos Corrup'!#REF!="Moderado"),CONCATENATE("R9C",'Riesgos Corrup'!#REF!),"")</f>
        <v>#REF!</v>
      </c>
      <c r="M64" s="102" t="e">
        <f>IF(AND('Riesgos Corrup'!#REF!="Alta",'Riesgos Corrup'!#REF!="Moderado"),CONCATENATE("R9C",'Riesgos Corrup'!#REF!),"")</f>
        <v>#REF!</v>
      </c>
      <c r="N64" s="103" t="e">
        <f>IF(AND('Riesgos Corrup'!#REF!="Alta",'Riesgos Corrup'!#REF!="Moderado"),CONCATENATE("R9C",'Riesgos Corrup'!#REF!),"")</f>
        <v>#REF!</v>
      </c>
      <c r="O64" s="104" t="e">
        <f>IF(AND('Riesgos Corrup'!#REF!="Alta",'Riesgos Corrup'!#REF!="Moderado"),CONCATENATE("R9C",'Riesgos Corrup'!#REF!),"")</f>
        <v>#REF!</v>
      </c>
      <c r="P64" s="83" t="e">
        <f>IF(AND('Riesgos Corrup'!#REF!="Alta",'Riesgos Corrup'!#REF!="Moderado"),CONCATENATE("R9C",'Riesgos Corrup'!#REF!),"")</f>
        <v>#REF!</v>
      </c>
      <c r="Q64" s="39" t="e">
        <f>IF(AND('Riesgos Corrup'!#REF!="Alta",'Riesgos Corrup'!#REF!="Moderado"),CONCATENATE("R9C",'Riesgos Corrup'!#REF!),"")</f>
        <v>#REF!</v>
      </c>
      <c r="R64" s="84" t="e">
        <f>IF(AND('Riesgos Corrup'!#REF!="Alta",'Riesgos Corrup'!#REF!="Moderado"),CONCATENATE("R9C",'Riesgos Corrup'!#REF!),"")</f>
        <v>#REF!</v>
      </c>
      <c r="S64" s="83" t="e">
        <f>IF(AND('Riesgos Corrup'!#REF!="Alta",'Riesgos Corrup'!#REF!="Mayor"),CONCATENATE("R9C",'Riesgos Corrup'!#REF!),"")</f>
        <v>#REF!</v>
      </c>
      <c r="T64" s="39" t="e">
        <f>IF(AND('Riesgos Corrup'!#REF!="Alta",'Riesgos Corrup'!#REF!="Mayor"),CONCATENATE("R9C",'Riesgos Corrup'!#REF!),"")</f>
        <v>#REF!</v>
      </c>
      <c r="U64" s="84" t="e">
        <f>IF(AND('Riesgos Corrup'!#REF!="Alta",'Riesgos Corrup'!#REF!="Mayor"),CONCATENATE("R9C",'Riesgos Corrup'!#REF!),"")</f>
        <v>#REF!</v>
      </c>
      <c r="V64" s="96" t="e">
        <f>IF(AND('Riesgos Corrup'!#REF!="Alta",'Riesgos Corrup'!#REF!="Catastrófico"),CONCATENATE("R9C",'Riesgos Corrup'!#REF!),"")</f>
        <v>#REF!</v>
      </c>
      <c r="W64" s="97" t="e">
        <f>IF(AND('Riesgos Corrup'!#REF!="Alta",'Riesgos Corrup'!#REF!="Catastrófico"),CONCATENATE("R9C",'Riesgos Corrup'!#REF!),"")</f>
        <v>#REF!</v>
      </c>
      <c r="X64" s="98" t="e">
        <f>IF(AND('Riesgos Corrup'!#REF!="Alta",'Riesgos Corrup'!#REF!="Catastrófico"),CONCATENATE("R9C",'Riesgos Corrup'!#REF!),"")</f>
        <v>#REF!</v>
      </c>
      <c r="Y64" s="40"/>
      <c r="Z64" s="235"/>
      <c r="AA64" s="236"/>
      <c r="AB64" s="236"/>
      <c r="AC64" s="236"/>
      <c r="AD64" s="236"/>
      <c r="AE64" s="237"/>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row>
    <row r="65" spans="1:61" ht="12" customHeight="1" x14ac:dyDescent="0.35">
      <c r="A65" s="40"/>
      <c r="B65" s="252"/>
      <c r="C65" s="253"/>
      <c r="D65" s="254"/>
      <c r="E65" s="227"/>
      <c r="F65" s="222"/>
      <c r="G65" s="222"/>
      <c r="H65" s="222"/>
      <c r="I65" s="222"/>
      <c r="J65" s="102" t="str">
        <f ca="1">IF(AND('Riesgos Corrup'!$AB$16="Alta",'Riesgos Corrup'!$AD$16="Moderado"),CONCATENATE("R10C",'Riesgos Corrup'!$R$16),"")</f>
        <v/>
      </c>
      <c r="K65" s="103" t="str">
        <f>IF(AND('Riesgos Corrup'!$AB$17="Alta",'Riesgos Corrup'!$AD$17="Moderado"),CONCATENATE("R10C",'Riesgos Corrup'!$R$17),"")</f>
        <v/>
      </c>
      <c r="L65" s="104" t="str">
        <f>IF(AND('Riesgos Corrup'!$AB$18="Alta",'Riesgos Corrup'!$AD$18="Moderado"),CONCATENATE("R10C",'Riesgos Corrup'!$R$18),"")</f>
        <v/>
      </c>
      <c r="M65" s="102" t="str">
        <f ca="1">IF(AND('Riesgos Corrup'!$AB$16="Alta",'Riesgos Corrup'!$AD$16="Moderado"),CONCATENATE("R10C",'Riesgos Corrup'!$R$16),"")</f>
        <v/>
      </c>
      <c r="N65" s="103" t="str">
        <f>IF(AND('Riesgos Corrup'!$AB$17="Alta",'Riesgos Corrup'!$AD$17="Moderado"),CONCATENATE("R10C",'Riesgos Corrup'!$R$17),"")</f>
        <v/>
      </c>
      <c r="O65" s="104" t="str">
        <f>IF(AND('Riesgos Corrup'!$AB$18="Alta",'Riesgos Corrup'!$AD$18="Moderado"),CONCATENATE("R10C",'Riesgos Corrup'!$R$18),"")</f>
        <v/>
      </c>
      <c r="P65" s="83" t="str">
        <f ca="1">IF(AND('Riesgos Corrup'!$AB$16="Alta",'Riesgos Corrup'!$AD$16="Moderado"),CONCATENATE("R10C",'Riesgos Corrup'!$R$16),"")</f>
        <v/>
      </c>
      <c r="Q65" s="39" t="str">
        <f>IF(AND('Riesgos Corrup'!$AB$17="Alta",'Riesgos Corrup'!$AD$17="Moderado"),CONCATENATE("R10C",'Riesgos Corrup'!$R$17),"")</f>
        <v/>
      </c>
      <c r="R65" s="84" t="str">
        <f>IF(AND('Riesgos Corrup'!$AB$18="Alta",'Riesgos Corrup'!$AD$18="Moderado"),CONCATENATE("R10C",'Riesgos Corrup'!$R$18),"")</f>
        <v/>
      </c>
      <c r="S65" s="83" t="str">
        <f ca="1">IF(AND('Riesgos Corrup'!$AB$16="Alta",'Riesgos Corrup'!$AD$16="Mayor"),CONCATENATE("R10C",'Riesgos Corrup'!$R$16),"")</f>
        <v/>
      </c>
      <c r="T65" s="39" t="str">
        <f>IF(AND('Riesgos Corrup'!$AB$17="Alta",'Riesgos Corrup'!$AD$17="Mayor"),CONCATENATE("R10C",'Riesgos Corrup'!$R$17),"")</f>
        <v/>
      </c>
      <c r="U65" s="84" t="str">
        <f>IF(AND('Riesgos Corrup'!$AB$18="Alta",'Riesgos Corrup'!$AD$18="Mayor"),CONCATENATE("R10C",'Riesgos Corrup'!$R$18),"")</f>
        <v/>
      </c>
      <c r="V65" s="96" t="str">
        <f ca="1">IF(AND('Riesgos Corrup'!$AB$16="Alta",'Riesgos Corrup'!$AD$16="Catastrófico"),CONCATENATE("R10C",'Riesgos Corrup'!$R$16),"")</f>
        <v/>
      </c>
      <c r="W65" s="97" t="str">
        <f>IF(AND('Riesgos Corrup'!$AB$17="Alta",'Riesgos Corrup'!$AD$17="Catastrófico"),CONCATENATE("R10C",'Riesgos Corrup'!$R$17),"")</f>
        <v/>
      </c>
      <c r="X65" s="98" t="str">
        <f>IF(AND('Riesgos Corrup'!$AB$18="Alta",'Riesgos Corrup'!$AD$18="Catastrófico"),CONCATENATE("R10C",'Riesgos Corrup'!$R$18),"")</f>
        <v/>
      </c>
      <c r="Y65" s="40"/>
      <c r="Z65" s="235"/>
      <c r="AA65" s="236"/>
      <c r="AB65" s="236"/>
      <c r="AC65" s="236"/>
      <c r="AD65" s="236"/>
      <c r="AE65" s="237"/>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row>
    <row r="66" spans="1:61" ht="12" customHeight="1" x14ac:dyDescent="0.35">
      <c r="A66" s="40"/>
      <c r="B66" s="252"/>
      <c r="C66" s="253"/>
      <c r="D66" s="254"/>
      <c r="E66" s="227"/>
      <c r="F66" s="222"/>
      <c r="G66" s="222"/>
      <c r="H66" s="222"/>
      <c r="I66" s="222"/>
      <c r="J66" s="102" t="e">
        <f>IF(AND('Riesgos Corrup'!#REF!="Alta",'Riesgos Corrup'!#REF!="Moderado"),CONCATENATE("R11C",'Riesgos Corrup'!#REF!),"")</f>
        <v>#REF!</v>
      </c>
      <c r="K66" s="103" t="e">
        <f>IF(AND('Riesgos Corrup'!#REF!="Alta",'Riesgos Corrup'!#REF!="Moderado"),CONCATENATE("R11C",'Riesgos Corrup'!#REF!),"")</f>
        <v>#REF!</v>
      </c>
      <c r="L66" s="104" t="e">
        <f>IF(AND('Riesgos Corrup'!#REF!="Alta",'Riesgos Corrup'!#REF!="Moderado"),CONCATENATE("R11C",'Riesgos Corrup'!#REF!),"")</f>
        <v>#REF!</v>
      </c>
      <c r="M66" s="102" t="e">
        <f>IF(AND('Riesgos Corrup'!#REF!="Alta",'Riesgos Corrup'!#REF!="Moderado"),CONCATENATE("R11C",'Riesgos Corrup'!#REF!),"")</f>
        <v>#REF!</v>
      </c>
      <c r="N66" s="103" t="e">
        <f>IF(AND('Riesgos Corrup'!#REF!="Alta",'Riesgos Corrup'!#REF!="Moderado"),CONCATENATE("R11C",'Riesgos Corrup'!#REF!),"")</f>
        <v>#REF!</v>
      </c>
      <c r="O66" s="104" t="e">
        <f>IF(AND('Riesgos Corrup'!#REF!="Alta",'Riesgos Corrup'!#REF!="Moderado"),CONCATENATE("R11C",'Riesgos Corrup'!#REF!),"")</f>
        <v>#REF!</v>
      </c>
      <c r="P66" s="83" t="e">
        <f>IF(AND('Riesgos Corrup'!#REF!="Alta",'Riesgos Corrup'!#REF!="Moderado"),CONCATENATE("R11C",'Riesgos Corrup'!#REF!),"")</f>
        <v>#REF!</v>
      </c>
      <c r="Q66" s="39" t="e">
        <f>IF(AND('Riesgos Corrup'!#REF!="Alta",'Riesgos Corrup'!#REF!="Moderado"),CONCATENATE("R11C",'Riesgos Corrup'!#REF!),"")</f>
        <v>#REF!</v>
      </c>
      <c r="R66" s="84" t="e">
        <f>IF(AND('Riesgos Corrup'!#REF!="Alta",'Riesgos Corrup'!#REF!="Moderado"),CONCATENATE("R11C",'Riesgos Corrup'!#REF!),"")</f>
        <v>#REF!</v>
      </c>
      <c r="S66" s="83" t="e">
        <f>IF(AND('Riesgos Corrup'!#REF!="Alta",'Riesgos Corrup'!#REF!="Mayor"),CONCATENATE("R11C",'Riesgos Corrup'!#REF!),"")</f>
        <v>#REF!</v>
      </c>
      <c r="T66" s="39" t="e">
        <f>IF(AND('Riesgos Corrup'!#REF!="Alta",'Riesgos Corrup'!#REF!="Mayor"),CONCATENATE("R11C",'Riesgos Corrup'!#REF!),"")</f>
        <v>#REF!</v>
      </c>
      <c r="U66" s="84" t="e">
        <f>IF(AND('Riesgos Corrup'!#REF!="Alta",'Riesgos Corrup'!#REF!="Mayor"),CONCATENATE("R11C",'Riesgos Corrup'!#REF!),"")</f>
        <v>#REF!</v>
      </c>
      <c r="V66" s="96" t="e">
        <f>IF(AND('Riesgos Corrup'!#REF!="Alta",'Riesgos Corrup'!#REF!="Catastrófico"),CONCATENATE("R11C",'Riesgos Corrup'!#REF!),"")</f>
        <v>#REF!</v>
      </c>
      <c r="W66" s="97" t="e">
        <f>IF(AND('Riesgos Corrup'!#REF!="Alta",'Riesgos Corrup'!#REF!="Catastrófico"),CONCATENATE("R11C",'Riesgos Corrup'!#REF!),"")</f>
        <v>#REF!</v>
      </c>
      <c r="X66" s="98" t="e">
        <f>IF(AND('Riesgos Corrup'!#REF!="Alta",'Riesgos Corrup'!#REF!="Catastrófico"),CONCATENATE("R11C",'Riesgos Corrup'!#REF!),"")</f>
        <v>#REF!</v>
      </c>
      <c r="Y66" s="40"/>
      <c r="Z66" s="235"/>
      <c r="AA66" s="236"/>
      <c r="AB66" s="236"/>
      <c r="AC66" s="236"/>
      <c r="AD66" s="236"/>
      <c r="AE66" s="237"/>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row>
    <row r="67" spans="1:61" ht="12" customHeight="1" x14ac:dyDescent="0.35">
      <c r="A67" s="40"/>
      <c r="B67" s="252"/>
      <c r="C67" s="253"/>
      <c r="D67" s="254"/>
      <c r="E67" s="227"/>
      <c r="F67" s="222"/>
      <c r="G67" s="222"/>
      <c r="H67" s="222"/>
      <c r="I67" s="222"/>
      <c r="J67" s="102" t="e">
        <f>IF(AND('Riesgos Corrup'!#REF!="Alta",'Riesgos Corrup'!#REF!="Moderado"),CONCATENATE("R12C",'Riesgos Corrup'!#REF!),"")</f>
        <v>#REF!</v>
      </c>
      <c r="K67" s="103" t="e">
        <f>IF(AND('Riesgos Corrup'!#REF!="Alta",'Riesgos Corrup'!#REF!="Moderado"),CONCATENATE("R12C",'Riesgos Corrup'!#REF!),"")</f>
        <v>#REF!</v>
      </c>
      <c r="L67" s="104" t="e">
        <f>IF(AND('Riesgos Corrup'!#REF!="Alta",'Riesgos Corrup'!#REF!="Moderado"),CONCATENATE("R12C",'Riesgos Corrup'!#REF!),"")</f>
        <v>#REF!</v>
      </c>
      <c r="M67" s="102" t="e">
        <f>IF(AND('Riesgos Corrup'!#REF!="Alta",'Riesgos Corrup'!#REF!="Moderado"),CONCATENATE("R12C",'Riesgos Corrup'!#REF!),"")</f>
        <v>#REF!</v>
      </c>
      <c r="N67" s="103" t="e">
        <f>IF(AND('Riesgos Corrup'!#REF!="Alta",'Riesgos Corrup'!#REF!="Moderado"),CONCATENATE("R12C",'Riesgos Corrup'!#REF!),"")</f>
        <v>#REF!</v>
      </c>
      <c r="O67" s="104" t="e">
        <f>IF(AND('Riesgos Corrup'!#REF!="Alta",'Riesgos Corrup'!#REF!="Moderado"),CONCATENATE("R12C",'Riesgos Corrup'!#REF!),"")</f>
        <v>#REF!</v>
      </c>
      <c r="P67" s="83" t="e">
        <f>IF(AND('Riesgos Corrup'!#REF!="Alta",'Riesgos Corrup'!#REF!="Moderado"),CONCATENATE("R12C",'Riesgos Corrup'!#REF!),"")</f>
        <v>#REF!</v>
      </c>
      <c r="Q67" s="39" t="e">
        <f>IF(AND('Riesgos Corrup'!#REF!="Alta",'Riesgos Corrup'!#REF!="Moderado"),CONCATENATE("R12C",'Riesgos Corrup'!#REF!),"")</f>
        <v>#REF!</v>
      </c>
      <c r="R67" s="84" t="e">
        <f>IF(AND('Riesgos Corrup'!#REF!="Alta",'Riesgos Corrup'!#REF!="Moderado"),CONCATENATE("R12C",'Riesgos Corrup'!#REF!),"")</f>
        <v>#REF!</v>
      </c>
      <c r="S67" s="83" t="e">
        <f>IF(AND('Riesgos Corrup'!#REF!="Alta",'Riesgos Corrup'!#REF!="Mayor"),CONCATENATE("R12C",'Riesgos Corrup'!#REF!),"")</f>
        <v>#REF!</v>
      </c>
      <c r="T67" s="39" t="e">
        <f>IF(AND('Riesgos Corrup'!#REF!="Alta",'Riesgos Corrup'!#REF!="Mayor"),CONCATENATE("R12C",'Riesgos Corrup'!#REF!),"")</f>
        <v>#REF!</v>
      </c>
      <c r="U67" s="84" t="e">
        <f>IF(AND('Riesgos Corrup'!#REF!="Alta",'Riesgos Corrup'!#REF!="Mayor"),CONCATENATE("R12C",'Riesgos Corrup'!#REF!),"")</f>
        <v>#REF!</v>
      </c>
      <c r="V67" s="96" t="e">
        <f>IF(AND('Riesgos Corrup'!#REF!="Alta",'Riesgos Corrup'!#REF!="Catastrófico"),CONCATENATE("R12C",'Riesgos Corrup'!#REF!),"")</f>
        <v>#REF!</v>
      </c>
      <c r="W67" s="97" t="e">
        <f>IF(AND('Riesgos Corrup'!#REF!="Alta",'Riesgos Corrup'!#REF!="Catastrófico"),CONCATENATE("R12C",'Riesgos Corrup'!#REF!),"")</f>
        <v>#REF!</v>
      </c>
      <c r="X67" s="98" t="e">
        <f>IF(AND('Riesgos Corrup'!#REF!="Alta",'Riesgos Corrup'!#REF!="Catastrófico"),CONCATENATE("R12C",'Riesgos Corrup'!#REF!),"")</f>
        <v>#REF!</v>
      </c>
      <c r="Y67" s="40"/>
      <c r="Z67" s="235"/>
      <c r="AA67" s="236"/>
      <c r="AB67" s="236"/>
      <c r="AC67" s="236"/>
      <c r="AD67" s="236"/>
      <c r="AE67" s="237"/>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row>
    <row r="68" spans="1:61" ht="12" customHeight="1" x14ac:dyDescent="0.35">
      <c r="A68" s="40"/>
      <c r="B68" s="252"/>
      <c r="C68" s="253"/>
      <c r="D68" s="254"/>
      <c r="E68" s="227"/>
      <c r="F68" s="222"/>
      <c r="G68" s="222"/>
      <c r="H68" s="222"/>
      <c r="I68" s="222"/>
      <c r="J68" s="102" t="e">
        <f>IF(AND('Riesgos Corrup'!#REF!="Alta",'Riesgos Corrup'!#REF!="Moderado"),CONCATENATE("R13C",'Riesgos Corrup'!#REF!),"")</f>
        <v>#REF!</v>
      </c>
      <c r="K68" s="103" t="e">
        <f>IF(AND('Riesgos Corrup'!#REF!="Alta",'Riesgos Corrup'!#REF!="Moderado"),CONCATENATE("R13C",'Riesgos Corrup'!#REF!),"")</f>
        <v>#REF!</v>
      </c>
      <c r="L68" s="104" t="e">
        <f>IF(AND('Riesgos Corrup'!#REF!="Alta",'Riesgos Corrup'!#REF!="Moderado"),CONCATENATE("R13C",'Riesgos Corrup'!#REF!),"")</f>
        <v>#REF!</v>
      </c>
      <c r="M68" s="102" t="e">
        <f>IF(AND('Riesgos Corrup'!#REF!="Alta",'Riesgos Corrup'!#REF!="Moderado"),CONCATENATE("R13C",'Riesgos Corrup'!#REF!),"")</f>
        <v>#REF!</v>
      </c>
      <c r="N68" s="103" t="e">
        <f>IF(AND('Riesgos Corrup'!#REF!="Alta",'Riesgos Corrup'!#REF!="Moderado"),CONCATENATE("R13C",'Riesgos Corrup'!#REF!),"")</f>
        <v>#REF!</v>
      </c>
      <c r="O68" s="104" t="e">
        <f>IF(AND('Riesgos Corrup'!#REF!="Alta",'Riesgos Corrup'!#REF!="Moderado"),CONCATENATE("R13C",'Riesgos Corrup'!#REF!),"")</f>
        <v>#REF!</v>
      </c>
      <c r="P68" s="83" t="e">
        <f>IF(AND('Riesgos Corrup'!#REF!="Alta",'Riesgos Corrup'!#REF!="Moderado"),CONCATENATE("R13C",'Riesgos Corrup'!#REF!),"")</f>
        <v>#REF!</v>
      </c>
      <c r="Q68" s="39" t="e">
        <f>IF(AND('Riesgos Corrup'!#REF!="Alta",'Riesgos Corrup'!#REF!="Moderado"),CONCATENATE("R13C",'Riesgos Corrup'!#REF!),"")</f>
        <v>#REF!</v>
      </c>
      <c r="R68" s="84" t="e">
        <f>IF(AND('Riesgos Corrup'!#REF!="Alta",'Riesgos Corrup'!#REF!="Moderado"),CONCATENATE("R13C",'Riesgos Corrup'!#REF!),"")</f>
        <v>#REF!</v>
      </c>
      <c r="S68" s="83" t="e">
        <f>IF(AND('Riesgos Corrup'!#REF!="Alta",'Riesgos Corrup'!#REF!="Mayor"),CONCATENATE("R13C",'Riesgos Corrup'!#REF!),"")</f>
        <v>#REF!</v>
      </c>
      <c r="T68" s="39" t="e">
        <f>IF(AND('Riesgos Corrup'!#REF!="Alta",'Riesgos Corrup'!#REF!="Mayor"),CONCATENATE("R13C",'Riesgos Corrup'!#REF!),"")</f>
        <v>#REF!</v>
      </c>
      <c r="U68" s="84" t="e">
        <f>IF(AND('Riesgos Corrup'!#REF!="Alta",'Riesgos Corrup'!#REF!="Mayor"),CONCATENATE("R13C",'Riesgos Corrup'!#REF!),"")</f>
        <v>#REF!</v>
      </c>
      <c r="V68" s="96" t="e">
        <f>IF(AND('Riesgos Corrup'!#REF!="Alta",'Riesgos Corrup'!#REF!="Catastrófico"),CONCATENATE("R13C",'Riesgos Corrup'!#REF!),"")</f>
        <v>#REF!</v>
      </c>
      <c r="W68" s="97" t="e">
        <f>IF(AND('Riesgos Corrup'!#REF!="Alta",'Riesgos Corrup'!#REF!="Catastrófico"),CONCATENATE("R13C",'Riesgos Corrup'!#REF!),"")</f>
        <v>#REF!</v>
      </c>
      <c r="X68" s="98" t="e">
        <f>IF(AND('Riesgos Corrup'!#REF!="Alta",'Riesgos Corrup'!#REF!="Catastrófico"),CONCATENATE("R13C",'Riesgos Corrup'!#REF!),"")</f>
        <v>#REF!</v>
      </c>
      <c r="Y68" s="40"/>
      <c r="Z68" s="235"/>
      <c r="AA68" s="236"/>
      <c r="AB68" s="236"/>
      <c r="AC68" s="236"/>
      <c r="AD68" s="236"/>
      <c r="AE68" s="237"/>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row>
    <row r="69" spans="1:61" ht="12" customHeight="1" x14ac:dyDescent="0.35">
      <c r="A69" s="40"/>
      <c r="B69" s="252"/>
      <c r="C69" s="253"/>
      <c r="D69" s="254"/>
      <c r="E69" s="227"/>
      <c r="F69" s="222"/>
      <c r="G69" s="222"/>
      <c r="H69" s="222"/>
      <c r="I69" s="222"/>
      <c r="J69" s="102" t="str">
        <f ca="1">IF(AND('Riesgos Corrup'!$AB$19="Alta",'Riesgos Corrup'!$AD$19="Moderado"),CONCATENATE("R14C",'Riesgos Corrup'!$R$19),"")</f>
        <v/>
      </c>
      <c r="K69" s="103" t="str">
        <f>IF(AND('Riesgos Corrup'!$AB$20="Alta",'Riesgos Corrup'!$AD$20="Moderado"),CONCATENATE("R14C",'Riesgos Corrup'!$R$20),"")</f>
        <v/>
      </c>
      <c r="L69" s="104" t="str">
        <f>IF(AND('Riesgos Corrup'!$AB$21="Alta",'Riesgos Corrup'!$AD$21="Moderado"),CONCATENATE("R14C",'Riesgos Corrup'!$R$21),"")</f>
        <v/>
      </c>
      <c r="M69" s="102" t="str">
        <f ca="1">IF(AND('Riesgos Corrup'!$AB$19="Alta",'Riesgos Corrup'!$AD$19="Moderado"),CONCATENATE("R14C",'Riesgos Corrup'!$R$19),"")</f>
        <v/>
      </c>
      <c r="N69" s="103" t="str">
        <f>IF(AND('Riesgos Corrup'!$AB$20="Alta",'Riesgos Corrup'!$AD$20="Moderado"),CONCATENATE("R14C",'Riesgos Corrup'!$R$20),"")</f>
        <v/>
      </c>
      <c r="O69" s="104" t="str">
        <f>IF(AND('Riesgos Corrup'!$AB$21="Alta",'Riesgos Corrup'!$AD$21="Moderado"),CONCATENATE("R14C",'Riesgos Corrup'!$R$21),"")</f>
        <v/>
      </c>
      <c r="P69" s="83" t="str">
        <f ca="1">IF(AND('Riesgos Corrup'!$AB$19="Alta",'Riesgos Corrup'!$AD$19="Moderado"),CONCATENATE("R14C",'Riesgos Corrup'!$R$19),"")</f>
        <v/>
      </c>
      <c r="Q69" s="39" t="str">
        <f>IF(AND('Riesgos Corrup'!$AB$20="Alta",'Riesgos Corrup'!$AD$20="Moderado"),CONCATENATE("R14C",'Riesgos Corrup'!$R$20),"")</f>
        <v/>
      </c>
      <c r="R69" s="84" t="str">
        <f>IF(AND('Riesgos Corrup'!$AB$21="Alta",'Riesgos Corrup'!$AD$21="Moderado"),CONCATENATE("R14C",'Riesgos Corrup'!$R$21),"")</f>
        <v/>
      </c>
      <c r="S69" s="83" t="str">
        <f ca="1">IF(AND('Riesgos Corrup'!$AB$19="Alta",'Riesgos Corrup'!$AD$19="Mayor"),CONCATENATE("R14C",'Riesgos Corrup'!$R$19),"")</f>
        <v/>
      </c>
      <c r="T69" s="39" t="str">
        <f>IF(AND('Riesgos Corrup'!$AB$20="Alta",'Riesgos Corrup'!$AD$20="Mayor"),CONCATENATE("R14C",'Riesgos Corrup'!$R$20),"")</f>
        <v/>
      </c>
      <c r="U69" s="84" t="str">
        <f>IF(AND('Riesgos Corrup'!$AB$21="Alta",'Riesgos Corrup'!$AD$21="Mayor"),CONCATENATE("R14C",'Riesgos Corrup'!$R$21),"")</f>
        <v/>
      </c>
      <c r="V69" s="96" t="str">
        <f ca="1">IF(AND('Riesgos Corrup'!$AB$19="Alta",'Riesgos Corrup'!$AD$19="Catastrófico"),CONCATENATE("R14C",'Riesgos Corrup'!$R$19),"")</f>
        <v/>
      </c>
      <c r="W69" s="97" t="str">
        <f>IF(AND('Riesgos Corrup'!$AB$20="Alta",'Riesgos Corrup'!$AD$20="Catastrófico"),CONCATENATE("R14C",'Riesgos Corrup'!$R$20),"")</f>
        <v/>
      </c>
      <c r="X69" s="98" t="str">
        <f>IF(AND('Riesgos Corrup'!$AB$21="Alta",'Riesgos Corrup'!$AD$21="Catastrófico"),CONCATENATE("R14C",'Riesgos Corrup'!$R$21),"")</f>
        <v/>
      </c>
      <c r="Y69" s="40"/>
      <c r="Z69" s="235"/>
      <c r="AA69" s="236"/>
      <c r="AB69" s="236"/>
      <c r="AC69" s="236"/>
      <c r="AD69" s="236"/>
      <c r="AE69" s="237"/>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row>
    <row r="70" spans="1:61" ht="15" customHeight="1" x14ac:dyDescent="0.35">
      <c r="A70" s="40"/>
      <c r="B70" s="252"/>
      <c r="C70" s="253"/>
      <c r="D70" s="254"/>
      <c r="E70" s="227"/>
      <c r="F70" s="222"/>
      <c r="G70" s="222"/>
      <c r="H70" s="222"/>
      <c r="I70" s="222"/>
      <c r="J70" s="102" t="e">
        <f>IF(AND('Riesgos Corrup'!#REF!="Alta",'Riesgos Corrup'!#REF!="Moderado"),CONCATENATE("R15C",'Riesgos Corrup'!#REF!),"")</f>
        <v>#REF!</v>
      </c>
      <c r="K70" s="103" t="e">
        <f>IF(AND('Riesgos Corrup'!#REF!="Alta",'Riesgos Corrup'!#REF!="Moderado"),CONCATENATE("R15C",'Riesgos Corrup'!#REF!),"")</f>
        <v>#REF!</v>
      </c>
      <c r="L70" s="104" t="e">
        <f>IF(AND('Riesgos Corrup'!#REF!="Alta",'Riesgos Corrup'!#REF!="Moderado"),CONCATENATE("R15C",'Riesgos Corrup'!#REF!),"")</f>
        <v>#REF!</v>
      </c>
      <c r="M70" s="102" t="e">
        <f>IF(AND('Riesgos Corrup'!#REF!="Alta",'Riesgos Corrup'!#REF!="Moderado"),CONCATENATE("R15C",'Riesgos Corrup'!#REF!),"")</f>
        <v>#REF!</v>
      </c>
      <c r="N70" s="103" t="e">
        <f>IF(AND('Riesgos Corrup'!#REF!="Alta",'Riesgos Corrup'!#REF!="Moderado"),CONCATENATE("R15C",'Riesgos Corrup'!#REF!),"")</f>
        <v>#REF!</v>
      </c>
      <c r="O70" s="104" t="e">
        <f>IF(AND('Riesgos Corrup'!#REF!="Alta",'Riesgos Corrup'!#REF!="Moderado"),CONCATENATE("R15C",'Riesgos Corrup'!#REF!),"")</f>
        <v>#REF!</v>
      </c>
      <c r="P70" s="83" t="e">
        <f>IF(AND('Riesgos Corrup'!#REF!="Alta",'Riesgos Corrup'!#REF!="Moderado"),CONCATENATE("R15C",'Riesgos Corrup'!#REF!),"")</f>
        <v>#REF!</v>
      </c>
      <c r="Q70" s="39" t="e">
        <f>IF(AND('Riesgos Corrup'!#REF!="Alta",'Riesgos Corrup'!#REF!="Moderado"),CONCATENATE("R15C",'Riesgos Corrup'!#REF!),"")</f>
        <v>#REF!</v>
      </c>
      <c r="R70" s="84" t="e">
        <f>IF(AND('Riesgos Corrup'!#REF!="Alta",'Riesgos Corrup'!#REF!="Moderado"),CONCATENATE("R15C",'Riesgos Corrup'!#REF!),"")</f>
        <v>#REF!</v>
      </c>
      <c r="S70" s="83" t="e">
        <f>IF(AND('Riesgos Corrup'!#REF!="Alta",'Riesgos Corrup'!#REF!="Mayor"),CONCATENATE("R15C",'Riesgos Corrup'!#REF!),"")</f>
        <v>#REF!</v>
      </c>
      <c r="T70" s="39" t="e">
        <f>IF(AND('Riesgos Corrup'!#REF!="Alta",'Riesgos Corrup'!#REF!="Mayor"),CONCATENATE("R15C",'Riesgos Corrup'!#REF!),"")</f>
        <v>#REF!</v>
      </c>
      <c r="U70" s="84" t="e">
        <f>IF(AND('Riesgos Corrup'!#REF!="Alta",'Riesgos Corrup'!#REF!="Mayor"),CONCATENATE("R15C",'Riesgos Corrup'!#REF!),"")</f>
        <v>#REF!</v>
      </c>
      <c r="V70" s="96" t="e">
        <f>IF(AND('Riesgos Corrup'!#REF!="Alta",'Riesgos Corrup'!#REF!="Catastrófico"),CONCATENATE("R15C",'Riesgos Corrup'!#REF!),"")</f>
        <v>#REF!</v>
      </c>
      <c r="W70" s="97" t="e">
        <f>IF(AND('Riesgos Corrup'!#REF!="Alta",'Riesgos Corrup'!#REF!="Catastrófico"),CONCATENATE("R15C",'Riesgos Corrup'!#REF!),"")</f>
        <v>#REF!</v>
      </c>
      <c r="X70" s="98" t="e">
        <f>IF(AND('Riesgos Corrup'!#REF!="Alta",'Riesgos Corrup'!#REF!="Catastrófico"),CONCATENATE("R15C",'Riesgos Corrup'!#REF!),"")</f>
        <v>#REF!</v>
      </c>
      <c r="Y70" s="40"/>
      <c r="Z70" s="235"/>
      <c r="AA70" s="236"/>
      <c r="AB70" s="236"/>
      <c r="AC70" s="236"/>
      <c r="AD70" s="236"/>
      <c r="AE70" s="237"/>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row>
    <row r="71" spans="1:61" ht="15" customHeight="1" x14ac:dyDescent="0.35">
      <c r="A71" s="40"/>
      <c r="B71" s="252"/>
      <c r="C71" s="253"/>
      <c r="D71" s="254"/>
      <c r="E71" s="227"/>
      <c r="F71" s="222"/>
      <c r="G71" s="222"/>
      <c r="H71" s="222"/>
      <c r="I71" s="222"/>
      <c r="J71" s="102" t="e">
        <f>IF(AND('Riesgos Corrup'!#REF!="Alta",'Riesgos Corrup'!#REF!="Moderado"),CONCATENATE("R16C",'Riesgos Corrup'!#REF!),"")</f>
        <v>#REF!</v>
      </c>
      <c r="K71" s="103" t="e">
        <f>IF(AND('Riesgos Corrup'!#REF!="Alta",'Riesgos Corrup'!#REF!="Moderado"),CONCATENATE("R16C",'Riesgos Corrup'!#REF!),"")</f>
        <v>#REF!</v>
      </c>
      <c r="L71" s="104" t="e">
        <f>IF(AND('Riesgos Corrup'!#REF!="Alta",'Riesgos Corrup'!#REF!="Moderado"),CONCATENATE("R16C",'Riesgos Corrup'!#REF!),"")</f>
        <v>#REF!</v>
      </c>
      <c r="M71" s="102" t="e">
        <f>IF(AND('Riesgos Corrup'!#REF!="Alta",'Riesgos Corrup'!#REF!="Moderado"),CONCATENATE("R16C",'Riesgos Corrup'!#REF!),"")</f>
        <v>#REF!</v>
      </c>
      <c r="N71" s="103" t="e">
        <f>IF(AND('Riesgos Corrup'!#REF!="Alta",'Riesgos Corrup'!#REF!="Moderado"),CONCATENATE("R16C",'Riesgos Corrup'!#REF!),"")</f>
        <v>#REF!</v>
      </c>
      <c r="O71" s="104" t="e">
        <f>IF(AND('Riesgos Corrup'!#REF!="Alta",'Riesgos Corrup'!#REF!="Moderado"),CONCATENATE("R16C",'Riesgos Corrup'!#REF!),"")</f>
        <v>#REF!</v>
      </c>
      <c r="P71" s="83" t="e">
        <f>IF(AND('Riesgos Corrup'!#REF!="Alta",'Riesgos Corrup'!#REF!="Moderado"),CONCATENATE("R16C",'Riesgos Corrup'!#REF!),"")</f>
        <v>#REF!</v>
      </c>
      <c r="Q71" s="39" t="e">
        <f>IF(AND('Riesgos Corrup'!#REF!="Alta",'Riesgos Corrup'!#REF!="Moderado"),CONCATENATE("R16C",'Riesgos Corrup'!#REF!),"")</f>
        <v>#REF!</v>
      </c>
      <c r="R71" s="84" t="e">
        <f>IF(AND('Riesgos Corrup'!#REF!="Alta",'Riesgos Corrup'!#REF!="Moderado"),CONCATENATE("R16C",'Riesgos Corrup'!#REF!),"")</f>
        <v>#REF!</v>
      </c>
      <c r="S71" s="83" t="e">
        <f>IF(AND('Riesgos Corrup'!#REF!="Alta",'Riesgos Corrup'!#REF!="Mayor"),CONCATENATE("R16C",'Riesgos Corrup'!#REF!),"")</f>
        <v>#REF!</v>
      </c>
      <c r="T71" s="39" t="e">
        <f>IF(AND('Riesgos Corrup'!#REF!="Alta",'Riesgos Corrup'!#REF!="Mayor"),CONCATENATE("R16C",'Riesgos Corrup'!#REF!),"")</f>
        <v>#REF!</v>
      </c>
      <c r="U71" s="84" t="e">
        <f>IF(AND('Riesgos Corrup'!#REF!="Alta",'Riesgos Corrup'!#REF!="Mayor"),CONCATENATE("R16C",'Riesgos Corrup'!#REF!),"")</f>
        <v>#REF!</v>
      </c>
      <c r="V71" s="96" t="e">
        <f>IF(AND('Riesgos Corrup'!#REF!="Alta",'Riesgos Corrup'!#REF!="Catastrófico"),CONCATENATE("R16C",'Riesgos Corrup'!#REF!),"")</f>
        <v>#REF!</v>
      </c>
      <c r="W71" s="97" t="e">
        <f>IF(AND('Riesgos Corrup'!#REF!="Alta",'Riesgos Corrup'!#REF!="Catastrófico"),CONCATENATE("R16C",'Riesgos Corrup'!#REF!),"")</f>
        <v>#REF!</v>
      </c>
      <c r="X71" s="98" t="e">
        <f>IF(AND('Riesgos Corrup'!#REF!="Alta",'Riesgos Corrup'!#REF!="Catastrófico"),CONCATENATE("R16C",'Riesgos Corrup'!#REF!),"")</f>
        <v>#REF!</v>
      </c>
      <c r="Y71" s="40"/>
      <c r="Z71" s="235"/>
      <c r="AA71" s="236"/>
      <c r="AB71" s="236"/>
      <c r="AC71" s="236"/>
      <c r="AD71" s="236"/>
      <c r="AE71" s="237"/>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row>
    <row r="72" spans="1:61" ht="15" customHeight="1" x14ac:dyDescent="0.35">
      <c r="A72" s="40"/>
      <c r="B72" s="252"/>
      <c r="C72" s="253"/>
      <c r="D72" s="254"/>
      <c r="E72" s="227"/>
      <c r="F72" s="222"/>
      <c r="G72" s="222"/>
      <c r="H72" s="222"/>
      <c r="I72" s="222"/>
      <c r="J72" s="102" t="e">
        <f>IF(AND('Riesgos Corrup'!#REF!="Alta",'Riesgos Corrup'!#REF!="Moderado"),CONCATENATE("R17",'Riesgos Corrup'!#REF!),"")</f>
        <v>#REF!</v>
      </c>
      <c r="K72" s="103" t="e">
        <f>IF(AND('Riesgos Corrup'!#REF!="Alta",'Riesgos Corrup'!#REF!="Moderado"),CONCATENATE("R17C",'Riesgos Corrup'!#REF!),"")</f>
        <v>#REF!</v>
      </c>
      <c r="L72" s="104" t="e">
        <f>IF(AND('Riesgos Corrup'!#REF!="Alta",'Riesgos Corrup'!#REF!="Moderado"),CONCATENATE("R17C",'Riesgos Corrup'!#REF!),"")</f>
        <v>#REF!</v>
      </c>
      <c r="M72" s="102" t="e">
        <f>IF(AND('Riesgos Corrup'!#REF!="Alta",'Riesgos Corrup'!#REF!="Moderado"),CONCATENATE("R17",'Riesgos Corrup'!#REF!),"")</f>
        <v>#REF!</v>
      </c>
      <c r="N72" s="103" t="e">
        <f>IF(AND('Riesgos Corrup'!#REF!="Alta",'Riesgos Corrup'!#REF!="Moderado"),CONCATENATE("R17C",'Riesgos Corrup'!#REF!),"")</f>
        <v>#REF!</v>
      </c>
      <c r="O72" s="104" t="e">
        <f>IF(AND('Riesgos Corrup'!#REF!="Alta",'Riesgos Corrup'!#REF!="Moderado"),CONCATENATE("R17C",'Riesgos Corrup'!#REF!),"")</f>
        <v>#REF!</v>
      </c>
      <c r="P72" s="83" t="e">
        <f>IF(AND('Riesgos Corrup'!#REF!="Alta",'Riesgos Corrup'!#REF!="Moderado"),CONCATENATE("R17",'Riesgos Corrup'!#REF!),"")</f>
        <v>#REF!</v>
      </c>
      <c r="Q72" s="39" t="e">
        <f>IF(AND('Riesgos Corrup'!#REF!="Alta",'Riesgos Corrup'!#REF!="Moderado"),CONCATENATE("R17C",'Riesgos Corrup'!#REF!),"")</f>
        <v>#REF!</v>
      </c>
      <c r="R72" s="84" t="e">
        <f>IF(AND('Riesgos Corrup'!#REF!="Alta",'Riesgos Corrup'!#REF!="Moderado"),CONCATENATE("R17C",'Riesgos Corrup'!#REF!),"")</f>
        <v>#REF!</v>
      </c>
      <c r="S72" s="83" t="e">
        <f>IF(AND('Riesgos Corrup'!#REF!="Alta",'Riesgos Corrup'!#REF!="Mayor"),CONCATENATE("R17",'Riesgos Corrup'!#REF!),"")</f>
        <v>#REF!</v>
      </c>
      <c r="T72" s="39" t="e">
        <f>IF(AND('Riesgos Corrup'!#REF!="Alta",'Riesgos Corrup'!#REF!="Mayor"),CONCATENATE("R17C",'Riesgos Corrup'!#REF!),"")</f>
        <v>#REF!</v>
      </c>
      <c r="U72" s="84" t="e">
        <f>IF(AND('Riesgos Corrup'!#REF!="Alta",'Riesgos Corrup'!#REF!="Mayor"),CONCATENATE("R17C",'Riesgos Corrup'!#REF!),"")</f>
        <v>#REF!</v>
      </c>
      <c r="V72" s="96" t="e">
        <f>IF(AND('Riesgos Corrup'!#REF!="Alta",'Riesgos Corrup'!#REF!="Catastrófico"),CONCATENATE("R17",'Riesgos Corrup'!#REF!),"")</f>
        <v>#REF!</v>
      </c>
      <c r="W72" s="97" t="e">
        <f>IF(AND('Riesgos Corrup'!#REF!="Alta",'Riesgos Corrup'!#REF!="Catastrófico"),CONCATENATE("R17C",'Riesgos Corrup'!#REF!),"")</f>
        <v>#REF!</v>
      </c>
      <c r="X72" s="98" t="e">
        <f>IF(AND('Riesgos Corrup'!#REF!="Alta",'Riesgos Corrup'!#REF!="Catastrófico"),CONCATENATE("R17C",'Riesgos Corrup'!#REF!),"")</f>
        <v>#REF!</v>
      </c>
      <c r="Y72" s="40"/>
      <c r="Z72" s="235"/>
      <c r="AA72" s="236"/>
      <c r="AB72" s="236"/>
      <c r="AC72" s="236"/>
      <c r="AD72" s="236"/>
      <c r="AE72" s="237"/>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row>
    <row r="73" spans="1:61" ht="15" customHeight="1" x14ac:dyDescent="0.35">
      <c r="A73" s="40"/>
      <c r="B73" s="252"/>
      <c r="C73" s="253"/>
      <c r="D73" s="254"/>
      <c r="E73" s="227"/>
      <c r="F73" s="222"/>
      <c r="G73" s="222"/>
      <c r="H73" s="222"/>
      <c r="I73" s="222"/>
      <c r="J73" s="102" t="str">
        <f ca="1">IF(AND('Riesgos Corrup'!$AB$22="Alta",'Riesgos Corrup'!$AD$22="Moderado"),CONCATENATE("R18C",'Riesgos Corrup'!$R$22),"")</f>
        <v/>
      </c>
      <c r="K73" s="103" t="str">
        <f>IF(AND('Riesgos Corrup'!$AB$23="Alta",'Riesgos Corrup'!$AD$23="Moderado"),CONCATENATE("R18C",'Riesgos Corrup'!$R$23),"")</f>
        <v/>
      </c>
      <c r="L73" s="104" t="str">
        <f>IF(AND('Riesgos Corrup'!$AB$24="Alta",'Riesgos Corrup'!$AD$24="Moderado"),CONCATENATE("R18C",'Riesgos Corrup'!$R$24),"")</f>
        <v/>
      </c>
      <c r="M73" s="102" t="str">
        <f ca="1">IF(AND('Riesgos Corrup'!$AB$22="Alta",'Riesgos Corrup'!$AD$22="Moderado"),CONCATENATE("R18C",'Riesgos Corrup'!$R$22),"")</f>
        <v/>
      </c>
      <c r="N73" s="103" t="str">
        <f>IF(AND('Riesgos Corrup'!$AB$23="Alta",'Riesgos Corrup'!$AD$23="Moderado"),CONCATENATE("R18C",'Riesgos Corrup'!$R$23),"")</f>
        <v/>
      </c>
      <c r="O73" s="104" t="str">
        <f>IF(AND('Riesgos Corrup'!$AB$24="Alta",'Riesgos Corrup'!$AD$24="Moderado"),CONCATENATE("R18C",'Riesgos Corrup'!$R$24),"")</f>
        <v/>
      </c>
      <c r="P73" s="83" t="str">
        <f ca="1">IF(AND('Riesgos Corrup'!$AB$22="Alta",'Riesgos Corrup'!$AD$22="Moderado"),CONCATENATE("R18C",'Riesgos Corrup'!$R$22),"")</f>
        <v/>
      </c>
      <c r="Q73" s="39" t="str">
        <f>IF(AND('Riesgos Corrup'!$AB$23="Alta",'Riesgos Corrup'!$AD$23="Moderado"),CONCATENATE("R18C",'Riesgos Corrup'!$R$23),"")</f>
        <v/>
      </c>
      <c r="R73" s="84" t="str">
        <f>IF(AND('Riesgos Corrup'!$AB$24="Alta",'Riesgos Corrup'!$AD$24="Moderado"),CONCATENATE("R18C",'Riesgos Corrup'!$R$24),"")</f>
        <v/>
      </c>
      <c r="S73" s="83" t="str">
        <f ca="1">IF(AND('Riesgos Corrup'!$AB$22="Alta",'Riesgos Corrup'!$AD$22="Mayor"),CONCATENATE("R18C",'Riesgos Corrup'!$R$22),"")</f>
        <v/>
      </c>
      <c r="T73" s="39" t="str">
        <f>IF(AND('Riesgos Corrup'!$AB$23="Alta",'Riesgos Corrup'!$AD$23="Mayor"),CONCATENATE("R18C",'Riesgos Corrup'!$R$23),"")</f>
        <v/>
      </c>
      <c r="U73" s="84" t="str">
        <f>IF(AND('Riesgos Corrup'!$AB$24="Alta",'Riesgos Corrup'!$AD$24="Mayor"),CONCATENATE("R18C",'Riesgos Corrup'!$R$24),"")</f>
        <v/>
      </c>
      <c r="V73" s="96" t="str">
        <f ca="1">IF(AND('Riesgos Corrup'!$AB$22="Alta",'Riesgos Corrup'!$AD$22="Catastrófico"),CONCATENATE("R18C",'Riesgos Corrup'!$R$22),"")</f>
        <v/>
      </c>
      <c r="W73" s="97" t="str">
        <f>IF(AND('Riesgos Corrup'!$AB$23="Alta",'Riesgos Corrup'!$AD$23="Catastrófico"),CONCATENATE("R18C",'Riesgos Corrup'!$R$23),"")</f>
        <v/>
      </c>
      <c r="X73" s="98" t="str">
        <f>IF(AND('Riesgos Corrup'!$AB$24="Alta",'Riesgos Corrup'!$AD$24="Catastrófico"),CONCATENATE("R18C",'Riesgos Corrup'!$R$24),"")</f>
        <v/>
      </c>
      <c r="Y73" s="40"/>
      <c r="Z73" s="235"/>
      <c r="AA73" s="236"/>
      <c r="AB73" s="236"/>
      <c r="AC73" s="236"/>
      <c r="AD73" s="236"/>
      <c r="AE73" s="237"/>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row>
    <row r="74" spans="1:61" ht="15" customHeight="1" x14ac:dyDescent="0.35">
      <c r="A74" s="40"/>
      <c r="B74" s="252"/>
      <c r="C74" s="253"/>
      <c r="D74" s="254"/>
      <c r="E74" s="227"/>
      <c r="F74" s="222"/>
      <c r="G74" s="222"/>
      <c r="H74" s="222"/>
      <c r="I74" s="222"/>
      <c r="J74" s="102" t="e">
        <f>IF(AND('Riesgos Corrup'!#REF!="Alta",'Riesgos Corrup'!#REF!="Moderado"),CONCATENATE("R19C",'Riesgos Corrup'!#REF!),"")</f>
        <v>#REF!</v>
      </c>
      <c r="K74" s="103" t="e">
        <f>IF(AND('Riesgos Corrup'!#REF!="Alta",'Riesgos Corrup'!#REF!="Moderado"),CONCATENATE("R19C",'Riesgos Corrup'!#REF!),"")</f>
        <v>#REF!</v>
      </c>
      <c r="L74" s="104" t="e">
        <f>IF(AND('Riesgos Corrup'!#REF!="Alta",'Riesgos Corrup'!#REF!="Moderado"),CONCATENATE("R19C",'Riesgos Corrup'!#REF!),"")</f>
        <v>#REF!</v>
      </c>
      <c r="M74" s="102" t="e">
        <f>IF(AND('Riesgos Corrup'!#REF!="Alta",'Riesgos Corrup'!#REF!="Moderado"),CONCATENATE("R19C",'Riesgos Corrup'!#REF!),"")</f>
        <v>#REF!</v>
      </c>
      <c r="N74" s="103" t="e">
        <f>IF(AND('Riesgos Corrup'!#REF!="Alta",'Riesgos Corrup'!#REF!="Moderado"),CONCATENATE("R19C",'Riesgos Corrup'!#REF!),"")</f>
        <v>#REF!</v>
      </c>
      <c r="O74" s="104" t="e">
        <f>IF(AND('Riesgos Corrup'!#REF!="Alta",'Riesgos Corrup'!#REF!="Moderado"),CONCATENATE("R19C",'Riesgos Corrup'!#REF!),"")</f>
        <v>#REF!</v>
      </c>
      <c r="P74" s="83" t="e">
        <f>IF(AND('Riesgos Corrup'!#REF!="Alta",'Riesgos Corrup'!#REF!="Moderado"),CONCATENATE("R19C",'Riesgos Corrup'!#REF!),"")</f>
        <v>#REF!</v>
      </c>
      <c r="Q74" s="39" t="e">
        <f>IF(AND('Riesgos Corrup'!#REF!="Alta",'Riesgos Corrup'!#REF!="Moderado"),CONCATENATE("R19C",'Riesgos Corrup'!#REF!),"")</f>
        <v>#REF!</v>
      </c>
      <c r="R74" s="84" t="e">
        <f>IF(AND('Riesgos Corrup'!#REF!="Alta",'Riesgos Corrup'!#REF!="Moderado"),CONCATENATE("R19C",'Riesgos Corrup'!#REF!),"")</f>
        <v>#REF!</v>
      </c>
      <c r="S74" s="83" t="e">
        <f>IF(AND('Riesgos Corrup'!#REF!="Alta",'Riesgos Corrup'!#REF!="Mayor"),CONCATENATE("R19C",'Riesgos Corrup'!#REF!),"")</f>
        <v>#REF!</v>
      </c>
      <c r="T74" s="39" t="e">
        <f>IF(AND('Riesgos Corrup'!#REF!="Alta",'Riesgos Corrup'!#REF!="Mayor"),CONCATENATE("R19C",'Riesgos Corrup'!#REF!),"")</f>
        <v>#REF!</v>
      </c>
      <c r="U74" s="84" t="e">
        <f>IF(AND('Riesgos Corrup'!#REF!="Alta",'Riesgos Corrup'!#REF!="Mayor"),CONCATENATE("R19C",'Riesgos Corrup'!#REF!),"")</f>
        <v>#REF!</v>
      </c>
      <c r="V74" s="96" t="e">
        <f>IF(AND('Riesgos Corrup'!#REF!="Alta",'Riesgos Corrup'!#REF!="Catastrófico"),CONCATENATE("R19C",'Riesgos Corrup'!#REF!),"")</f>
        <v>#REF!</v>
      </c>
      <c r="W74" s="97" t="e">
        <f>IF(AND('Riesgos Corrup'!#REF!="Alta",'Riesgos Corrup'!#REF!="Catastrófico"),CONCATENATE("R19C",'Riesgos Corrup'!#REF!),"")</f>
        <v>#REF!</v>
      </c>
      <c r="X74" s="98" t="e">
        <f>IF(AND('Riesgos Corrup'!#REF!="Alta",'Riesgos Corrup'!#REF!="Catastrófico"),CONCATENATE("R19C",'Riesgos Corrup'!#REF!),"")</f>
        <v>#REF!</v>
      </c>
      <c r="Y74" s="40"/>
      <c r="Z74" s="235"/>
      <c r="AA74" s="236"/>
      <c r="AB74" s="236"/>
      <c r="AC74" s="236"/>
      <c r="AD74" s="236"/>
      <c r="AE74" s="237"/>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row>
    <row r="75" spans="1:61" ht="15" customHeight="1" x14ac:dyDescent="0.35">
      <c r="A75" s="40"/>
      <c r="B75" s="252"/>
      <c r="C75" s="253"/>
      <c r="D75" s="254"/>
      <c r="E75" s="227"/>
      <c r="F75" s="222"/>
      <c r="G75" s="222"/>
      <c r="H75" s="222"/>
      <c r="I75" s="222"/>
      <c r="J75" s="102" t="e">
        <f>IF(AND('Riesgos Corrup'!#REF!="Alta",'Riesgos Corrup'!#REF!="Moderado"),CONCATENATE("R20C",'Riesgos Corrup'!#REF!),"")</f>
        <v>#REF!</v>
      </c>
      <c r="K75" s="103" t="e">
        <f>IF(AND('Riesgos Corrup'!#REF!="Alta",'Riesgos Corrup'!#REF!="Moderado"),CONCATENATE("R20C",'Riesgos Corrup'!#REF!),"")</f>
        <v>#REF!</v>
      </c>
      <c r="L75" s="104" t="e">
        <f>IF(AND('Riesgos Corrup'!#REF!="Alta",'Riesgos Corrup'!#REF!="Moderado"),CONCATENATE("R20C",'Riesgos Corrup'!#REF!),"")</f>
        <v>#REF!</v>
      </c>
      <c r="M75" s="102" t="e">
        <f>IF(AND('Riesgos Corrup'!#REF!="Alta",'Riesgos Corrup'!#REF!="Moderado"),CONCATENATE("R20C",'Riesgos Corrup'!#REF!),"")</f>
        <v>#REF!</v>
      </c>
      <c r="N75" s="103" t="e">
        <f>IF(AND('Riesgos Corrup'!#REF!="Alta",'Riesgos Corrup'!#REF!="Moderado"),CONCATENATE("R20C",'Riesgos Corrup'!#REF!),"")</f>
        <v>#REF!</v>
      </c>
      <c r="O75" s="104" t="e">
        <f>IF(AND('Riesgos Corrup'!#REF!="Alta",'Riesgos Corrup'!#REF!="Moderado"),CONCATENATE("R20C",'Riesgos Corrup'!#REF!),"")</f>
        <v>#REF!</v>
      </c>
      <c r="P75" s="83" t="e">
        <f>IF(AND('Riesgos Corrup'!#REF!="Alta",'Riesgos Corrup'!#REF!="Moderado"),CONCATENATE("R20C",'Riesgos Corrup'!#REF!),"")</f>
        <v>#REF!</v>
      </c>
      <c r="Q75" s="39" t="e">
        <f>IF(AND('Riesgos Corrup'!#REF!="Alta",'Riesgos Corrup'!#REF!="Moderado"),CONCATENATE("R20C",'Riesgos Corrup'!#REF!),"")</f>
        <v>#REF!</v>
      </c>
      <c r="R75" s="84" t="e">
        <f>IF(AND('Riesgos Corrup'!#REF!="Alta",'Riesgos Corrup'!#REF!="Moderado"),CONCATENATE("R20C",'Riesgos Corrup'!#REF!),"")</f>
        <v>#REF!</v>
      </c>
      <c r="S75" s="83" t="e">
        <f>IF(AND('Riesgos Corrup'!#REF!="Alta",'Riesgos Corrup'!#REF!="Mayor"),CONCATENATE("R20C",'Riesgos Corrup'!#REF!),"")</f>
        <v>#REF!</v>
      </c>
      <c r="T75" s="39" t="e">
        <f>IF(AND('Riesgos Corrup'!#REF!="Alta",'Riesgos Corrup'!#REF!="Mayor"),CONCATENATE("R20C",'Riesgos Corrup'!#REF!),"")</f>
        <v>#REF!</v>
      </c>
      <c r="U75" s="84" t="e">
        <f>IF(AND('Riesgos Corrup'!#REF!="Alta",'Riesgos Corrup'!#REF!="Mayor"),CONCATENATE("R20C",'Riesgos Corrup'!#REF!),"")</f>
        <v>#REF!</v>
      </c>
      <c r="V75" s="96" t="e">
        <f>IF(AND('Riesgos Corrup'!#REF!="Alta",'Riesgos Corrup'!#REF!="Catastrófico"),CONCATENATE("R20C",'Riesgos Corrup'!#REF!),"")</f>
        <v>#REF!</v>
      </c>
      <c r="W75" s="97" t="e">
        <f>IF(AND('Riesgos Corrup'!#REF!="Alta",'Riesgos Corrup'!#REF!="Catastrófico"),CONCATENATE("R20C",'Riesgos Corrup'!#REF!),"")</f>
        <v>#REF!</v>
      </c>
      <c r="X75" s="98" t="e">
        <f>IF(AND('Riesgos Corrup'!#REF!="Alta",'Riesgos Corrup'!#REF!="Catastrófico"),CONCATENATE("R20C",'Riesgos Corrup'!#REF!),"")</f>
        <v>#REF!</v>
      </c>
      <c r="Y75" s="40"/>
      <c r="Z75" s="235"/>
      <c r="AA75" s="236"/>
      <c r="AB75" s="236"/>
      <c r="AC75" s="236"/>
      <c r="AD75" s="236"/>
      <c r="AE75" s="237"/>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row>
    <row r="76" spans="1:61" ht="15" customHeight="1" x14ac:dyDescent="0.35">
      <c r="A76" s="40"/>
      <c r="B76" s="252"/>
      <c r="C76" s="253"/>
      <c r="D76" s="254"/>
      <c r="E76" s="227"/>
      <c r="F76" s="222"/>
      <c r="G76" s="222"/>
      <c r="H76" s="222"/>
      <c r="I76" s="222"/>
      <c r="J76" s="102" t="str">
        <f ca="1">IF(AND('Riesgos Corrup'!$AB$25="Alta",'Riesgos Corrup'!$AD$25="Moderado"),CONCATENATE("R21C",'Riesgos Corrup'!$R$25),"")</f>
        <v/>
      </c>
      <c r="K76" s="103" t="str">
        <f>IF(AND('Riesgos Corrup'!$AB$26="Alta",'Riesgos Corrup'!$AD$26="Moderado"),CONCATENATE("R21C",'Riesgos Corrup'!$R$26),"")</f>
        <v/>
      </c>
      <c r="L76" s="104" t="str">
        <f>IF(AND('Riesgos Corrup'!$AB$27="Alta",'Riesgos Corrup'!$AD$27="Moderado"),CONCATENATE("R21C",'Riesgos Corrup'!$R$27),"")</f>
        <v/>
      </c>
      <c r="M76" s="102" t="str">
        <f ca="1">IF(AND('Riesgos Corrup'!$AB$25="Alta",'Riesgos Corrup'!$AD$25="Moderado"),CONCATENATE("R21C",'Riesgos Corrup'!$R$25),"")</f>
        <v/>
      </c>
      <c r="N76" s="103" t="str">
        <f>IF(AND('Riesgos Corrup'!$AB$26="Alta",'Riesgos Corrup'!$AD$26="Moderado"),CONCATENATE("R21C",'Riesgos Corrup'!$R$26),"")</f>
        <v/>
      </c>
      <c r="O76" s="104" t="str">
        <f>IF(AND('Riesgos Corrup'!$AB$27="Alta",'Riesgos Corrup'!$AD$27="Moderado"),CONCATENATE("R21C",'Riesgos Corrup'!$R$27),"")</f>
        <v/>
      </c>
      <c r="P76" s="83" t="str">
        <f ca="1">IF(AND('Riesgos Corrup'!$AB$25="Alta",'Riesgos Corrup'!$AD$25="Moderado"),CONCATENATE("R21C",'Riesgos Corrup'!$R$25),"")</f>
        <v/>
      </c>
      <c r="Q76" s="39" t="str">
        <f>IF(AND('Riesgos Corrup'!$AB$26="Alta",'Riesgos Corrup'!$AD$26="Moderado"),CONCATENATE("R21C",'Riesgos Corrup'!$R$26),"")</f>
        <v/>
      </c>
      <c r="R76" s="84" t="str">
        <f>IF(AND('Riesgos Corrup'!$AB$27="Alta",'Riesgos Corrup'!$AD$27="Moderado"),CONCATENATE("R21C",'Riesgos Corrup'!$R$27),"")</f>
        <v/>
      </c>
      <c r="S76" s="83" t="str">
        <f ca="1">IF(AND('Riesgos Corrup'!$AB$25="Alta",'Riesgos Corrup'!$AD$25="Mayor"),CONCATENATE("R21C",'Riesgos Corrup'!$R$25),"")</f>
        <v/>
      </c>
      <c r="T76" s="39" t="str">
        <f>IF(AND('Riesgos Corrup'!$AB$26="Alta",'Riesgos Corrup'!$AD$26="Mayor"),CONCATENATE("R21C",'Riesgos Corrup'!$R$26),"")</f>
        <v/>
      </c>
      <c r="U76" s="84" t="str">
        <f>IF(AND('Riesgos Corrup'!$AB$27="Alta",'Riesgos Corrup'!$AD$27="Mayor"),CONCATENATE("R21C",'Riesgos Corrup'!$R$27),"")</f>
        <v/>
      </c>
      <c r="V76" s="96" t="str">
        <f ca="1">IF(AND('Riesgos Corrup'!$AB$25="Alta",'Riesgos Corrup'!$AD$25="Catastrófico"),CONCATENATE("R21C",'Riesgos Corrup'!$R$25),"")</f>
        <v/>
      </c>
      <c r="W76" s="97" t="str">
        <f>IF(AND('Riesgos Corrup'!$AB$26="Alta",'Riesgos Corrup'!$AD$26="Catastrófico"),CONCATENATE("R21C",'Riesgos Corrup'!$R$26),"")</f>
        <v/>
      </c>
      <c r="X76" s="98" t="str">
        <f>IF(AND('Riesgos Corrup'!$AB$27="Alta",'Riesgos Corrup'!$AD$27="Catastrófico"),CONCATENATE("R21C",'Riesgos Corrup'!$R$27),"")</f>
        <v/>
      </c>
      <c r="Y76" s="40"/>
      <c r="Z76" s="235"/>
      <c r="AA76" s="236"/>
      <c r="AB76" s="236"/>
      <c r="AC76" s="236"/>
      <c r="AD76" s="236"/>
      <c r="AE76" s="237"/>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row>
    <row r="77" spans="1:61" ht="15" customHeight="1" x14ac:dyDescent="0.35">
      <c r="A77" s="40"/>
      <c r="B77" s="252"/>
      <c r="C77" s="253"/>
      <c r="D77" s="254"/>
      <c r="E77" s="227"/>
      <c r="F77" s="222"/>
      <c r="G77" s="222"/>
      <c r="H77" s="222"/>
      <c r="I77" s="222"/>
      <c r="J77" s="102" t="str">
        <f ca="1">IF(AND('Riesgos Corrup'!$AB$28="Alta",'Riesgos Corrup'!$AD$28="Moderado"),CONCATENATE("R22C",'Riesgos Corrup'!$R$28),"")</f>
        <v/>
      </c>
      <c r="K77" s="103" t="str">
        <f>IF(AND('Riesgos Corrup'!$AB$29="Alta",'Riesgos Corrup'!$AD$29="Moderado"),CONCATENATE("R22C",'Riesgos Corrup'!$R$29),"")</f>
        <v/>
      </c>
      <c r="L77" s="104" t="str">
        <f>IF(AND('Riesgos Corrup'!$AB$30="Alta",'Riesgos Corrup'!$AD$30="Moderado"),CONCATENATE("R22C",'Riesgos Corrup'!$R$30),"")</f>
        <v/>
      </c>
      <c r="M77" s="102" t="str">
        <f ca="1">IF(AND('Riesgos Corrup'!$AB$28="Alta",'Riesgos Corrup'!$AD$28="Moderado"),CONCATENATE("R22C",'Riesgos Corrup'!$R$28),"")</f>
        <v/>
      </c>
      <c r="N77" s="103" t="str">
        <f>IF(AND('Riesgos Corrup'!$AB$29="Alta",'Riesgos Corrup'!$AD$29="Moderado"),CONCATENATE("R22C",'Riesgos Corrup'!$R$29),"")</f>
        <v/>
      </c>
      <c r="O77" s="104" t="str">
        <f>IF(AND('Riesgos Corrup'!$AB$30="Alta",'Riesgos Corrup'!$AD$30="Moderado"),CONCATENATE("R22C",'Riesgos Corrup'!$R$30),"")</f>
        <v/>
      </c>
      <c r="P77" s="83" t="str">
        <f ca="1">IF(AND('Riesgos Corrup'!$AB$28="Alta",'Riesgos Corrup'!$AD$28="Moderado"),CONCATENATE("R22C",'Riesgos Corrup'!$R$28),"")</f>
        <v/>
      </c>
      <c r="Q77" s="39" t="str">
        <f>IF(AND('Riesgos Corrup'!$AB$29="Alta",'Riesgos Corrup'!$AD$29="Moderado"),CONCATENATE("R22C",'Riesgos Corrup'!$R$29),"")</f>
        <v/>
      </c>
      <c r="R77" s="84" t="str">
        <f>IF(AND('Riesgos Corrup'!$AB$30="Alta",'Riesgos Corrup'!$AD$30="Moderado"),CONCATENATE("R22C",'Riesgos Corrup'!$R$30),"")</f>
        <v/>
      </c>
      <c r="S77" s="83" t="str">
        <f ca="1">IF(AND('Riesgos Corrup'!$AB$28="Alta",'Riesgos Corrup'!$AD$28="Mayor"),CONCATENATE("R22C",'Riesgos Corrup'!$R$28),"")</f>
        <v/>
      </c>
      <c r="T77" s="39" t="str">
        <f>IF(AND('Riesgos Corrup'!$AB$29="Alta",'Riesgos Corrup'!$AD$29="Mayor"),CONCATENATE("R22C",'Riesgos Corrup'!$R$29),"")</f>
        <v/>
      </c>
      <c r="U77" s="84" t="str">
        <f>IF(AND('Riesgos Corrup'!$AB$30="Alta",'Riesgos Corrup'!$AD$30="Mayor"),CONCATENATE("R22C",'Riesgos Corrup'!$R$30),"")</f>
        <v/>
      </c>
      <c r="V77" s="96" t="str">
        <f ca="1">IF(AND('Riesgos Corrup'!$AB$28="Alta",'Riesgos Corrup'!$AD$28="Catastrófico"),CONCATENATE("R22C",'Riesgos Corrup'!$R$28),"")</f>
        <v/>
      </c>
      <c r="W77" s="97" t="str">
        <f>IF(AND('Riesgos Corrup'!$AB$29="Alta",'Riesgos Corrup'!$AD$29="Catastrófico"),CONCATENATE("R22C",'Riesgos Corrup'!$R$29),"")</f>
        <v/>
      </c>
      <c r="X77" s="98" t="str">
        <f>IF(AND('Riesgos Corrup'!$AB$30="Alta",'Riesgos Corrup'!$AD$30="Catastrófico"),CONCATENATE("R22C",'Riesgos Corrup'!$R$30),"")</f>
        <v/>
      </c>
      <c r="Y77" s="40"/>
      <c r="Z77" s="235"/>
      <c r="AA77" s="236"/>
      <c r="AB77" s="236"/>
      <c r="AC77" s="236"/>
      <c r="AD77" s="236"/>
      <c r="AE77" s="237"/>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row>
    <row r="78" spans="1:61" ht="15" customHeight="1" x14ac:dyDescent="0.35">
      <c r="A78" s="40"/>
      <c r="B78" s="252"/>
      <c r="C78" s="253"/>
      <c r="D78" s="254"/>
      <c r="E78" s="227"/>
      <c r="F78" s="222"/>
      <c r="G78" s="222"/>
      <c r="H78" s="222"/>
      <c r="I78" s="222"/>
      <c r="J78" s="102" t="e">
        <f>IF(AND('Riesgos Corrup'!#REF!="Alta",'Riesgos Corrup'!#REF!="Moderado"),CONCATENATE("R23C",'Riesgos Corrup'!#REF!),"")</f>
        <v>#REF!</v>
      </c>
      <c r="K78" s="103" t="e">
        <f>IF(AND('Riesgos Corrup'!#REF!="Alta",'Riesgos Corrup'!#REF!="Moderado"),CONCATENATE("R23C",'Riesgos Corrup'!#REF!),"")</f>
        <v>#REF!</v>
      </c>
      <c r="L78" s="104" t="e">
        <f>IF(AND('Riesgos Corrup'!#REF!="Alta",'Riesgos Corrup'!#REF!="Moderado"),CONCATENATE("R23C",'Riesgos Corrup'!#REF!),"")</f>
        <v>#REF!</v>
      </c>
      <c r="M78" s="102" t="e">
        <f>IF(AND('Riesgos Corrup'!#REF!="Alta",'Riesgos Corrup'!#REF!="Moderado"),CONCATENATE("R23C",'Riesgos Corrup'!#REF!),"")</f>
        <v>#REF!</v>
      </c>
      <c r="N78" s="103" t="e">
        <f>IF(AND('Riesgos Corrup'!#REF!="Alta",'Riesgos Corrup'!#REF!="Moderado"),CONCATENATE("R23C",'Riesgos Corrup'!#REF!),"")</f>
        <v>#REF!</v>
      </c>
      <c r="O78" s="104" t="e">
        <f>IF(AND('Riesgos Corrup'!#REF!="Alta",'Riesgos Corrup'!#REF!="Moderado"),CONCATENATE("R23C",'Riesgos Corrup'!#REF!),"")</f>
        <v>#REF!</v>
      </c>
      <c r="P78" s="83" t="e">
        <f>IF(AND('Riesgos Corrup'!#REF!="Alta",'Riesgos Corrup'!#REF!="Moderado"),CONCATENATE("R23C",'Riesgos Corrup'!#REF!),"")</f>
        <v>#REF!</v>
      </c>
      <c r="Q78" s="39" t="e">
        <f>IF(AND('Riesgos Corrup'!#REF!="Alta",'Riesgos Corrup'!#REF!="Moderado"),CONCATENATE("R23C",'Riesgos Corrup'!#REF!),"")</f>
        <v>#REF!</v>
      </c>
      <c r="R78" s="84" t="e">
        <f>IF(AND('Riesgos Corrup'!#REF!="Alta",'Riesgos Corrup'!#REF!="Moderado"),CONCATENATE("R23C",'Riesgos Corrup'!#REF!),"")</f>
        <v>#REF!</v>
      </c>
      <c r="S78" s="83" t="e">
        <f>IF(AND('Riesgos Corrup'!#REF!="Alta",'Riesgos Corrup'!#REF!="Mayor"),CONCATENATE("R23C",'Riesgos Corrup'!#REF!),"")</f>
        <v>#REF!</v>
      </c>
      <c r="T78" s="39" t="e">
        <f>IF(AND('Riesgos Corrup'!#REF!="Alta",'Riesgos Corrup'!#REF!="Mayor"),CONCATENATE("R23C",'Riesgos Corrup'!#REF!),"")</f>
        <v>#REF!</v>
      </c>
      <c r="U78" s="84" t="e">
        <f>IF(AND('Riesgos Corrup'!#REF!="Alta",'Riesgos Corrup'!#REF!="Mayor"),CONCATENATE("R23C",'Riesgos Corrup'!#REF!),"")</f>
        <v>#REF!</v>
      </c>
      <c r="V78" s="96" t="e">
        <f>IF(AND('Riesgos Corrup'!#REF!="Alta",'Riesgos Corrup'!#REF!="Catastrófico"),CONCATENATE("R23C",'Riesgos Corrup'!#REF!),"")</f>
        <v>#REF!</v>
      </c>
      <c r="W78" s="97" t="e">
        <f>IF(AND('Riesgos Corrup'!#REF!="Alta",'Riesgos Corrup'!#REF!="Catastrófico"),CONCATENATE("R23C",'Riesgos Corrup'!#REF!),"")</f>
        <v>#REF!</v>
      </c>
      <c r="X78" s="98" t="e">
        <f>IF(AND('Riesgos Corrup'!#REF!="Alta",'Riesgos Corrup'!#REF!="Catastrófico"),CONCATENATE("R23C",'Riesgos Corrup'!#REF!),"")</f>
        <v>#REF!</v>
      </c>
      <c r="Y78" s="40"/>
      <c r="Z78" s="235"/>
      <c r="AA78" s="236"/>
      <c r="AB78" s="236"/>
      <c r="AC78" s="236"/>
      <c r="AD78" s="236"/>
      <c r="AE78" s="237"/>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row>
    <row r="79" spans="1:61" ht="15" customHeight="1" x14ac:dyDescent="0.35">
      <c r="A79" s="40"/>
      <c r="B79" s="252"/>
      <c r="C79" s="253"/>
      <c r="D79" s="254"/>
      <c r="E79" s="227"/>
      <c r="F79" s="222"/>
      <c r="G79" s="222"/>
      <c r="H79" s="222"/>
      <c r="I79" s="222"/>
      <c r="J79" s="102" t="e">
        <f>IF(AND('Riesgos Corrup'!#REF!="Alta",'Riesgos Corrup'!#REF!="Moderado"),CONCATENATE("R24C",'Riesgos Corrup'!#REF!),"")</f>
        <v>#REF!</v>
      </c>
      <c r="K79" s="103" t="e">
        <f>IF(AND('Riesgos Corrup'!#REF!="Alta",'Riesgos Corrup'!#REF!="Moderado"),CONCATENATE("R24C",'Riesgos Corrup'!#REF!),"")</f>
        <v>#REF!</v>
      </c>
      <c r="L79" s="104" t="e">
        <f>IF(AND('Riesgos Corrup'!#REF!="Alta",'Riesgos Corrup'!#REF!="Moderado"),CONCATENATE("R24C",'Riesgos Corrup'!#REF!),"")</f>
        <v>#REF!</v>
      </c>
      <c r="M79" s="102" t="e">
        <f>IF(AND('Riesgos Corrup'!#REF!="Alta",'Riesgos Corrup'!#REF!="Moderado"),CONCATENATE("R24C",'Riesgos Corrup'!#REF!),"")</f>
        <v>#REF!</v>
      </c>
      <c r="N79" s="103" t="e">
        <f>IF(AND('Riesgos Corrup'!#REF!="Alta",'Riesgos Corrup'!#REF!="Moderado"),CONCATENATE("R24C",'Riesgos Corrup'!#REF!),"")</f>
        <v>#REF!</v>
      </c>
      <c r="O79" s="104" t="e">
        <f>IF(AND('Riesgos Corrup'!#REF!="Alta",'Riesgos Corrup'!#REF!="Moderado"),CONCATENATE("R24C",'Riesgos Corrup'!#REF!),"")</f>
        <v>#REF!</v>
      </c>
      <c r="P79" s="83" t="e">
        <f>IF(AND('Riesgos Corrup'!#REF!="Alta",'Riesgos Corrup'!#REF!="Moderado"),CONCATENATE("R24C",'Riesgos Corrup'!#REF!),"")</f>
        <v>#REF!</v>
      </c>
      <c r="Q79" s="39" t="e">
        <f>IF(AND('Riesgos Corrup'!#REF!="Alta",'Riesgos Corrup'!#REF!="Moderado"),CONCATENATE("R24C",'Riesgos Corrup'!#REF!),"")</f>
        <v>#REF!</v>
      </c>
      <c r="R79" s="84" t="e">
        <f>IF(AND('Riesgos Corrup'!#REF!="Alta",'Riesgos Corrup'!#REF!="Moderado"),CONCATENATE("R24C",'Riesgos Corrup'!#REF!),"")</f>
        <v>#REF!</v>
      </c>
      <c r="S79" s="83" t="e">
        <f>IF(AND('Riesgos Corrup'!#REF!="Alta",'Riesgos Corrup'!#REF!="Mayor"),CONCATENATE("R24C",'Riesgos Corrup'!#REF!),"")</f>
        <v>#REF!</v>
      </c>
      <c r="T79" s="39" t="e">
        <f>IF(AND('Riesgos Corrup'!#REF!="Alta",'Riesgos Corrup'!#REF!="Mayor"),CONCATENATE("R24C",'Riesgos Corrup'!#REF!),"")</f>
        <v>#REF!</v>
      </c>
      <c r="U79" s="84" t="e">
        <f>IF(AND('Riesgos Corrup'!#REF!="Alta",'Riesgos Corrup'!#REF!="Mayor"),CONCATENATE("R24C",'Riesgos Corrup'!#REF!),"")</f>
        <v>#REF!</v>
      </c>
      <c r="V79" s="96" t="e">
        <f>IF(AND('Riesgos Corrup'!#REF!="Alta",'Riesgos Corrup'!#REF!="Catastrófico"),CONCATENATE("R24C",'Riesgos Corrup'!#REF!),"")</f>
        <v>#REF!</v>
      </c>
      <c r="W79" s="97" t="e">
        <f>IF(AND('Riesgos Corrup'!#REF!="Alta",'Riesgos Corrup'!#REF!="Catastrófico"),CONCATENATE("R24C",'Riesgos Corrup'!#REF!),"")</f>
        <v>#REF!</v>
      </c>
      <c r="X79" s="98" t="e">
        <f>IF(AND('Riesgos Corrup'!#REF!="Alta",'Riesgos Corrup'!#REF!="Catastrófico"),CONCATENATE("R24C",'Riesgos Corrup'!#REF!),"")</f>
        <v>#REF!</v>
      </c>
      <c r="Y79" s="40"/>
      <c r="Z79" s="235"/>
      <c r="AA79" s="236"/>
      <c r="AB79" s="236"/>
      <c r="AC79" s="236"/>
      <c r="AD79" s="236"/>
      <c r="AE79" s="237"/>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row>
    <row r="80" spans="1:61" ht="15" customHeight="1" x14ac:dyDescent="0.35">
      <c r="A80" s="40"/>
      <c r="B80" s="252"/>
      <c r="C80" s="253"/>
      <c r="D80" s="254"/>
      <c r="E80" s="227"/>
      <c r="F80" s="222"/>
      <c r="G80" s="222"/>
      <c r="H80" s="222"/>
      <c r="I80" s="222"/>
      <c r="J80" s="102" t="str">
        <f ca="1">IF(AND('Riesgos Corrup'!$AB$31="Alta",'Riesgos Corrup'!$AD$31="Moderado"),CONCATENATE("R25C",'Riesgos Corrup'!$R$31),"")</f>
        <v/>
      </c>
      <c r="K80" s="103" t="str">
        <f ca="1">IF(AND('Riesgos Corrup'!$AB$32="Alta",'Riesgos Corrup'!$AD$32="Moderado"),CONCATENATE("R25C",'Riesgos Corrup'!$R$32),"")</f>
        <v/>
      </c>
      <c r="L80" s="104" t="str">
        <f ca="1">IF(AND('Riesgos Corrup'!$AB$33="Alta",'Riesgos Corrup'!$AD$33="Moderado"),CONCATENATE("R25C",'Riesgos Corrup'!$R$33),"")</f>
        <v/>
      </c>
      <c r="M80" s="102" t="str">
        <f ca="1">IF(AND('Riesgos Corrup'!$AB$31="Alta",'Riesgos Corrup'!$AD$31="Moderado"),CONCATENATE("R25C",'Riesgos Corrup'!$R$31),"")</f>
        <v/>
      </c>
      <c r="N80" s="103" t="str">
        <f ca="1">IF(AND('Riesgos Corrup'!$AB$32="Alta",'Riesgos Corrup'!$AD$32="Moderado"),CONCATENATE("R25C",'Riesgos Corrup'!$R$32),"")</f>
        <v/>
      </c>
      <c r="O80" s="104" t="str">
        <f ca="1">IF(AND('Riesgos Corrup'!$AB$33="Alta",'Riesgos Corrup'!$AD$33="Moderado"),CONCATENATE("R25C",'Riesgos Corrup'!$R$33),"")</f>
        <v/>
      </c>
      <c r="P80" s="83" t="str">
        <f ca="1">IF(AND('Riesgos Corrup'!$AB$31="Alta",'Riesgos Corrup'!$AD$31="Moderado"),CONCATENATE("R25C",'Riesgos Corrup'!$R$31),"")</f>
        <v/>
      </c>
      <c r="Q80" s="39" t="str">
        <f ca="1">IF(AND('Riesgos Corrup'!$AB$32="Alta",'Riesgos Corrup'!$AD$32="Moderado"),CONCATENATE("R25C",'Riesgos Corrup'!$R$32),"")</f>
        <v/>
      </c>
      <c r="R80" s="84" t="str">
        <f ca="1">IF(AND('Riesgos Corrup'!$AB$33="Alta",'Riesgos Corrup'!$AD$33="Moderado"),CONCATENATE("R25C",'Riesgos Corrup'!$R$33),"")</f>
        <v/>
      </c>
      <c r="S80" s="83" t="str">
        <f ca="1">IF(AND('Riesgos Corrup'!$AB$31="Alta",'Riesgos Corrup'!$AD$31="Mayor"),CONCATENATE("R25C",'Riesgos Corrup'!$R$31),"")</f>
        <v/>
      </c>
      <c r="T80" s="39" t="str">
        <f ca="1">IF(AND('Riesgos Corrup'!$AB$32="Alta",'Riesgos Corrup'!$AD$32="Mayor"),CONCATENATE("R25C",'Riesgos Corrup'!$R$32),"")</f>
        <v/>
      </c>
      <c r="U80" s="84" t="str">
        <f ca="1">IF(AND('Riesgos Corrup'!$AB$33="Alta",'Riesgos Corrup'!$AD$33="Mayor"),CONCATENATE("R25C",'Riesgos Corrup'!$R$33),"")</f>
        <v/>
      </c>
      <c r="V80" s="96" t="str">
        <f ca="1">IF(AND('Riesgos Corrup'!$AB$31="Alta",'Riesgos Corrup'!$AD$31="Catastrófico"),CONCATENATE("R25C",'Riesgos Corrup'!$R$31),"")</f>
        <v/>
      </c>
      <c r="W80" s="97" t="str">
        <f ca="1">IF(AND('Riesgos Corrup'!$AB$32="Alta",'Riesgos Corrup'!$AD$32="Catastrófico"),CONCATENATE("R25C",'Riesgos Corrup'!$R$32),"")</f>
        <v/>
      </c>
      <c r="X80" s="98" t="str">
        <f ca="1">IF(AND('Riesgos Corrup'!$AB$33="Alta",'Riesgos Corrup'!$AD$33="Catastrófico"),CONCATENATE("R25C",'Riesgos Corrup'!$R$33),"")</f>
        <v/>
      </c>
      <c r="Y80" s="40"/>
      <c r="Z80" s="235"/>
      <c r="AA80" s="236"/>
      <c r="AB80" s="236"/>
      <c r="AC80" s="236"/>
      <c r="AD80" s="236"/>
      <c r="AE80" s="237"/>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row>
    <row r="81" spans="1:61" ht="15" customHeight="1" x14ac:dyDescent="0.35">
      <c r="A81" s="40"/>
      <c r="B81" s="252"/>
      <c r="C81" s="253"/>
      <c r="D81" s="254"/>
      <c r="E81" s="227"/>
      <c r="F81" s="222"/>
      <c r="G81" s="222"/>
      <c r="H81" s="222"/>
      <c r="I81" s="222"/>
      <c r="J81" s="102" t="e">
        <f>IF(AND('Riesgos Corrup'!#REF!="Alta",'Riesgos Corrup'!#REF!="Moderado"),CONCATENATE("R26C",'Riesgos Corrup'!#REF!),"")</f>
        <v>#REF!</v>
      </c>
      <c r="K81" s="103" t="e">
        <f>IF(AND('Riesgos Corrup'!#REF!="Alta",'Riesgos Corrup'!#REF!="Moderado"),CONCATENATE("R26C",'Riesgos Corrup'!#REF!),"")</f>
        <v>#REF!</v>
      </c>
      <c r="L81" s="104" t="e">
        <f>IF(AND('Riesgos Corrup'!#REF!="Alta",'Riesgos Corrup'!#REF!="Moderado"),CONCATENATE("R26C",'Riesgos Corrup'!#REF!),"")</f>
        <v>#REF!</v>
      </c>
      <c r="M81" s="102" t="e">
        <f>IF(AND('Riesgos Corrup'!#REF!="Alta",'Riesgos Corrup'!#REF!="Moderado"),CONCATENATE("R26C",'Riesgos Corrup'!#REF!),"")</f>
        <v>#REF!</v>
      </c>
      <c r="N81" s="103" t="e">
        <f>IF(AND('Riesgos Corrup'!#REF!="Alta",'Riesgos Corrup'!#REF!="Moderado"),CONCATENATE("R26C",'Riesgos Corrup'!#REF!),"")</f>
        <v>#REF!</v>
      </c>
      <c r="O81" s="104" t="e">
        <f>IF(AND('Riesgos Corrup'!#REF!="Alta",'Riesgos Corrup'!#REF!="Moderado"),CONCATENATE("R26C",'Riesgos Corrup'!#REF!),"")</f>
        <v>#REF!</v>
      </c>
      <c r="P81" s="83" t="e">
        <f>IF(AND('Riesgos Corrup'!#REF!="Alta",'Riesgos Corrup'!#REF!="Moderado"),CONCATENATE("R26C",'Riesgos Corrup'!#REF!),"")</f>
        <v>#REF!</v>
      </c>
      <c r="Q81" s="39" t="e">
        <f>IF(AND('Riesgos Corrup'!#REF!="Alta",'Riesgos Corrup'!#REF!="Moderado"),CONCATENATE("R26C",'Riesgos Corrup'!#REF!),"")</f>
        <v>#REF!</v>
      </c>
      <c r="R81" s="84" t="e">
        <f>IF(AND('Riesgos Corrup'!#REF!="Alta",'Riesgos Corrup'!#REF!="Moderado"),CONCATENATE("R26C",'Riesgos Corrup'!#REF!),"")</f>
        <v>#REF!</v>
      </c>
      <c r="S81" s="83" t="e">
        <f>IF(AND('Riesgos Corrup'!#REF!="Alta",'Riesgos Corrup'!#REF!="Mayor"),CONCATENATE("R26C",'Riesgos Corrup'!#REF!),"")</f>
        <v>#REF!</v>
      </c>
      <c r="T81" s="39" t="e">
        <f>IF(AND('Riesgos Corrup'!#REF!="Alta",'Riesgos Corrup'!#REF!="Mayor"),CONCATENATE("R26C",'Riesgos Corrup'!#REF!),"")</f>
        <v>#REF!</v>
      </c>
      <c r="U81" s="84" t="e">
        <f>IF(AND('Riesgos Corrup'!#REF!="Alta",'Riesgos Corrup'!#REF!="Mayor"),CONCATENATE("R26C",'Riesgos Corrup'!#REF!),"")</f>
        <v>#REF!</v>
      </c>
      <c r="V81" s="96" t="e">
        <f>IF(AND('Riesgos Corrup'!#REF!="Alta",'Riesgos Corrup'!#REF!="Catastrófico"),CONCATENATE("R26C",'Riesgos Corrup'!#REF!),"")</f>
        <v>#REF!</v>
      </c>
      <c r="W81" s="97" t="e">
        <f>IF(AND('Riesgos Corrup'!#REF!="Alta",'Riesgos Corrup'!#REF!="Catastrófico"),CONCATENATE("R26C",'Riesgos Corrup'!#REF!),"")</f>
        <v>#REF!</v>
      </c>
      <c r="X81" s="98" t="e">
        <f>IF(AND('Riesgos Corrup'!#REF!="Alta",'Riesgos Corrup'!#REF!="Catastrófico"),CONCATENATE("R26C",'Riesgos Corrup'!#REF!),"")</f>
        <v>#REF!</v>
      </c>
      <c r="Y81" s="40"/>
      <c r="Z81" s="235"/>
      <c r="AA81" s="236"/>
      <c r="AB81" s="236"/>
      <c r="AC81" s="236"/>
      <c r="AD81" s="236"/>
      <c r="AE81" s="237"/>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row>
    <row r="82" spans="1:61" ht="15" customHeight="1" x14ac:dyDescent="0.35">
      <c r="A82" s="40"/>
      <c r="B82" s="252"/>
      <c r="C82" s="253"/>
      <c r="D82" s="254"/>
      <c r="E82" s="227"/>
      <c r="F82" s="222"/>
      <c r="G82" s="222"/>
      <c r="H82" s="222"/>
      <c r="I82" s="222"/>
      <c r="J82" s="102" t="str">
        <f ca="1">IF(AND('Riesgos Corrup'!$AB$34="Alta",'Riesgos Corrup'!$AD$34="Moderado"),CONCATENATE("R27C",'Riesgos Corrup'!$R$34),"")</f>
        <v/>
      </c>
      <c r="K82" s="103" t="str">
        <f>IF(AND('Riesgos Corrup'!$AB$35="Alta",'Riesgos Corrup'!$AD$35="Moderado"),CONCATENATE("R27C",'Riesgos Corrup'!$R$35),"")</f>
        <v/>
      </c>
      <c r="L82" s="104" t="str">
        <f>IF(AND('Riesgos Corrup'!$AB$36="Alta",'Riesgos Corrup'!$AD$36="Moderado"),CONCATENATE("R27C",'Riesgos Corrup'!$R$36),"")</f>
        <v/>
      </c>
      <c r="M82" s="102" t="str">
        <f ca="1">IF(AND('Riesgos Corrup'!$AB$34="Alta",'Riesgos Corrup'!$AD$34="Moderado"),CONCATENATE("R27C",'Riesgos Corrup'!$R$34),"")</f>
        <v/>
      </c>
      <c r="N82" s="103" t="str">
        <f>IF(AND('Riesgos Corrup'!$AB$35="Alta",'Riesgos Corrup'!$AD$35="Moderado"),CONCATENATE("R27C",'Riesgos Corrup'!$R$35),"")</f>
        <v/>
      </c>
      <c r="O82" s="104" t="str">
        <f>IF(AND('Riesgos Corrup'!$AB$36="Alta",'Riesgos Corrup'!$AD$36="Moderado"),CONCATENATE("R27C",'Riesgos Corrup'!$R$36),"")</f>
        <v/>
      </c>
      <c r="P82" s="83" t="str">
        <f ca="1">IF(AND('Riesgos Corrup'!$AB$34="Alta",'Riesgos Corrup'!$AD$34="Moderado"),CONCATENATE("R27C",'Riesgos Corrup'!$R$34),"")</f>
        <v/>
      </c>
      <c r="Q82" s="39" t="str">
        <f>IF(AND('Riesgos Corrup'!$AB$35="Alta",'Riesgos Corrup'!$AD$35="Moderado"),CONCATENATE("R27C",'Riesgos Corrup'!$R$35),"")</f>
        <v/>
      </c>
      <c r="R82" s="84" t="str">
        <f>IF(AND('Riesgos Corrup'!$AB$36="Alta",'Riesgos Corrup'!$AD$36="Moderado"),CONCATENATE("R27C",'Riesgos Corrup'!$R$36),"")</f>
        <v/>
      </c>
      <c r="S82" s="83" t="str">
        <f ca="1">IF(AND('Riesgos Corrup'!$AB$34="Alta",'Riesgos Corrup'!$AD$34="Mayor"),CONCATENATE("R27C",'Riesgos Corrup'!$R$34),"")</f>
        <v/>
      </c>
      <c r="T82" s="39" t="str">
        <f>IF(AND('Riesgos Corrup'!$AB$35="Alta",'Riesgos Corrup'!$AD$35="Mayor"),CONCATENATE("R27C",'Riesgos Corrup'!$R$35),"")</f>
        <v/>
      </c>
      <c r="U82" s="84" t="str">
        <f>IF(AND('Riesgos Corrup'!$AB$36="Alta",'Riesgos Corrup'!$AD$36="Mayor"),CONCATENATE("R27C",'Riesgos Corrup'!$R$36),"")</f>
        <v/>
      </c>
      <c r="V82" s="96" t="str">
        <f ca="1">IF(AND('Riesgos Corrup'!$AB$34="Alta",'Riesgos Corrup'!$AD$34="Catastrófico"),CONCATENATE("R27C",'Riesgos Corrup'!$R$34),"")</f>
        <v/>
      </c>
      <c r="W82" s="97" t="str">
        <f>IF(AND('Riesgos Corrup'!$AB$35="Alta",'Riesgos Corrup'!$AD$35="Catastrófico"),CONCATENATE("R27C",'Riesgos Corrup'!$R$35),"")</f>
        <v/>
      </c>
      <c r="X82" s="98" t="str">
        <f>IF(AND('Riesgos Corrup'!$AB$36="Alta",'Riesgos Corrup'!$AD$36="Catastrófico"),CONCATENATE("R27C",'Riesgos Corrup'!$R$36),"")</f>
        <v/>
      </c>
      <c r="Y82" s="40"/>
      <c r="Z82" s="235"/>
      <c r="AA82" s="236"/>
      <c r="AB82" s="236"/>
      <c r="AC82" s="236"/>
      <c r="AD82" s="236"/>
      <c r="AE82" s="237"/>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row>
    <row r="83" spans="1:61" ht="15" customHeight="1" x14ac:dyDescent="0.35">
      <c r="A83" s="40"/>
      <c r="B83" s="252"/>
      <c r="C83" s="253"/>
      <c r="D83" s="254"/>
      <c r="E83" s="227"/>
      <c r="F83" s="222"/>
      <c r="G83" s="222"/>
      <c r="H83" s="222"/>
      <c r="I83" s="222"/>
      <c r="J83" s="102" t="e">
        <f>IF(AND('Riesgos Corrup'!#REF!="Alta",'Riesgos Corrup'!#REF!="Moderado"),CONCATENATE("R28C",'Riesgos Corrup'!#REF!),"")</f>
        <v>#REF!</v>
      </c>
      <c r="K83" s="103" t="e">
        <f>IF(AND('Riesgos Corrup'!#REF!="Alta",'Riesgos Corrup'!#REF!="Moderado"),CONCATENATE("R28C",'Riesgos Corrup'!#REF!),"")</f>
        <v>#REF!</v>
      </c>
      <c r="L83" s="104" t="e">
        <f>IF(AND('Riesgos Corrup'!#REF!="Alta",'Riesgos Corrup'!#REF!="Moderado"),CONCATENATE("R28C",'Riesgos Corrup'!#REF!),"")</f>
        <v>#REF!</v>
      </c>
      <c r="M83" s="102" t="e">
        <f>IF(AND('Riesgos Corrup'!#REF!="Alta",'Riesgos Corrup'!#REF!="Moderado"),CONCATENATE("R28C",'Riesgos Corrup'!#REF!),"")</f>
        <v>#REF!</v>
      </c>
      <c r="N83" s="103" t="e">
        <f>IF(AND('Riesgos Corrup'!#REF!="Alta",'Riesgos Corrup'!#REF!="Moderado"),CONCATENATE("R28C",'Riesgos Corrup'!#REF!),"")</f>
        <v>#REF!</v>
      </c>
      <c r="O83" s="104" t="e">
        <f>IF(AND('Riesgos Corrup'!#REF!="Alta",'Riesgos Corrup'!#REF!="Moderado"),CONCATENATE("R28C",'Riesgos Corrup'!#REF!),"")</f>
        <v>#REF!</v>
      </c>
      <c r="P83" s="83" t="e">
        <f>IF(AND('Riesgos Corrup'!#REF!="Alta",'Riesgos Corrup'!#REF!="Moderado"),CONCATENATE("R28C",'Riesgos Corrup'!#REF!),"")</f>
        <v>#REF!</v>
      </c>
      <c r="Q83" s="39" t="e">
        <f>IF(AND('Riesgos Corrup'!#REF!="Alta",'Riesgos Corrup'!#REF!="Moderado"),CONCATENATE("R28C",'Riesgos Corrup'!#REF!),"")</f>
        <v>#REF!</v>
      </c>
      <c r="R83" s="84" t="e">
        <f>IF(AND('Riesgos Corrup'!#REF!="Alta",'Riesgos Corrup'!#REF!="Moderado"),CONCATENATE("R28C",'Riesgos Corrup'!#REF!),"")</f>
        <v>#REF!</v>
      </c>
      <c r="S83" s="83" t="e">
        <f>IF(AND('Riesgos Corrup'!#REF!="Alta",'Riesgos Corrup'!#REF!="Mayor"),CONCATENATE("R28C",'Riesgos Corrup'!#REF!),"")</f>
        <v>#REF!</v>
      </c>
      <c r="T83" s="39" t="e">
        <f>IF(AND('Riesgos Corrup'!#REF!="Alta",'Riesgos Corrup'!#REF!="Mayor"),CONCATENATE("R28C",'Riesgos Corrup'!#REF!),"")</f>
        <v>#REF!</v>
      </c>
      <c r="U83" s="84" t="e">
        <f>IF(AND('Riesgos Corrup'!#REF!="Alta",'Riesgos Corrup'!#REF!="Mayor"),CONCATENATE("R28C",'Riesgos Corrup'!#REF!),"")</f>
        <v>#REF!</v>
      </c>
      <c r="V83" s="96" t="e">
        <f>IF(AND('Riesgos Corrup'!#REF!="Alta",'Riesgos Corrup'!#REF!="Catastrófico"),CONCATENATE("R28C",'Riesgos Corrup'!#REF!),"")</f>
        <v>#REF!</v>
      </c>
      <c r="W83" s="97" t="e">
        <f>IF(AND('Riesgos Corrup'!#REF!="Alta",'Riesgos Corrup'!#REF!="Catastrófico"),CONCATENATE("R28C",'Riesgos Corrup'!#REF!),"")</f>
        <v>#REF!</v>
      </c>
      <c r="X83" s="98" t="e">
        <f>IF(AND('Riesgos Corrup'!#REF!="Alta",'Riesgos Corrup'!#REF!="Catastrófico"),CONCATENATE("R28C",'Riesgos Corrup'!#REF!),"")</f>
        <v>#REF!</v>
      </c>
      <c r="Y83" s="40"/>
      <c r="Z83" s="235"/>
      <c r="AA83" s="236"/>
      <c r="AB83" s="236"/>
      <c r="AC83" s="236"/>
      <c r="AD83" s="236"/>
      <c r="AE83" s="237"/>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row>
    <row r="84" spans="1:61" ht="15" customHeight="1" x14ac:dyDescent="0.35">
      <c r="A84" s="40"/>
      <c r="B84" s="252"/>
      <c r="C84" s="253"/>
      <c r="D84" s="254"/>
      <c r="E84" s="227"/>
      <c r="F84" s="222"/>
      <c r="G84" s="222"/>
      <c r="H84" s="222"/>
      <c r="I84" s="222"/>
      <c r="J84" s="102" t="e">
        <f>IF(AND('Riesgos Corrup'!#REF!="Alta",'Riesgos Corrup'!#REF!="Moderado"),CONCATENATE("R29C",'Riesgos Corrup'!#REF!),"")</f>
        <v>#REF!</v>
      </c>
      <c r="K84" s="103" t="e">
        <f>IF(AND('Riesgos Corrup'!#REF!="Alta",'Riesgos Corrup'!#REF!="Moderado"),CONCATENATE("R29C",'Riesgos Corrup'!#REF!),"")</f>
        <v>#REF!</v>
      </c>
      <c r="L84" s="104" t="e">
        <f>IF(AND('Riesgos Corrup'!#REF!="Alta",'Riesgos Corrup'!#REF!="Moderado"),CONCATENATE("R29C",'Riesgos Corrup'!#REF!),"")</f>
        <v>#REF!</v>
      </c>
      <c r="M84" s="102" t="e">
        <f>IF(AND('Riesgos Corrup'!#REF!="Alta",'Riesgos Corrup'!#REF!="Moderado"),CONCATENATE("R29C",'Riesgos Corrup'!#REF!),"")</f>
        <v>#REF!</v>
      </c>
      <c r="N84" s="103" t="e">
        <f>IF(AND('Riesgos Corrup'!#REF!="Alta",'Riesgos Corrup'!#REF!="Moderado"),CONCATENATE("R29C",'Riesgos Corrup'!#REF!),"")</f>
        <v>#REF!</v>
      </c>
      <c r="O84" s="104" t="e">
        <f>IF(AND('Riesgos Corrup'!#REF!="Alta",'Riesgos Corrup'!#REF!="Moderado"),CONCATENATE("R29C",'Riesgos Corrup'!#REF!),"")</f>
        <v>#REF!</v>
      </c>
      <c r="P84" s="83" t="e">
        <f>IF(AND('Riesgos Corrup'!#REF!="Alta",'Riesgos Corrup'!#REF!="Moderado"),CONCATENATE("R29C",'Riesgos Corrup'!#REF!),"")</f>
        <v>#REF!</v>
      </c>
      <c r="Q84" s="39" t="e">
        <f>IF(AND('Riesgos Corrup'!#REF!="Alta",'Riesgos Corrup'!#REF!="Moderado"),CONCATENATE("R29C",'Riesgos Corrup'!#REF!),"")</f>
        <v>#REF!</v>
      </c>
      <c r="R84" s="84" t="e">
        <f>IF(AND('Riesgos Corrup'!#REF!="Alta",'Riesgos Corrup'!#REF!="Moderado"),CONCATENATE("R29C",'Riesgos Corrup'!#REF!),"")</f>
        <v>#REF!</v>
      </c>
      <c r="S84" s="83" t="e">
        <f>IF(AND('Riesgos Corrup'!#REF!="Alta",'Riesgos Corrup'!#REF!="Mayor"),CONCATENATE("R29C",'Riesgos Corrup'!#REF!),"")</f>
        <v>#REF!</v>
      </c>
      <c r="T84" s="39" t="e">
        <f>IF(AND('Riesgos Corrup'!#REF!="Alta",'Riesgos Corrup'!#REF!="Mayor"),CONCATENATE("R29C",'Riesgos Corrup'!#REF!),"")</f>
        <v>#REF!</v>
      </c>
      <c r="U84" s="84" t="e">
        <f>IF(AND('Riesgos Corrup'!#REF!="Alta",'Riesgos Corrup'!#REF!="Mayor"),CONCATENATE("R29C",'Riesgos Corrup'!#REF!),"")</f>
        <v>#REF!</v>
      </c>
      <c r="V84" s="96" t="e">
        <f>IF(AND('Riesgos Corrup'!#REF!="Alta",'Riesgos Corrup'!#REF!="Catastrófico"),CONCATENATE("R29C",'Riesgos Corrup'!#REF!),"")</f>
        <v>#REF!</v>
      </c>
      <c r="W84" s="97" t="e">
        <f>IF(AND('Riesgos Corrup'!#REF!="Alta",'Riesgos Corrup'!#REF!="Catastrófico"),CONCATENATE("R29C",'Riesgos Corrup'!#REF!),"")</f>
        <v>#REF!</v>
      </c>
      <c r="X84" s="98" t="e">
        <f>IF(AND('Riesgos Corrup'!#REF!="Alta",'Riesgos Corrup'!#REF!="Catastrófico"),CONCATENATE("R29C",'Riesgos Corrup'!#REF!),"")</f>
        <v>#REF!</v>
      </c>
      <c r="Y84" s="40"/>
      <c r="Z84" s="235"/>
      <c r="AA84" s="236"/>
      <c r="AB84" s="236"/>
      <c r="AC84" s="236"/>
      <c r="AD84" s="236"/>
      <c r="AE84" s="237"/>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row>
    <row r="85" spans="1:61" ht="15" customHeight="1" x14ac:dyDescent="0.35">
      <c r="A85" s="40"/>
      <c r="B85" s="252"/>
      <c r="C85" s="253"/>
      <c r="D85" s="254"/>
      <c r="E85" s="227"/>
      <c r="F85" s="222"/>
      <c r="G85" s="222"/>
      <c r="H85" s="222"/>
      <c r="I85" s="222"/>
      <c r="J85" s="102" t="e">
        <f>IF(AND('Riesgos Corrup'!#REF!="Alta",'Riesgos Corrup'!#REF!="Moderado"),CONCATENATE("R30C",'Riesgos Corrup'!#REF!),"")</f>
        <v>#REF!</v>
      </c>
      <c r="K85" s="103" t="e">
        <f>IF(AND('Riesgos Corrup'!#REF!="Alta",'Riesgos Corrup'!#REF!="Moderado"),CONCATENATE("R30C",'Riesgos Corrup'!#REF!),"")</f>
        <v>#REF!</v>
      </c>
      <c r="L85" s="104" t="e">
        <f>IF(AND('Riesgos Corrup'!#REF!="Alta",'Riesgos Corrup'!#REF!="Moderado"),CONCATENATE("R30C",'Riesgos Corrup'!#REF!),"")</f>
        <v>#REF!</v>
      </c>
      <c r="M85" s="102" t="e">
        <f>IF(AND('Riesgos Corrup'!#REF!="Alta",'Riesgos Corrup'!#REF!="Moderado"),CONCATENATE("R30C",'Riesgos Corrup'!#REF!),"")</f>
        <v>#REF!</v>
      </c>
      <c r="N85" s="103" t="e">
        <f>IF(AND('Riesgos Corrup'!#REF!="Alta",'Riesgos Corrup'!#REF!="Moderado"),CONCATENATE("R30C",'Riesgos Corrup'!#REF!),"")</f>
        <v>#REF!</v>
      </c>
      <c r="O85" s="104" t="e">
        <f>IF(AND('Riesgos Corrup'!#REF!="Alta",'Riesgos Corrup'!#REF!="Moderado"),CONCATENATE("R30C",'Riesgos Corrup'!#REF!),"")</f>
        <v>#REF!</v>
      </c>
      <c r="P85" s="83" t="e">
        <f>IF(AND('Riesgos Corrup'!#REF!="Alta",'Riesgos Corrup'!#REF!="Moderado"),CONCATENATE("R30C",'Riesgos Corrup'!#REF!),"")</f>
        <v>#REF!</v>
      </c>
      <c r="Q85" s="39" t="e">
        <f>IF(AND('Riesgos Corrup'!#REF!="Alta",'Riesgos Corrup'!#REF!="Moderado"),CONCATENATE("R30C",'Riesgos Corrup'!#REF!),"")</f>
        <v>#REF!</v>
      </c>
      <c r="R85" s="84" t="e">
        <f>IF(AND('Riesgos Corrup'!#REF!="Alta",'Riesgos Corrup'!#REF!="Moderado"),CONCATENATE("R30C",'Riesgos Corrup'!#REF!),"")</f>
        <v>#REF!</v>
      </c>
      <c r="S85" s="83" t="e">
        <f>IF(AND('Riesgos Corrup'!#REF!="Alta",'Riesgos Corrup'!#REF!="Mayor"),CONCATENATE("R30C",'Riesgos Corrup'!#REF!),"")</f>
        <v>#REF!</v>
      </c>
      <c r="T85" s="39" t="e">
        <f>IF(AND('Riesgos Corrup'!#REF!="Alta",'Riesgos Corrup'!#REF!="Mayor"),CONCATENATE("R30C",'Riesgos Corrup'!#REF!),"")</f>
        <v>#REF!</v>
      </c>
      <c r="U85" s="84" t="e">
        <f>IF(AND('Riesgos Corrup'!#REF!="Alta",'Riesgos Corrup'!#REF!="Mayor"),CONCATENATE("R30C",'Riesgos Corrup'!#REF!),"")</f>
        <v>#REF!</v>
      </c>
      <c r="V85" s="96" t="e">
        <f>IF(AND('Riesgos Corrup'!#REF!="Alta",'Riesgos Corrup'!#REF!="Catastrófico"),CONCATENATE("R30C",'Riesgos Corrup'!#REF!),"")</f>
        <v>#REF!</v>
      </c>
      <c r="W85" s="97" t="e">
        <f>IF(AND('Riesgos Corrup'!#REF!="Alta",'Riesgos Corrup'!#REF!="Catastrófico"),CONCATENATE("R30C",'Riesgos Corrup'!#REF!),"")</f>
        <v>#REF!</v>
      </c>
      <c r="X85" s="98" t="e">
        <f>IF(AND('Riesgos Corrup'!#REF!="Alta",'Riesgos Corrup'!#REF!="Catastrófico"),CONCATENATE("R30C",'Riesgos Corrup'!#REF!),"")</f>
        <v>#REF!</v>
      </c>
      <c r="Y85" s="40"/>
      <c r="Z85" s="235"/>
      <c r="AA85" s="236"/>
      <c r="AB85" s="236"/>
      <c r="AC85" s="236"/>
      <c r="AD85" s="236"/>
      <c r="AE85" s="237"/>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row>
    <row r="86" spans="1:61" ht="15" customHeight="1" x14ac:dyDescent="0.35">
      <c r="A86" s="40"/>
      <c r="B86" s="252"/>
      <c r="C86" s="253"/>
      <c r="D86" s="254"/>
      <c r="E86" s="227"/>
      <c r="F86" s="222"/>
      <c r="G86" s="222"/>
      <c r="H86" s="222"/>
      <c r="I86" s="222"/>
      <c r="J86" s="102" t="e">
        <f>IF(AND('Riesgos Corrup'!#REF!="Alta",'Riesgos Corrup'!#REF!="Moderado"),CONCATENATE("R31C",'Riesgos Corrup'!#REF!),"")</f>
        <v>#REF!</v>
      </c>
      <c r="K86" s="103" t="e">
        <f>IF(AND('Riesgos Corrup'!#REF!="Alta",'Riesgos Corrup'!#REF!="Moderado"),CONCATENATE("R31C",'Riesgos Corrup'!#REF!),"")</f>
        <v>#REF!</v>
      </c>
      <c r="L86" s="103" t="e">
        <f>IF(AND('Riesgos Corrup'!#REF!="Alta",'Riesgos Corrup'!#REF!="Moderado"),CONCATENATE("R31C",'Riesgos Corrup'!#REF!),"")</f>
        <v>#REF!</v>
      </c>
      <c r="M86" s="102" t="e">
        <f>IF(AND('Riesgos Corrup'!#REF!="Alta",'Riesgos Corrup'!#REF!="Moderado"),CONCATENATE("R31C",'Riesgos Corrup'!#REF!),"")</f>
        <v>#REF!</v>
      </c>
      <c r="N86" s="103" t="e">
        <f>IF(AND('Riesgos Corrup'!#REF!="Alta",'Riesgos Corrup'!#REF!="Moderado"),CONCATENATE("R31C",'Riesgos Corrup'!#REF!),"")</f>
        <v>#REF!</v>
      </c>
      <c r="O86" s="103" t="e">
        <f>IF(AND('Riesgos Corrup'!#REF!="Alta",'Riesgos Corrup'!#REF!="Moderado"),CONCATENATE("R31C",'Riesgos Corrup'!#REF!),"")</f>
        <v>#REF!</v>
      </c>
      <c r="P86" s="83" t="e">
        <f>IF(AND('Riesgos Corrup'!#REF!="Alta",'Riesgos Corrup'!#REF!="Moderado"),CONCATENATE("R31C",'Riesgos Corrup'!#REF!),"")</f>
        <v>#REF!</v>
      </c>
      <c r="Q86" s="39" t="e">
        <f>IF(AND('Riesgos Corrup'!#REF!="Alta",'Riesgos Corrup'!#REF!="Moderado"),CONCATENATE("R31C",'Riesgos Corrup'!#REF!),"")</f>
        <v>#REF!</v>
      </c>
      <c r="R86" s="39" t="e">
        <f>IF(AND('Riesgos Corrup'!#REF!="Alta",'Riesgos Corrup'!#REF!="Moderado"),CONCATENATE("R31C",'Riesgos Corrup'!#REF!),"")</f>
        <v>#REF!</v>
      </c>
      <c r="S86" s="83" t="e">
        <f>IF(AND('Riesgos Corrup'!#REF!="Alta",'Riesgos Corrup'!#REF!="Mayor"),CONCATENATE("R31C",'Riesgos Corrup'!#REF!),"")</f>
        <v>#REF!</v>
      </c>
      <c r="T86" s="39" t="e">
        <f>IF(AND('Riesgos Corrup'!#REF!="Alta",'Riesgos Corrup'!#REF!="Mayor"),CONCATENATE("R31C",'Riesgos Corrup'!#REF!),"")</f>
        <v>#REF!</v>
      </c>
      <c r="U86" s="39" t="e">
        <f>IF(AND('Riesgos Corrup'!#REF!="Alta",'Riesgos Corrup'!#REF!="Mayor"),CONCATENATE("R31C",'Riesgos Corrup'!#REF!),"")</f>
        <v>#REF!</v>
      </c>
      <c r="V86" s="96" t="e">
        <f>IF(AND('Riesgos Corrup'!#REF!="Alta",'Riesgos Corrup'!#REF!="Catastrófico"),CONCATENATE("R31C",'Riesgos Corrup'!#REF!),"")</f>
        <v>#REF!</v>
      </c>
      <c r="W86" s="97" t="e">
        <f>IF(AND('Riesgos Corrup'!#REF!="Alta",'Riesgos Corrup'!#REF!="Catastrófico"),CONCATENATE("R31C",'Riesgos Corrup'!#REF!),"")</f>
        <v>#REF!</v>
      </c>
      <c r="X86" s="98" t="e">
        <f>IF(AND('Riesgos Corrup'!#REF!="Alta",'Riesgos Corrup'!#REF!="Catastrófico"),CONCATENATE("R31C",'Riesgos Corrup'!#REF!),"")</f>
        <v>#REF!</v>
      </c>
      <c r="Y86" s="40"/>
      <c r="Z86" s="235"/>
      <c r="AA86" s="236"/>
      <c r="AB86" s="236"/>
      <c r="AC86" s="236"/>
      <c r="AD86" s="236"/>
      <c r="AE86" s="237"/>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row>
    <row r="87" spans="1:61" ht="15" customHeight="1" x14ac:dyDescent="0.35">
      <c r="A87" s="40"/>
      <c r="B87" s="252"/>
      <c r="C87" s="253"/>
      <c r="D87" s="254"/>
      <c r="E87" s="227"/>
      <c r="F87" s="222"/>
      <c r="G87" s="222"/>
      <c r="H87" s="222"/>
      <c r="I87" s="222"/>
      <c r="J87" s="102" t="e">
        <f>IF(AND('Riesgos Corrup'!#REF!="Alta",'Riesgos Corrup'!#REF!="Moderado"),CONCATENATE("R32C",'Riesgos Corrup'!#REF!),"")</f>
        <v>#REF!</v>
      </c>
      <c r="K87" s="103" t="e">
        <f>IF(AND('Riesgos Corrup'!#REF!="Alta",'Riesgos Corrup'!#REF!="Moderado"),CONCATENATE("R32C",'Riesgos Corrup'!#REF!),"")</f>
        <v>#REF!</v>
      </c>
      <c r="L87" s="104" t="e">
        <f>IF(AND('Riesgos Corrup'!#REF!="Alta",'Riesgos Corrup'!#REF!="Moderado"),CONCATENATE("R32C",'Riesgos Corrup'!#REF!),"")</f>
        <v>#REF!</v>
      </c>
      <c r="M87" s="102" t="e">
        <f>IF(AND('Riesgos Corrup'!#REF!="Alta",'Riesgos Corrup'!#REF!="Moderado"),CONCATENATE("R32C",'Riesgos Corrup'!#REF!),"")</f>
        <v>#REF!</v>
      </c>
      <c r="N87" s="103" t="e">
        <f>IF(AND('Riesgos Corrup'!#REF!="Alta",'Riesgos Corrup'!#REF!="Moderado"),CONCATENATE("R32C",'Riesgos Corrup'!#REF!),"")</f>
        <v>#REF!</v>
      </c>
      <c r="O87" s="104" t="e">
        <f>IF(AND('Riesgos Corrup'!#REF!="Alta",'Riesgos Corrup'!#REF!="Moderado"),CONCATENATE("R32C",'Riesgos Corrup'!#REF!),"")</f>
        <v>#REF!</v>
      </c>
      <c r="P87" s="83" t="e">
        <f>IF(AND('Riesgos Corrup'!#REF!="Alta",'Riesgos Corrup'!#REF!="Moderado"),CONCATENATE("R32C",'Riesgos Corrup'!#REF!),"")</f>
        <v>#REF!</v>
      </c>
      <c r="Q87" s="39" t="e">
        <f>IF(AND('Riesgos Corrup'!#REF!="Alta",'Riesgos Corrup'!#REF!="Moderado"),CONCATENATE("R32C",'Riesgos Corrup'!#REF!),"")</f>
        <v>#REF!</v>
      </c>
      <c r="R87" s="84" t="e">
        <f>IF(AND('Riesgos Corrup'!#REF!="Alta",'Riesgos Corrup'!#REF!="Moderado"),CONCATENATE("R32C",'Riesgos Corrup'!#REF!),"")</f>
        <v>#REF!</v>
      </c>
      <c r="S87" s="83" t="e">
        <f>IF(AND('Riesgos Corrup'!#REF!="Alta",'Riesgos Corrup'!#REF!="Mayor"),CONCATENATE("R32C",'Riesgos Corrup'!#REF!),"")</f>
        <v>#REF!</v>
      </c>
      <c r="T87" s="39" t="e">
        <f>IF(AND('Riesgos Corrup'!#REF!="Alta",'Riesgos Corrup'!#REF!="Mayor"),CONCATENATE("R32C",'Riesgos Corrup'!#REF!),"")</f>
        <v>#REF!</v>
      </c>
      <c r="U87" s="84" t="e">
        <f>IF(AND('Riesgos Corrup'!#REF!="Alta",'Riesgos Corrup'!#REF!="Mayor"),CONCATENATE("R32C",'Riesgos Corrup'!#REF!),"")</f>
        <v>#REF!</v>
      </c>
      <c r="V87" s="96" t="e">
        <f>IF(AND('Riesgos Corrup'!#REF!="Alta",'Riesgos Corrup'!#REF!="Catastrófico"),CONCATENATE("R32C",'Riesgos Corrup'!#REF!),"")</f>
        <v>#REF!</v>
      </c>
      <c r="W87" s="97" t="e">
        <f>IF(AND('Riesgos Corrup'!#REF!="Alta",'Riesgos Corrup'!#REF!="Catastrófico"),CONCATENATE("R32C",'Riesgos Corrup'!#REF!),"")</f>
        <v>#REF!</v>
      </c>
      <c r="X87" s="98" t="e">
        <f>IF(AND('Riesgos Corrup'!#REF!="Alta",'Riesgos Corrup'!#REF!="Catastrófico"),CONCATENATE("R32C",'Riesgos Corrup'!#REF!),"")</f>
        <v>#REF!</v>
      </c>
      <c r="Y87" s="40"/>
      <c r="Z87" s="235"/>
      <c r="AA87" s="236"/>
      <c r="AB87" s="236"/>
      <c r="AC87" s="236"/>
      <c r="AD87" s="236"/>
      <c r="AE87" s="237"/>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row>
    <row r="88" spans="1:61" ht="15" customHeight="1" x14ac:dyDescent="0.35">
      <c r="A88" s="40"/>
      <c r="B88" s="252"/>
      <c r="C88" s="253"/>
      <c r="D88" s="254"/>
      <c r="E88" s="227"/>
      <c r="F88" s="222"/>
      <c r="G88" s="222"/>
      <c r="H88" s="222"/>
      <c r="I88" s="222"/>
      <c r="J88" s="102" t="e">
        <f>IF(AND('Riesgos Corrup'!#REF!="Alta",'Riesgos Corrup'!#REF!="Moderado"),CONCATENATE("R33C",'Riesgos Corrup'!#REF!),"")</f>
        <v>#REF!</v>
      </c>
      <c r="K88" s="103" t="e">
        <f>IF(AND('Riesgos Corrup'!#REF!="Alta",'Riesgos Corrup'!#REF!="Moderado"),CONCATENATE("R33C",'Riesgos Corrup'!#REF!),"")</f>
        <v>#REF!</v>
      </c>
      <c r="L88" s="104" t="e">
        <f>IF(AND('Riesgos Corrup'!#REF!="Alta",'Riesgos Corrup'!#REF!="Moderado"),CONCATENATE("R33C",'Riesgos Corrup'!#REF!),"")</f>
        <v>#REF!</v>
      </c>
      <c r="M88" s="102" t="e">
        <f>IF(AND('Riesgos Corrup'!#REF!="Alta",'Riesgos Corrup'!#REF!="Moderado"),CONCATENATE("R33C",'Riesgos Corrup'!#REF!),"")</f>
        <v>#REF!</v>
      </c>
      <c r="N88" s="103" t="e">
        <f>IF(AND('Riesgos Corrup'!#REF!="Alta",'Riesgos Corrup'!#REF!="Moderado"),CONCATENATE("R33C",'Riesgos Corrup'!#REF!),"")</f>
        <v>#REF!</v>
      </c>
      <c r="O88" s="104" t="e">
        <f>IF(AND('Riesgos Corrup'!#REF!="Alta",'Riesgos Corrup'!#REF!="Moderado"),CONCATENATE("R33C",'Riesgos Corrup'!#REF!),"")</f>
        <v>#REF!</v>
      </c>
      <c r="P88" s="83" t="e">
        <f>IF(AND('Riesgos Corrup'!#REF!="Alta",'Riesgos Corrup'!#REF!="Moderado"),CONCATENATE("R33C",'Riesgos Corrup'!#REF!),"")</f>
        <v>#REF!</v>
      </c>
      <c r="Q88" s="39" t="e">
        <f>IF(AND('Riesgos Corrup'!#REF!="Alta",'Riesgos Corrup'!#REF!="Moderado"),CONCATENATE("R33C",'Riesgos Corrup'!#REF!),"")</f>
        <v>#REF!</v>
      </c>
      <c r="R88" s="84" t="e">
        <f>IF(AND('Riesgos Corrup'!#REF!="Alta",'Riesgos Corrup'!#REF!="Moderado"),CONCATENATE("R33C",'Riesgos Corrup'!#REF!),"")</f>
        <v>#REF!</v>
      </c>
      <c r="S88" s="83" t="e">
        <f>IF(AND('Riesgos Corrup'!#REF!="Alta",'Riesgos Corrup'!#REF!="Mayor"),CONCATENATE("R33C",'Riesgos Corrup'!#REF!),"")</f>
        <v>#REF!</v>
      </c>
      <c r="T88" s="39" t="e">
        <f>IF(AND('Riesgos Corrup'!#REF!="Alta",'Riesgos Corrup'!#REF!="Mayor"),CONCATENATE("R33C",'Riesgos Corrup'!#REF!),"")</f>
        <v>#REF!</v>
      </c>
      <c r="U88" s="84" t="e">
        <f>IF(AND('Riesgos Corrup'!#REF!="Alta",'Riesgos Corrup'!#REF!="Mayor"),CONCATENATE("R33C",'Riesgos Corrup'!#REF!),"")</f>
        <v>#REF!</v>
      </c>
      <c r="V88" s="96" t="e">
        <f>IF(AND('Riesgos Corrup'!#REF!="Alta",'Riesgos Corrup'!#REF!="Catastrófico"),CONCATENATE("R33C",'Riesgos Corrup'!#REF!),"")</f>
        <v>#REF!</v>
      </c>
      <c r="W88" s="97" t="e">
        <f>IF(AND('Riesgos Corrup'!#REF!="Alta",'Riesgos Corrup'!#REF!="Catastrófico"),CONCATENATE("R33C",'Riesgos Corrup'!#REF!),"")</f>
        <v>#REF!</v>
      </c>
      <c r="X88" s="98" t="e">
        <f>IF(AND('Riesgos Corrup'!#REF!="Alta",'Riesgos Corrup'!#REF!="Catastrófico"),CONCATENATE("R33C",'Riesgos Corrup'!#REF!),"")</f>
        <v>#REF!</v>
      </c>
      <c r="Y88" s="40"/>
      <c r="Z88" s="235"/>
      <c r="AA88" s="236"/>
      <c r="AB88" s="236"/>
      <c r="AC88" s="236"/>
      <c r="AD88" s="236"/>
      <c r="AE88" s="237"/>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row>
    <row r="89" spans="1:61" ht="15" customHeight="1" x14ac:dyDescent="0.35">
      <c r="A89" s="40"/>
      <c r="B89" s="252"/>
      <c r="C89" s="253"/>
      <c r="D89" s="254"/>
      <c r="E89" s="227"/>
      <c r="F89" s="222"/>
      <c r="G89" s="222"/>
      <c r="H89" s="222"/>
      <c r="I89" s="222"/>
      <c r="J89" s="102" t="e">
        <f>IF(AND('Riesgos Corrup'!#REF!="Alta",'Riesgos Corrup'!#REF!="Moderado"),CONCATENATE("R34C",'Riesgos Corrup'!#REF!),"")</f>
        <v>#REF!</v>
      </c>
      <c r="K89" s="103" t="e">
        <f>IF(AND('Riesgos Corrup'!#REF!="Alta",'Riesgos Corrup'!#REF!="Moderado"),CONCATENATE("R34C",'Riesgos Corrup'!#REF!),"")</f>
        <v>#REF!</v>
      </c>
      <c r="L89" s="104" t="e">
        <f>IF(AND('Riesgos Corrup'!#REF!="Alta",'Riesgos Corrup'!#REF!="Moderado"),CONCATENATE("R34C",'Riesgos Corrup'!#REF!),"")</f>
        <v>#REF!</v>
      </c>
      <c r="M89" s="102" t="e">
        <f>IF(AND('Riesgos Corrup'!#REF!="Alta",'Riesgos Corrup'!#REF!="Moderado"),CONCATENATE("R34C",'Riesgos Corrup'!#REF!),"")</f>
        <v>#REF!</v>
      </c>
      <c r="N89" s="103" t="e">
        <f>IF(AND('Riesgos Corrup'!#REF!="Alta",'Riesgos Corrup'!#REF!="Moderado"),CONCATENATE("R34C",'Riesgos Corrup'!#REF!),"")</f>
        <v>#REF!</v>
      </c>
      <c r="O89" s="104" t="e">
        <f>IF(AND('Riesgos Corrup'!#REF!="Alta",'Riesgos Corrup'!#REF!="Moderado"),CONCATENATE("R34C",'Riesgos Corrup'!#REF!),"")</f>
        <v>#REF!</v>
      </c>
      <c r="P89" s="83" t="e">
        <f>IF(AND('Riesgos Corrup'!#REF!="Alta",'Riesgos Corrup'!#REF!="Moderado"),CONCATENATE("R34C",'Riesgos Corrup'!#REF!),"")</f>
        <v>#REF!</v>
      </c>
      <c r="Q89" s="39" t="e">
        <f>IF(AND('Riesgos Corrup'!#REF!="Alta",'Riesgos Corrup'!#REF!="Moderado"),CONCATENATE("R34C",'Riesgos Corrup'!#REF!),"")</f>
        <v>#REF!</v>
      </c>
      <c r="R89" s="84" t="e">
        <f>IF(AND('Riesgos Corrup'!#REF!="Alta",'Riesgos Corrup'!#REF!="Moderado"),CONCATENATE("R34C",'Riesgos Corrup'!#REF!),"")</f>
        <v>#REF!</v>
      </c>
      <c r="S89" s="83" t="e">
        <f>IF(AND('Riesgos Corrup'!#REF!="Alta",'Riesgos Corrup'!#REF!="Mayor"),CONCATENATE("R34C",'Riesgos Corrup'!#REF!),"")</f>
        <v>#REF!</v>
      </c>
      <c r="T89" s="39" t="e">
        <f>IF(AND('Riesgos Corrup'!#REF!="Alta",'Riesgos Corrup'!#REF!="Mayor"),CONCATENATE("R34C",'Riesgos Corrup'!#REF!),"")</f>
        <v>#REF!</v>
      </c>
      <c r="U89" s="84" t="e">
        <f>IF(AND('Riesgos Corrup'!#REF!="Alta",'Riesgos Corrup'!#REF!="Mayor"),CONCATENATE("R34C",'Riesgos Corrup'!#REF!),"")</f>
        <v>#REF!</v>
      </c>
      <c r="V89" s="96" t="e">
        <f>IF(AND('Riesgos Corrup'!#REF!="Alta",'Riesgos Corrup'!#REF!="Catastrófico"),CONCATENATE("R34C",'Riesgos Corrup'!#REF!),"")</f>
        <v>#REF!</v>
      </c>
      <c r="W89" s="97" t="e">
        <f>IF(AND('Riesgos Corrup'!#REF!="Alta",'Riesgos Corrup'!#REF!="Catastrófico"),CONCATENATE("R34C",'Riesgos Corrup'!#REF!),"")</f>
        <v>#REF!</v>
      </c>
      <c r="X89" s="98" t="e">
        <f>IF(AND('Riesgos Corrup'!#REF!="Alta",'Riesgos Corrup'!#REF!="Catastrófico"),CONCATENATE("R34C",'Riesgos Corrup'!#REF!),"")</f>
        <v>#REF!</v>
      </c>
      <c r="Y89" s="40"/>
      <c r="Z89" s="235"/>
      <c r="AA89" s="236"/>
      <c r="AB89" s="236"/>
      <c r="AC89" s="236"/>
      <c r="AD89" s="236"/>
      <c r="AE89" s="237"/>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row>
    <row r="90" spans="1:61" ht="15" customHeight="1" x14ac:dyDescent="0.35">
      <c r="A90" s="40"/>
      <c r="B90" s="252"/>
      <c r="C90" s="253"/>
      <c r="D90" s="254"/>
      <c r="E90" s="227"/>
      <c r="F90" s="222"/>
      <c r="G90" s="222"/>
      <c r="H90" s="222"/>
      <c r="I90" s="222"/>
      <c r="J90" s="102" t="e">
        <f>IF(AND('Riesgos Corrup'!#REF!="Alta",'Riesgos Corrup'!#REF!="Moderado"),CONCATENATE("R35C",'Riesgos Corrup'!#REF!),"")</f>
        <v>#REF!</v>
      </c>
      <c r="K90" s="103" t="e">
        <f>IF(AND('Riesgos Corrup'!#REF!="Alta",'Riesgos Corrup'!#REF!="Moderado"),CONCATENATE("R35C",'Riesgos Corrup'!#REF!),"")</f>
        <v>#REF!</v>
      </c>
      <c r="L90" s="104" t="e">
        <f>IF(AND('Riesgos Corrup'!#REF!="Alta",'Riesgos Corrup'!#REF!="Moderado"),CONCATENATE("R35C",'Riesgos Corrup'!#REF!),"")</f>
        <v>#REF!</v>
      </c>
      <c r="M90" s="102" t="e">
        <f>IF(AND('Riesgos Corrup'!#REF!="Alta",'Riesgos Corrup'!#REF!="Moderado"),CONCATENATE("R35C",'Riesgos Corrup'!#REF!),"")</f>
        <v>#REF!</v>
      </c>
      <c r="N90" s="103" t="e">
        <f>IF(AND('Riesgos Corrup'!#REF!="Alta",'Riesgos Corrup'!#REF!="Moderado"),CONCATENATE("R35C",'Riesgos Corrup'!#REF!),"")</f>
        <v>#REF!</v>
      </c>
      <c r="O90" s="104" t="e">
        <f>IF(AND('Riesgos Corrup'!#REF!="Alta",'Riesgos Corrup'!#REF!="Moderado"),CONCATENATE("R35C",'Riesgos Corrup'!#REF!),"")</f>
        <v>#REF!</v>
      </c>
      <c r="P90" s="83" t="e">
        <f>IF(AND('Riesgos Corrup'!#REF!="Alta",'Riesgos Corrup'!#REF!="Moderado"),CONCATENATE("R35C",'Riesgos Corrup'!#REF!),"")</f>
        <v>#REF!</v>
      </c>
      <c r="Q90" s="39" t="e">
        <f>IF(AND('Riesgos Corrup'!#REF!="Alta",'Riesgos Corrup'!#REF!="Moderado"),CONCATENATE("R35C",'Riesgos Corrup'!#REF!),"")</f>
        <v>#REF!</v>
      </c>
      <c r="R90" s="84" t="e">
        <f>IF(AND('Riesgos Corrup'!#REF!="Alta",'Riesgos Corrup'!#REF!="Moderado"),CONCATENATE("R35C",'Riesgos Corrup'!#REF!),"")</f>
        <v>#REF!</v>
      </c>
      <c r="S90" s="83" t="e">
        <f>IF(AND('Riesgos Corrup'!#REF!="Alta",'Riesgos Corrup'!#REF!="Mayor"),CONCATENATE("R35C",'Riesgos Corrup'!#REF!),"")</f>
        <v>#REF!</v>
      </c>
      <c r="T90" s="39" t="e">
        <f>IF(AND('Riesgos Corrup'!#REF!="Alta",'Riesgos Corrup'!#REF!="Mayor"),CONCATENATE("R35C",'Riesgos Corrup'!#REF!),"")</f>
        <v>#REF!</v>
      </c>
      <c r="U90" s="84" t="e">
        <f>IF(AND('Riesgos Corrup'!#REF!="Alta",'Riesgos Corrup'!#REF!="Mayor"),CONCATENATE("R35C",'Riesgos Corrup'!#REF!),"")</f>
        <v>#REF!</v>
      </c>
      <c r="V90" s="96" t="e">
        <f>IF(AND('Riesgos Corrup'!#REF!="Alta",'Riesgos Corrup'!#REF!="Catastrófico"),CONCATENATE("R35C",'Riesgos Corrup'!#REF!),"")</f>
        <v>#REF!</v>
      </c>
      <c r="W90" s="97" t="e">
        <f>IF(AND('Riesgos Corrup'!#REF!="Alta",'Riesgos Corrup'!#REF!="Catastrófico"),CONCATENATE("R35C",'Riesgos Corrup'!#REF!),"")</f>
        <v>#REF!</v>
      </c>
      <c r="X90" s="98" t="e">
        <f>IF(AND('Riesgos Corrup'!#REF!="Alta",'Riesgos Corrup'!#REF!="Catastrófico"),CONCATENATE("R35C",'Riesgos Corrup'!#REF!),"")</f>
        <v>#REF!</v>
      </c>
      <c r="Y90" s="40"/>
      <c r="Z90" s="235"/>
      <c r="AA90" s="236"/>
      <c r="AB90" s="236"/>
      <c r="AC90" s="236"/>
      <c r="AD90" s="236"/>
      <c r="AE90" s="237"/>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row>
    <row r="91" spans="1:61" ht="15" customHeight="1" x14ac:dyDescent="0.35">
      <c r="A91" s="40"/>
      <c r="B91" s="252"/>
      <c r="C91" s="253"/>
      <c r="D91" s="254"/>
      <c r="E91" s="227"/>
      <c r="F91" s="222"/>
      <c r="G91" s="222"/>
      <c r="H91" s="222"/>
      <c r="I91" s="222"/>
      <c r="J91" s="102" t="e">
        <f>IF(AND('Riesgos Corrup'!#REF!="Alta",'Riesgos Corrup'!#REF!="Moderado"),CONCATENATE("R36C",'Riesgos Corrup'!#REF!),"")</f>
        <v>#REF!</v>
      </c>
      <c r="K91" s="103" t="e">
        <f>IF(AND('Riesgos Corrup'!#REF!="Alta",'Riesgos Corrup'!#REF!="Moderado"),CONCATENATE("R36C",'Riesgos Corrup'!#REF!),"")</f>
        <v>#REF!</v>
      </c>
      <c r="L91" s="104" t="e">
        <f>IF(AND('Riesgos Corrup'!#REF!="Alta",'Riesgos Corrup'!#REF!="Moderado"),CONCATENATE("R36C",'Riesgos Corrup'!#REF!),"")</f>
        <v>#REF!</v>
      </c>
      <c r="M91" s="102" t="e">
        <f>IF(AND('Riesgos Corrup'!#REF!="Alta",'Riesgos Corrup'!#REF!="Moderado"),CONCATENATE("R36C",'Riesgos Corrup'!#REF!),"")</f>
        <v>#REF!</v>
      </c>
      <c r="N91" s="103" t="e">
        <f>IF(AND('Riesgos Corrup'!#REF!="Alta",'Riesgos Corrup'!#REF!="Moderado"),CONCATENATE("R36C",'Riesgos Corrup'!#REF!),"")</f>
        <v>#REF!</v>
      </c>
      <c r="O91" s="104" t="e">
        <f>IF(AND('Riesgos Corrup'!#REF!="Alta",'Riesgos Corrup'!#REF!="Moderado"),CONCATENATE("R36C",'Riesgos Corrup'!#REF!),"")</f>
        <v>#REF!</v>
      </c>
      <c r="P91" s="83" t="e">
        <f>IF(AND('Riesgos Corrup'!#REF!="Alta",'Riesgos Corrup'!#REF!="Moderado"),CONCATENATE("R36C",'Riesgos Corrup'!#REF!),"")</f>
        <v>#REF!</v>
      </c>
      <c r="Q91" s="39" t="e">
        <f>IF(AND('Riesgos Corrup'!#REF!="Alta",'Riesgos Corrup'!#REF!="Moderado"),CONCATENATE("R36C",'Riesgos Corrup'!#REF!),"")</f>
        <v>#REF!</v>
      </c>
      <c r="R91" s="84" t="e">
        <f>IF(AND('Riesgos Corrup'!#REF!="Alta",'Riesgos Corrup'!#REF!="Moderado"),CONCATENATE("R36C",'Riesgos Corrup'!#REF!),"")</f>
        <v>#REF!</v>
      </c>
      <c r="S91" s="83" t="e">
        <f>IF(AND('Riesgos Corrup'!#REF!="Alta",'Riesgos Corrup'!#REF!="Mayor"),CONCATENATE("R36C",'Riesgos Corrup'!#REF!),"")</f>
        <v>#REF!</v>
      </c>
      <c r="T91" s="39" t="e">
        <f>IF(AND('Riesgos Corrup'!#REF!="Alta",'Riesgos Corrup'!#REF!="Mayor"),CONCATENATE("R36C",'Riesgos Corrup'!#REF!),"")</f>
        <v>#REF!</v>
      </c>
      <c r="U91" s="84" t="e">
        <f>IF(AND('Riesgos Corrup'!#REF!="Alta",'Riesgos Corrup'!#REF!="Mayor"),CONCATENATE("R36C",'Riesgos Corrup'!#REF!),"")</f>
        <v>#REF!</v>
      </c>
      <c r="V91" s="96" t="e">
        <f>IF(AND('Riesgos Corrup'!#REF!="Alta",'Riesgos Corrup'!#REF!="Catastrófico"),CONCATENATE("R36C",'Riesgos Corrup'!#REF!),"")</f>
        <v>#REF!</v>
      </c>
      <c r="W91" s="97" t="e">
        <f>IF(AND('Riesgos Corrup'!#REF!="Alta",'Riesgos Corrup'!#REF!="Catastrófico"),CONCATENATE("R36C",'Riesgos Corrup'!#REF!),"")</f>
        <v>#REF!</v>
      </c>
      <c r="X91" s="98" t="e">
        <f>IF(AND('Riesgos Corrup'!#REF!="Alta",'Riesgos Corrup'!#REF!="Catastrófico"),CONCATENATE("R36C",'Riesgos Corrup'!#REF!),"")</f>
        <v>#REF!</v>
      </c>
      <c r="Y91" s="40"/>
      <c r="Z91" s="235"/>
      <c r="AA91" s="236"/>
      <c r="AB91" s="236"/>
      <c r="AC91" s="236"/>
      <c r="AD91" s="236"/>
      <c r="AE91" s="237"/>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row>
    <row r="92" spans="1:61" ht="15" customHeight="1" x14ac:dyDescent="0.35">
      <c r="A92" s="40"/>
      <c r="B92" s="252"/>
      <c r="C92" s="253"/>
      <c r="D92" s="254"/>
      <c r="E92" s="227"/>
      <c r="F92" s="222"/>
      <c r="G92" s="222"/>
      <c r="H92" s="222"/>
      <c r="I92" s="222"/>
      <c r="J92" s="102" t="str">
        <f ca="1">IF(AND('Riesgos Corrup'!$AB$37="Alta",'Riesgos Corrup'!$AD$37="Moderado"),CONCATENATE("R37C",'Riesgos Corrup'!$R$37),"")</f>
        <v/>
      </c>
      <c r="K92" s="103" t="str">
        <f>IF(AND('Riesgos Corrup'!$AB$38="Alta",'Riesgos Corrup'!$AD$38="Moderado"),CONCATENATE("R37C",'Riesgos Corrup'!$R$38),"")</f>
        <v/>
      </c>
      <c r="L92" s="104" t="str">
        <f>IF(AND('Riesgos Corrup'!$AB$39="Alta",'Riesgos Corrup'!$AD$39="Moderado"),CONCATENATE("R37C",'Riesgos Corrup'!$R$39),"")</f>
        <v/>
      </c>
      <c r="M92" s="102" t="str">
        <f ca="1">IF(AND('Riesgos Corrup'!$AB$37="Alta",'Riesgos Corrup'!$AD$37="Moderado"),CONCATENATE("R37C",'Riesgos Corrup'!$R$37),"")</f>
        <v/>
      </c>
      <c r="N92" s="103" t="str">
        <f>IF(AND('Riesgos Corrup'!$AB$38="Alta",'Riesgos Corrup'!$AD$38="Moderado"),CONCATENATE("R37C",'Riesgos Corrup'!$R$38),"")</f>
        <v/>
      </c>
      <c r="O92" s="104" t="str">
        <f>IF(AND('Riesgos Corrup'!$AB$39="Alta",'Riesgos Corrup'!$AD$39="Moderado"),CONCATENATE("R37C",'Riesgos Corrup'!$R$39),"")</f>
        <v/>
      </c>
      <c r="P92" s="83" t="str">
        <f ca="1">IF(AND('Riesgos Corrup'!$AB$37="Alta",'Riesgos Corrup'!$AD$37="Moderado"),CONCATENATE("R37C",'Riesgos Corrup'!$R$37),"")</f>
        <v/>
      </c>
      <c r="Q92" s="39" t="str">
        <f>IF(AND('Riesgos Corrup'!$AB$38="Alta",'Riesgos Corrup'!$AD$38="Moderado"),CONCATENATE("R37C",'Riesgos Corrup'!$R$38),"")</f>
        <v/>
      </c>
      <c r="R92" s="84" t="str">
        <f>IF(AND('Riesgos Corrup'!$AB$39="Alta",'Riesgos Corrup'!$AD$39="Moderado"),CONCATENATE("R37C",'Riesgos Corrup'!$R$39),"")</f>
        <v/>
      </c>
      <c r="S92" s="83" t="str">
        <f ca="1">IF(AND('Riesgos Corrup'!$AB$37="Alta",'Riesgos Corrup'!$AD$37="Mayor"),CONCATENATE("R37C",'Riesgos Corrup'!$R$37),"")</f>
        <v/>
      </c>
      <c r="T92" s="39" t="str">
        <f>IF(AND('Riesgos Corrup'!$AB$38="Alta",'Riesgos Corrup'!$AD$38="Mayor"),CONCATENATE("R37C",'Riesgos Corrup'!$R$38),"")</f>
        <v/>
      </c>
      <c r="U92" s="84" t="str">
        <f>IF(AND('Riesgos Corrup'!$AB$39="Alta",'Riesgos Corrup'!$AD$39="Mayor"),CONCATENATE("R37C",'Riesgos Corrup'!$R$39),"")</f>
        <v/>
      </c>
      <c r="V92" s="96" t="str">
        <f ca="1">IF(AND('Riesgos Corrup'!$AB$37="Alta",'Riesgos Corrup'!$AD$37="Catastrófico"),CONCATENATE("R37C",'Riesgos Corrup'!$R$37),"")</f>
        <v/>
      </c>
      <c r="W92" s="97" t="str">
        <f>IF(AND('Riesgos Corrup'!$AB$38="Alta",'Riesgos Corrup'!$AD$38="Catastrófico"),CONCATENATE("R37C",'Riesgos Corrup'!$R$38),"")</f>
        <v/>
      </c>
      <c r="X92" s="98" t="str">
        <f>IF(AND('Riesgos Corrup'!$AB$39="Alta",'Riesgos Corrup'!$AD$39="Catastrófico"),CONCATENATE("R37C",'Riesgos Corrup'!$R$39),"")</f>
        <v/>
      </c>
      <c r="Y92" s="40"/>
      <c r="Z92" s="235"/>
      <c r="AA92" s="236"/>
      <c r="AB92" s="236"/>
      <c r="AC92" s="236"/>
      <c r="AD92" s="236"/>
      <c r="AE92" s="237"/>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row>
    <row r="93" spans="1:61" ht="15" customHeight="1" x14ac:dyDescent="0.35">
      <c r="A93" s="40"/>
      <c r="B93" s="252"/>
      <c r="C93" s="253"/>
      <c r="D93" s="254"/>
      <c r="E93" s="227"/>
      <c r="F93" s="222"/>
      <c r="G93" s="222"/>
      <c r="H93" s="222"/>
      <c r="I93" s="222"/>
      <c r="J93" s="102" t="e">
        <f>IF(AND('Riesgos Corrup'!#REF!="Alta",'Riesgos Corrup'!#REF!="Moderado"),CONCATENATE("R39C",'Riesgos Corrup'!#REF!),"")</f>
        <v>#REF!</v>
      </c>
      <c r="K93" s="103" t="e">
        <f>IF(AND('Riesgos Corrup'!#REF!="Alta",'Riesgos Corrup'!#REF!="Moderado"),CONCATENATE("R38C",'Riesgos Corrup'!#REF!),"")</f>
        <v>#REF!</v>
      </c>
      <c r="L93" s="104" t="e">
        <f>IF(AND('Riesgos Corrup'!#REF!="Alta",'Riesgos Corrup'!#REF!="Moderado"),CONCATENATE("R38C",'Riesgos Corrup'!#REF!),"")</f>
        <v>#REF!</v>
      </c>
      <c r="M93" s="102" t="e">
        <f>IF(AND('Riesgos Corrup'!#REF!="Alta",'Riesgos Corrup'!#REF!="Moderado"),CONCATENATE("R39C",'Riesgos Corrup'!#REF!),"")</f>
        <v>#REF!</v>
      </c>
      <c r="N93" s="103" t="e">
        <f>IF(AND('Riesgos Corrup'!#REF!="Alta",'Riesgos Corrup'!#REF!="Moderado"),CONCATENATE("R38C",'Riesgos Corrup'!#REF!),"")</f>
        <v>#REF!</v>
      </c>
      <c r="O93" s="104" t="e">
        <f>IF(AND('Riesgos Corrup'!#REF!="Alta",'Riesgos Corrup'!#REF!="Moderado"),CONCATENATE("R38C",'Riesgos Corrup'!#REF!),"")</f>
        <v>#REF!</v>
      </c>
      <c r="P93" s="83" t="e">
        <f>IF(AND('Riesgos Corrup'!#REF!="Alta",'Riesgos Corrup'!#REF!="Moderado"),CONCATENATE("R39C",'Riesgos Corrup'!#REF!),"")</f>
        <v>#REF!</v>
      </c>
      <c r="Q93" s="39" t="e">
        <f>IF(AND('Riesgos Corrup'!#REF!="Alta",'Riesgos Corrup'!#REF!="Moderado"),CONCATENATE("R38C",'Riesgos Corrup'!#REF!),"")</f>
        <v>#REF!</v>
      </c>
      <c r="R93" s="84" t="e">
        <f>IF(AND('Riesgos Corrup'!#REF!="Alta",'Riesgos Corrup'!#REF!="Moderado"),CONCATENATE("R38C",'Riesgos Corrup'!#REF!),"")</f>
        <v>#REF!</v>
      </c>
      <c r="S93" s="83" t="e">
        <f>IF(AND('Riesgos Corrup'!#REF!="Alta",'Riesgos Corrup'!#REF!="Mayor"),CONCATENATE("R39C",'Riesgos Corrup'!#REF!),"")</f>
        <v>#REF!</v>
      </c>
      <c r="T93" s="39" t="e">
        <f>IF(AND('Riesgos Corrup'!#REF!="Alta",'Riesgos Corrup'!#REF!="Mayor"),CONCATENATE("R38C",'Riesgos Corrup'!#REF!),"")</f>
        <v>#REF!</v>
      </c>
      <c r="U93" s="84" t="e">
        <f>IF(AND('Riesgos Corrup'!#REF!="Alta",'Riesgos Corrup'!#REF!="Mayor"),CONCATENATE("R38C",'Riesgos Corrup'!#REF!),"")</f>
        <v>#REF!</v>
      </c>
      <c r="V93" s="96" t="e">
        <f>IF(AND('Riesgos Corrup'!#REF!="Alta",'Riesgos Corrup'!#REF!="Catastrófico"),CONCATENATE("R39C",'Riesgos Corrup'!#REF!),"")</f>
        <v>#REF!</v>
      </c>
      <c r="W93" s="97" t="e">
        <f>IF(AND('Riesgos Corrup'!#REF!="Alta",'Riesgos Corrup'!#REF!="Catastrófico"),CONCATENATE("R38C",'Riesgos Corrup'!#REF!),"")</f>
        <v>#REF!</v>
      </c>
      <c r="X93" s="98" t="e">
        <f>IF(AND('Riesgos Corrup'!#REF!="Alta",'Riesgos Corrup'!#REF!="Catastrófico"),CONCATENATE("R38C",'Riesgos Corrup'!#REF!),"")</f>
        <v>#REF!</v>
      </c>
      <c r="Y93" s="40"/>
      <c r="Z93" s="235"/>
      <c r="AA93" s="236"/>
      <c r="AB93" s="236"/>
      <c r="AC93" s="236"/>
      <c r="AD93" s="236"/>
      <c r="AE93" s="237"/>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row>
    <row r="94" spans="1:61" ht="15" customHeight="1" x14ac:dyDescent="0.35">
      <c r="A94" s="40"/>
      <c r="B94" s="252"/>
      <c r="C94" s="253"/>
      <c r="D94" s="254"/>
      <c r="E94" s="227"/>
      <c r="F94" s="222"/>
      <c r="G94" s="222"/>
      <c r="H94" s="222"/>
      <c r="I94" s="222"/>
      <c r="J94" s="102" t="e">
        <f>IF(AND('Riesgos Corrup'!#REF!="Alta",'Riesgos Corrup'!#REF!="Moderado"),CONCATENATE("R40C",'Riesgos Corrup'!#REF!),"")</f>
        <v>#REF!</v>
      </c>
      <c r="K94" s="103" t="e">
        <f>IF(AND('Riesgos Corrup'!#REF!="Alta",'Riesgos Corrup'!#REF!="Moderado"),CONCATENATE("R39C",'Riesgos Corrup'!#REF!),"")</f>
        <v>#REF!</v>
      </c>
      <c r="L94" s="104" t="e">
        <f>IF(AND('Riesgos Corrup'!#REF!="Alta",'Riesgos Corrup'!#REF!="Moderado"),CONCATENATE("R39C",'Riesgos Corrup'!#REF!),"")</f>
        <v>#REF!</v>
      </c>
      <c r="M94" s="102" t="e">
        <f>IF(AND('Riesgos Corrup'!#REF!="Alta",'Riesgos Corrup'!#REF!="Moderado"),CONCATENATE("R40C",'Riesgos Corrup'!#REF!),"")</f>
        <v>#REF!</v>
      </c>
      <c r="N94" s="103" t="e">
        <f>IF(AND('Riesgos Corrup'!#REF!="Alta",'Riesgos Corrup'!#REF!="Moderado"),CONCATENATE("R39C",'Riesgos Corrup'!#REF!),"")</f>
        <v>#REF!</v>
      </c>
      <c r="O94" s="104" t="e">
        <f>IF(AND('Riesgos Corrup'!#REF!="Alta",'Riesgos Corrup'!#REF!="Moderado"),CONCATENATE("R39C",'Riesgos Corrup'!#REF!),"")</f>
        <v>#REF!</v>
      </c>
      <c r="P94" s="83" t="e">
        <f>IF(AND('Riesgos Corrup'!#REF!="Alta",'Riesgos Corrup'!#REF!="Moderado"),CONCATENATE("R40C",'Riesgos Corrup'!#REF!),"")</f>
        <v>#REF!</v>
      </c>
      <c r="Q94" s="39" t="e">
        <f>IF(AND('Riesgos Corrup'!#REF!="Alta",'Riesgos Corrup'!#REF!="Moderado"),CONCATENATE("R39C",'Riesgos Corrup'!#REF!),"")</f>
        <v>#REF!</v>
      </c>
      <c r="R94" s="84" t="e">
        <f>IF(AND('Riesgos Corrup'!#REF!="Alta",'Riesgos Corrup'!#REF!="Moderado"),CONCATENATE("R39C",'Riesgos Corrup'!#REF!),"")</f>
        <v>#REF!</v>
      </c>
      <c r="S94" s="83" t="e">
        <f>IF(AND('Riesgos Corrup'!#REF!="Alta",'Riesgos Corrup'!#REF!="Mayor"),CONCATENATE("R40C",'Riesgos Corrup'!#REF!),"")</f>
        <v>#REF!</v>
      </c>
      <c r="T94" s="39" t="e">
        <f>IF(AND('Riesgos Corrup'!#REF!="Alta",'Riesgos Corrup'!#REF!="Mayor"),CONCATENATE("R39C",'Riesgos Corrup'!#REF!),"")</f>
        <v>#REF!</v>
      </c>
      <c r="U94" s="84" t="e">
        <f>IF(AND('Riesgos Corrup'!#REF!="Alta",'Riesgos Corrup'!#REF!="Mayor"),CONCATENATE("R39C",'Riesgos Corrup'!#REF!),"")</f>
        <v>#REF!</v>
      </c>
      <c r="V94" s="96" t="e">
        <f>IF(AND('Riesgos Corrup'!#REF!="Alta",'Riesgos Corrup'!#REF!="Catastrófico"),CONCATENATE("R40C",'Riesgos Corrup'!#REF!),"")</f>
        <v>#REF!</v>
      </c>
      <c r="W94" s="97" t="e">
        <f>IF(AND('Riesgos Corrup'!#REF!="Alta",'Riesgos Corrup'!#REF!="Catastrófico"),CONCATENATE("R39C",'Riesgos Corrup'!#REF!),"")</f>
        <v>#REF!</v>
      </c>
      <c r="X94" s="98" t="e">
        <f>IF(AND('Riesgos Corrup'!#REF!="Alta",'Riesgos Corrup'!#REF!="Catastrófico"),CONCATENATE("R39C",'Riesgos Corrup'!#REF!),"")</f>
        <v>#REF!</v>
      </c>
      <c r="Y94" s="40"/>
      <c r="Z94" s="235"/>
      <c r="AA94" s="236"/>
      <c r="AB94" s="236"/>
      <c r="AC94" s="236"/>
      <c r="AD94" s="236"/>
      <c r="AE94" s="237"/>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row>
    <row r="95" spans="1:61" ht="15" customHeight="1" x14ac:dyDescent="0.35">
      <c r="A95" s="40"/>
      <c r="B95" s="252"/>
      <c r="C95" s="253"/>
      <c r="D95" s="254"/>
      <c r="E95" s="227"/>
      <c r="F95" s="222"/>
      <c r="G95" s="222"/>
      <c r="H95" s="222"/>
      <c r="I95" s="222"/>
      <c r="J95" s="102" t="e">
        <f>IF(AND('Riesgos Corrup'!#REF!="Alta",'Riesgos Corrup'!#REF!="Moderado"),CONCATENATE("R41C",'Riesgos Corrup'!#REF!),"")</f>
        <v>#REF!</v>
      </c>
      <c r="K95" s="103" t="e">
        <f>IF(AND('Riesgos Corrup'!#REF!="Alta",'Riesgos Corrup'!#REF!="Moderado"),CONCATENATE("R40C",'Riesgos Corrup'!#REF!),"")</f>
        <v>#REF!</v>
      </c>
      <c r="L95" s="104" t="e">
        <f>IF(AND('Riesgos Corrup'!#REF!="Alta",'Riesgos Corrup'!#REF!="Moderado"),CONCATENATE("R40C",'Riesgos Corrup'!#REF!),"")</f>
        <v>#REF!</v>
      </c>
      <c r="M95" s="102" t="e">
        <f>IF(AND('Riesgos Corrup'!#REF!="Alta",'Riesgos Corrup'!#REF!="Moderado"),CONCATENATE("R41C",'Riesgos Corrup'!#REF!),"")</f>
        <v>#REF!</v>
      </c>
      <c r="N95" s="103" t="e">
        <f>IF(AND('Riesgos Corrup'!#REF!="Alta",'Riesgos Corrup'!#REF!="Moderado"),CONCATENATE("R40C",'Riesgos Corrup'!#REF!),"")</f>
        <v>#REF!</v>
      </c>
      <c r="O95" s="104" t="e">
        <f>IF(AND('Riesgos Corrup'!#REF!="Alta",'Riesgos Corrup'!#REF!="Moderado"),CONCATENATE("R40C",'Riesgos Corrup'!#REF!),"")</f>
        <v>#REF!</v>
      </c>
      <c r="P95" s="83" t="e">
        <f>IF(AND('Riesgos Corrup'!#REF!="Alta",'Riesgos Corrup'!#REF!="Moderado"),CONCATENATE("R41C",'Riesgos Corrup'!#REF!),"")</f>
        <v>#REF!</v>
      </c>
      <c r="Q95" s="39" t="e">
        <f>IF(AND('Riesgos Corrup'!#REF!="Alta",'Riesgos Corrup'!#REF!="Moderado"),CONCATENATE("R40C",'Riesgos Corrup'!#REF!),"")</f>
        <v>#REF!</v>
      </c>
      <c r="R95" s="84" t="e">
        <f>IF(AND('Riesgos Corrup'!#REF!="Alta",'Riesgos Corrup'!#REF!="Moderado"),CONCATENATE("R40C",'Riesgos Corrup'!#REF!),"")</f>
        <v>#REF!</v>
      </c>
      <c r="S95" s="83" t="e">
        <f>IF(AND('Riesgos Corrup'!#REF!="Alta",'Riesgos Corrup'!#REF!="Mayor"),CONCATENATE("R41C",'Riesgos Corrup'!#REF!),"")</f>
        <v>#REF!</v>
      </c>
      <c r="T95" s="39" t="e">
        <f>IF(AND('Riesgos Corrup'!#REF!="Alta",'Riesgos Corrup'!#REF!="Mayor"),CONCATENATE("R40C",'Riesgos Corrup'!#REF!),"")</f>
        <v>#REF!</v>
      </c>
      <c r="U95" s="84" t="e">
        <f>IF(AND('Riesgos Corrup'!#REF!="Alta",'Riesgos Corrup'!#REF!="Mayor"),CONCATENATE("R40C",'Riesgos Corrup'!#REF!),"")</f>
        <v>#REF!</v>
      </c>
      <c r="V95" s="96" t="e">
        <f>IF(AND('Riesgos Corrup'!#REF!="Alta",'Riesgos Corrup'!#REF!="Catastrófico"),CONCATENATE("R41C",'Riesgos Corrup'!#REF!),"")</f>
        <v>#REF!</v>
      </c>
      <c r="W95" s="97" t="e">
        <f>IF(AND('Riesgos Corrup'!#REF!="Alta",'Riesgos Corrup'!#REF!="Catastrófico"),CONCATENATE("R40C",'Riesgos Corrup'!#REF!),"")</f>
        <v>#REF!</v>
      </c>
      <c r="X95" s="98" t="e">
        <f>IF(AND('Riesgos Corrup'!#REF!="Alta",'Riesgos Corrup'!#REF!="Catastrófico"),CONCATENATE("R40C",'Riesgos Corrup'!#REF!),"")</f>
        <v>#REF!</v>
      </c>
      <c r="Y95" s="40"/>
      <c r="Z95" s="235"/>
      <c r="AA95" s="236"/>
      <c r="AB95" s="236"/>
      <c r="AC95" s="236"/>
      <c r="AD95" s="236"/>
      <c r="AE95" s="237"/>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row>
    <row r="96" spans="1:61" ht="15" customHeight="1" x14ac:dyDescent="0.35">
      <c r="A96" s="40"/>
      <c r="B96" s="252"/>
      <c r="C96" s="253"/>
      <c r="D96" s="254"/>
      <c r="E96" s="227"/>
      <c r="F96" s="222"/>
      <c r="G96" s="222"/>
      <c r="H96" s="222"/>
      <c r="I96" s="222"/>
      <c r="J96" s="102" t="str">
        <f>IF(AND('Riesgos Corrup'!$AB$40="Alta",'Riesgos Corrup'!$AD$40="Moderado"),CONCATENATE("R42C",'Riesgos Corrup'!$R$40),"")</f>
        <v/>
      </c>
      <c r="K96" s="103" t="str">
        <f>IF(AND('Riesgos Corrup'!$AB$41="Alta",'Riesgos Corrup'!$AD$41="Moderado"),CONCATENATE("R41C",'Riesgos Corrup'!$R$41),"")</f>
        <v/>
      </c>
      <c r="L96" s="104" t="str">
        <f>IF(AND('Riesgos Corrup'!$AB$42="Alta",'Riesgos Corrup'!$AD$42="Moderado"),CONCATENATE("R41C",'Riesgos Corrup'!$R$42),"")</f>
        <v/>
      </c>
      <c r="M96" s="102" t="str">
        <f>IF(AND('Riesgos Corrup'!$AB$40="Alta",'Riesgos Corrup'!$AD$40="Moderado"),CONCATENATE("R42C",'Riesgos Corrup'!$R$40),"")</f>
        <v/>
      </c>
      <c r="N96" s="103" t="str">
        <f>IF(AND('Riesgos Corrup'!$AB$41="Alta",'Riesgos Corrup'!$AD$41="Moderado"),CONCATENATE("R41C",'Riesgos Corrup'!$R$41),"")</f>
        <v/>
      </c>
      <c r="O96" s="104" t="str">
        <f>IF(AND('Riesgos Corrup'!$AB$42="Alta",'Riesgos Corrup'!$AD$42="Moderado"),CONCATENATE("R41C",'Riesgos Corrup'!$R$42),"")</f>
        <v/>
      </c>
      <c r="P96" s="83" t="str">
        <f>IF(AND('Riesgos Corrup'!$AB$40="Alta",'Riesgos Corrup'!$AD$40="Moderado"),CONCATENATE("R42C",'Riesgos Corrup'!$R$40),"")</f>
        <v/>
      </c>
      <c r="Q96" s="39" t="str">
        <f>IF(AND('Riesgos Corrup'!$AB$41="Alta",'Riesgos Corrup'!$AD$41="Moderado"),CONCATENATE("R41C",'Riesgos Corrup'!$R$41),"")</f>
        <v/>
      </c>
      <c r="R96" s="84" t="str">
        <f>IF(AND('Riesgos Corrup'!$AB$42="Alta",'Riesgos Corrup'!$AD$42="Moderado"),CONCATENATE("R41C",'Riesgos Corrup'!$R$42),"")</f>
        <v/>
      </c>
      <c r="S96" s="83" t="str">
        <f>IF(AND('Riesgos Corrup'!$AB$40="Alta",'Riesgos Corrup'!$AD$40="Mayor"),CONCATENATE("R42C",'Riesgos Corrup'!$R$40),"")</f>
        <v/>
      </c>
      <c r="T96" s="39" t="str">
        <f>IF(AND('Riesgos Corrup'!$AB$41="Alta",'Riesgos Corrup'!$AD$41="Mayor"),CONCATENATE("R41C",'Riesgos Corrup'!$R$41),"")</f>
        <v/>
      </c>
      <c r="U96" s="84" t="str">
        <f>IF(AND('Riesgos Corrup'!$AB$42="Alta",'Riesgos Corrup'!$AD$42="Mayor"),CONCATENATE("R41C",'Riesgos Corrup'!$R$42),"")</f>
        <v/>
      </c>
      <c r="V96" s="96" t="str">
        <f>IF(AND('Riesgos Corrup'!$AB$40="Alta",'Riesgos Corrup'!$AD$40="Catastrófico"),CONCATENATE("R42C",'Riesgos Corrup'!$R$40),"")</f>
        <v/>
      </c>
      <c r="W96" s="97" t="str">
        <f>IF(AND('Riesgos Corrup'!$AB$41="Alta",'Riesgos Corrup'!$AD$41="Catastrófico"),CONCATENATE("R41C",'Riesgos Corrup'!$R$41),"")</f>
        <v/>
      </c>
      <c r="X96" s="98" t="str">
        <f>IF(AND('Riesgos Corrup'!$AB$42="Alta",'Riesgos Corrup'!$AD$42="Catastrófico"),CONCATENATE("R41C",'Riesgos Corrup'!$R$42),"")</f>
        <v/>
      </c>
      <c r="Y96" s="40"/>
      <c r="Z96" s="235"/>
      <c r="AA96" s="236"/>
      <c r="AB96" s="236"/>
      <c r="AC96" s="236"/>
      <c r="AD96" s="236"/>
      <c r="AE96" s="237"/>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row>
    <row r="97" spans="1:61" ht="15" customHeight="1" x14ac:dyDescent="0.35">
      <c r="A97" s="40"/>
      <c r="B97" s="252"/>
      <c r="C97" s="253"/>
      <c r="D97" s="254"/>
      <c r="E97" s="227"/>
      <c r="F97" s="222"/>
      <c r="G97" s="222"/>
      <c r="H97" s="222"/>
      <c r="I97" s="222"/>
      <c r="J97" s="102" t="e">
        <f>IF(AND('Riesgos Corrup'!#REF!="Alta",'Riesgos Corrup'!#REF!="Moderado"),CONCATENATE("R43C",'Riesgos Corrup'!#REF!),"")</f>
        <v>#REF!</v>
      </c>
      <c r="K97" s="103" t="e">
        <f>IF(AND('Riesgos Corrup'!#REF!="Alta",'Riesgos Corrup'!#REF!="Moderado"),CONCATENATE("R42C",'Riesgos Corrup'!#REF!),"")</f>
        <v>#REF!</v>
      </c>
      <c r="L97" s="104" t="e">
        <f>IF(AND('Riesgos Corrup'!#REF!="Alta",'Riesgos Corrup'!#REF!="Moderado"),CONCATENATE("R42C",'Riesgos Corrup'!#REF!),"")</f>
        <v>#REF!</v>
      </c>
      <c r="M97" s="102" t="e">
        <f>IF(AND('Riesgos Corrup'!#REF!="Alta",'Riesgos Corrup'!#REF!="Moderado"),CONCATENATE("R43C",'Riesgos Corrup'!#REF!),"")</f>
        <v>#REF!</v>
      </c>
      <c r="N97" s="103" t="e">
        <f>IF(AND('Riesgos Corrup'!#REF!="Alta",'Riesgos Corrup'!#REF!="Moderado"),CONCATENATE("R42C",'Riesgos Corrup'!#REF!),"")</f>
        <v>#REF!</v>
      </c>
      <c r="O97" s="104" t="e">
        <f>IF(AND('Riesgos Corrup'!#REF!="Alta",'Riesgos Corrup'!#REF!="Moderado"),CONCATENATE("R42C",'Riesgos Corrup'!#REF!),"")</f>
        <v>#REF!</v>
      </c>
      <c r="P97" s="83" t="e">
        <f>IF(AND('Riesgos Corrup'!#REF!="Alta",'Riesgos Corrup'!#REF!="Moderado"),CONCATENATE("R43C",'Riesgos Corrup'!#REF!),"")</f>
        <v>#REF!</v>
      </c>
      <c r="Q97" s="39" t="e">
        <f>IF(AND('Riesgos Corrup'!#REF!="Alta",'Riesgos Corrup'!#REF!="Moderado"),CONCATENATE("R42C",'Riesgos Corrup'!#REF!),"")</f>
        <v>#REF!</v>
      </c>
      <c r="R97" s="84" t="e">
        <f>IF(AND('Riesgos Corrup'!#REF!="Alta",'Riesgos Corrup'!#REF!="Moderado"),CONCATENATE("R42C",'Riesgos Corrup'!#REF!),"")</f>
        <v>#REF!</v>
      </c>
      <c r="S97" s="83" t="e">
        <f>IF(AND('Riesgos Corrup'!#REF!="Alta",'Riesgos Corrup'!#REF!="Mayor"),CONCATENATE("R43C",'Riesgos Corrup'!#REF!),"")</f>
        <v>#REF!</v>
      </c>
      <c r="T97" s="39" t="e">
        <f>IF(AND('Riesgos Corrup'!#REF!="Alta",'Riesgos Corrup'!#REF!="Mayor"),CONCATENATE("R42C",'Riesgos Corrup'!#REF!),"")</f>
        <v>#REF!</v>
      </c>
      <c r="U97" s="84" t="e">
        <f>IF(AND('Riesgos Corrup'!#REF!="Alta",'Riesgos Corrup'!#REF!="Mayor"),CONCATENATE("R42C",'Riesgos Corrup'!#REF!),"")</f>
        <v>#REF!</v>
      </c>
      <c r="V97" s="96" t="e">
        <f>IF(AND('Riesgos Corrup'!#REF!="Alta",'Riesgos Corrup'!#REF!="Catastrófico"),CONCATENATE("R43C",'Riesgos Corrup'!#REF!),"")</f>
        <v>#REF!</v>
      </c>
      <c r="W97" s="97" t="e">
        <f>IF(AND('Riesgos Corrup'!#REF!="Alta",'Riesgos Corrup'!#REF!="Catastrófico"),CONCATENATE("R42C",'Riesgos Corrup'!#REF!),"")</f>
        <v>#REF!</v>
      </c>
      <c r="X97" s="98" t="e">
        <f>IF(AND('Riesgos Corrup'!#REF!="Alta",'Riesgos Corrup'!#REF!="Catastrófico"),CONCATENATE("R42C",'Riesgos Corrup'!#REF!),"")</f>
        <v>#REF!</v>
      </c>
      <c r="Y97" s="40"/>
      <c r="Z97" s="235"/>
      <c r="AA97" s="236"/>
      <c r="AB97" s="236"/>
      <c r="AC97" s="236"/>
      <c r="AD97" s="236"/>
      <c r="AE97" s="237"/>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row>
    <row r="98" spans="1:61" ht="15" customHeight="1" x14ac:dyDescent="0.35">
      <c r="A98" s="40"/>
      <c r="B98" s="252"/>
      <c r="C98" s="253"/>
      <c r="D98" s="254"/>
      <c r="E98" s="227"/>
      <c r="F98" s="222"/>
      <c r="G98" s="222"/>
      <c r="H98" s="222"/>
      <c r="I98" s="222"/>
      <c r="J98" s="102" t="str">
        <f ca="1">IF(AND('Riesgos Corrup'!$AB$43="Alta",'Riesgos Corrup'!$AD$43="Moderado"),CONCATENATE("R44C",'Riesgos Corrup'!$R$43),"")</f>
        <v/>
      </c>
      <c r="K98" s="103" t="str">
        <f>IF(AND('Riesgos Corrup'!$AB$44="Alta",'Riesgos Corrup'!$AD$44="Moderado"),CONCATENATE("R43C",'Riesgos Corrup'!$R$44),"")</f>
        <v/>
      </c>
      <c r="L98" s="104" t="str">
        <f>IF(AND('Riesgos Corrup'!$AB$45="Alta",'Riesgos Corrup'!$AD$45="Moderado"),CONCATENATE("R43C",'Riesgos Corrup'!$R$45),"")</f>
        <v/>
      </c>
      <c r="M98" s="102" t="str">
        <f ca="1">IF(AND('Riesgos Corrup'!$AB$43="Alta",'Riesgos Corrup'!$AD$43="Moderado"),CONCATENATE("R44C",'Riesgos Corrup'!$R$43),"")</f>
        <v/>
      </c>
      <c r="N98" s="103" t="str">
        <f>IF(AND('Riesgos Corrup'!$AB$44="Alta",'Riesgos Corrup'!$AD$44="Moderado"),CONCATENATE("R43C",'Riesgos Corrup'!$R$44),"")</f>
        <v/>
      </c>
      <c r="O98" s="104" t="str">
        <f>IF(AND('Riesgos Corrup'!$AB$45="Alta",'Riesgos Corrup'!$AD$45="Moderado"),CONCATENATE("R43C",'Riesgos Corrup'!$R$45),"")</f>
        <v/>
      </c>
      <c r="P98" s="83" t="str">
        <f ca="1">IF(AND('Riesgos Corrup'!$AB$43="Alta",'Riesgos Corrup'!$AD$43="Moderado"),CONCATENATE("R44C",'Riesgos Corrup'!$R$43),"")</f>
        <v/>
      </c>
      <c r="Q98" s="39" t="str">
        <f>IF(AND('Riesgos Corrup'!$AB$44="Alta",'Riesgos Corrup'!$AD$44="Moderado"),CONCATENATE("R43C",'Riesgos Corrup'!$R$44),"")</f>
        <v/>
      </c>
      <c r="R98" s="84" t="str">
        <f>IF(AND('Riesgos Corrup'!$AB$45="Alta",'Riesgos Corrup'!$AD$45="Moderado"),CONCATENATE("R43C",'Riesgos Corrup'!$R$45),"")</f>
        <v/>
      </c>
      <c r="S98" s="83" t="str">
        <f ca="1">IF(AND('Riesgos Corrup'!$AB$43="Alta",'Riesgos Corrup'!$AD$43="Mayor"),CONCATENATE("R44C",'Riesgos Corrup'!$R$43),"")</f>
        <v/>
      </c>
      <c r="T98" s="39" t="str">
        <f>IF(AND('Riesgos Corrup'!$AB$44="Alta",'Riesgos Corrup'!$AD$44="Mayor"),CONCATENATE("R43C",'Riesgos Corrup'!$R$44),"")</f>
        <v/>
      </c>
      <c r="U98" s="84" t="str">
        <f>IF(AND('Riesgos Corrup'!$AB$45="Alta",'Riesgos Corrup'!$AD$45="Mayor"),CONCATENATE("R43C",'Riesgos Corrup'!$R$45),"")</f>
        <v/>
      </c>
      <c r="V98" s="96" t="str">
        <f ca="1">IF(AND('Riesgos Corrup'!$AB$43="Alta",'Riesgos Corrup'!$AD$43="Catastrófico"),CONCATENATE("R44C",'Riesgos Corrup'!$R$43),"")</f>
        <v/>
      </c>
      <c r="W98" s="97" t="str">
        <f>IF(AND('Riesgos Corrup'!$AB$44="Alta",'Riesgos Corrup'!$AD$44="Catastrófico"),CONCATENATE("R43C",'Riesgos Corrup'!$R$44),"")</f>
        <v/>
      </c>
      <c r="X98" s="98" t="str">
        <f>IF(AND('Riesgos Corrup'!$AB$45="Alta",'Riesgos Corrup'!$AD$45="Catastrófico"),CONCATENATE("R43C",'Riesgos Corrup'!$R$45),"")</f>
        <v/>
      </c>
      <c r="Y98" s="40"/>
      <c r="Z98" s="235"/>
      <c r="AA98" s="236"/>
      <c r="AB98" s="236"/>
      <c r="AC98" s="236"/>
      <c r="AD98" s="236"/>
      <c r="AE98" s="237"/>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row>
    <row r="99" spans="1:61" ht="15" customHeight="1" x14ac:dyDescent="0.35">
      <c r="A99" s="40"/>
      <c r="B99" s="252"/>
      <c r="C99" s="253"/>
      <c r="D99" s="254"/>
      <c r="E99" s="227"/>
      <c r="F99" s="222"/>
      <c r="G99" s="222"/>
      <c r="H99" s="222"/>
      <c r="I99" s="222"/>
      <c r="J99" s="102" t="str">
        <f>IF(AND('Riesgos Corrup'!$AB$46="Alta",'Riesgos Corrup'!$AD$46="Moderado"),CONCATENATE("R45C",'Riesgos Corrup'!$R$46),"")</f>
        <v/>
      </c>
      <c r="K99" s="103" t="str">
        <f>IF(AND('Riesgos Corrup'!$AB$47="Alta",'Riesgos Corrup'!$AD$47="Moderado"),CONCATENATE("R44C",'Riesgos Corrup'!$R$47),"")</f>
        <v/>
      </c>
      <c r="L99" s="104" t="str">
        <f>IF(AND('Riesgos Corrup'!$AB$48="Alta",'Riesgos Corrup'!$AD$48="Moderado"),CONCATENATE("R44C",'Riesgos Corrup'!$R$48),"")</f>
        <v/>
      </c>
      <c r="M99" s="102" t="str">
        <f>IF(AND('Riesgos Corrup'!$AB$46="Alta",'Riesgos Corrup'!$AD$46="Moderado"),CONCATENATE("R45C",'Riesgos Corrup'!$R$46),"")</f>
        <v/>
      </c>
      <c r="N99" s="103" t="str">
        <f>IF(AND('Riesgos Corrup'!$AB$47="Alta",'Riesgos Corrup'!$AD$47="Moderado"),CONCATENATE("R44C",'Riesgos Corrup'!$R$47),"")</f>
        <v/>
      </c>
      <c r="O99" s="104" t="str">
        <f>IF(AND('Riesgos Corrup'!$AB$48="Alta",'Riesgos Corrup'!$AD$48="Moderado"),CONCATENATE("R44C",'Riesgos Corrup'!$R$48),"")</f>
        <v/>
      </c>
      <c r="P99" s="83" t="str">
        <f>IF(AND('Riesgos Corrup'!$AB$46="Alta",'Riesgos Corrup'!$AD$46="Moderado"),CONCATENATE("R45C",'Riesgos Corrup'!$R$46),"")</f>
        <v/>
      </c>
      <c r="Q99" s="39" t="str">
        <f>IF(AND('Riesgos Corrup'!$AB$47="Alta",'Riesgos Corrup'!$AD$47="Moderado"),CONCATENATE("R44C",'Riesgos Corrup'!$R$47),"")</f>
        <v/>
      </c>
      <c r="R99" s="84" t="str">
        <f>IF(AND('Riesgos Corrup'!$AB$48="Alta",'Riesgos Corrup'!$AD$48="Moderado"),CONCATENATE("R44C",'Riesgos Corrup'!$R$48),"")</f>
        <v/>
      </c>
      <c r="S99" s="83" t="str">
        <f>IF(AND('Riesgos Corrup'!$AB$46="Alta",'Riesgos Corrup'!$AD$46="Mayor"),CONCATENATE("R45C",'Riesgos Corrup'!$R$46),"")</f>
        <v/>
      </c>
      <c r="T99" s="39" t="str">
        <f>IF(AND('Riesgos Corrup'!$AB$47="Alta",'Riesgos Corrup'!$AD$47="Mayor"),CONCATENATE("R44C",'Riesgos Corrup'!$R$47),"")</f>
        <v/>
      </c>
      <c r="U99" s="84" t="str">
        <f>IF(AND('Riesgos Corrup'!$AB$48="Alta",'Riesgos Corrup'!$AD$48="Mayor"),CONCATENATE("R44C",'Riesgos Corrup'!$R$48),"")</f>
        <v/>
      </c>
      <c r="V99" s="96" t="str">
        <f>IF(AND('Riesgos Corrup'!$AB$46="Alta",'Riesgos Corrup'!$AD$46="Catastrófico"),CONCATENATE("R45C",'Riesgos Corrup'!$R$46),"")</f>
        <v/>
      </c>
      <c r="W99" s="97" t="str">
        <f>IF(AND('Riesgos Corrup'!$AB$47="Alta",'Riesgos Corrup'!$AD$47="Catastrófico"),CONCATENATE("R44C",'Riesgos Corrup'!$R$47),"")</f>
        <v/>
      </c>
      <c r="X99" s="98" t="str">
        <f>IF(AND('Riesgos Corrup'!$AB$48="Alta",'Riesgos Corrup'!$AD$48="Catastrófico"),CONCATENATE("R44C",'Riesgos Corrup'!$R$48),"")</f>
        <v/>
      </c>
      <c r="Y99" s="40"/>
      <c r="Z99" s="235"/>
      <c r="AA99" s="236"/>
      <c r="AB99" s="236"/>
      <c r="AC99" s="236"/>
      <c r="AD99" s="236"/>
      <c r="AE99" s="237"/>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row>
    <row r="100" spans="1:61" ht="15" customHeight="1" x14ac:dyDescent="0.35">
      <c r="A100" s="40"/>
      <c r="B100" s="252"/>
      <c r="C100" s="253"/>
      <c r="D100" s="254"/>
      <c r="E100" s="227"/>
      <c r="F100" s="222"/>
      <c r="G100" s="222"/>
      <c r="H100" s="222"/>
      <c r="I100" s="222"/>
      <c r="J100" s="102" t="e">
        <f>IF(AND('Riesgos Corrup'!#REF!="Alta",'Riesgos Corrup'!#REF!="Moderado"),CONCATENATE("R46C",'Riesgos Corrup'!#REF!),"")</f>
        <v>#REF!</v>
      </c>
      <c r="K100" s="103" t="e">
        <f>IF(AND('Riesgos Corrup'!#REF!="Alta",'Riesgos Corrup'!#REF!="Moderado"),CONCATENATE("R45C",'Riesgos Corrup'!#REF!),"")</f>
        <v>#REF!</v>
      </c>
      <c r="L100" s="104" t="e">
        <f>IF(AND('Riesgos Corrup'!#REF!="Alta",'Riesgos Corrup'!#REF!="Moderado"),CONCATENATE("R45C",'Riesgos Corrup'!#REF!),"")</f>
        <v>#REF!</v>
      </c>
      <c r="M100" s="102" t="e">
        <f>IF(AND('Riesgos Corrup'!#REF!="Alta",'Riesgos Corrup'!#REF!="Moderado"),CONCATENATE("R46C",'Riesgos Corrup'!#REF!),"")</f>
        <v>#REF!</v>
      </c>
      <c r="N100" s="103" t="e">
        <f>IF(AND('Riesgos Corrup'!#REF!="Alta",'Riesgos Corrup'!#REF!="Moderado"),CONCATENATE("R45C",'Riesgos Corrup'!#REF!),"")</f>
        <v>#REF!</v>
      </c>
      <c r="O100" s="104" t="e">
        <f>IF(AND('Riesgos Corrup'!#REF!="Alta",'Riesgos Corrup'!#REF!="Moderado"),CONCATENATE("R45C",'Riesgos Corrup'!#REF!),"")</f>
        <v>#REF!</v>
      </c>
      <c r="P100" s="83" t="e">
        <f>IF(AND('Riesgos Corrup'!#REF!="Alta",'Riesgos Corrup'!#REF!="Moderado"),CONCATENATE("R46C",'Riesgos Corrup'!#REF!),"")</f>
        <v>#REF!</v>
      </c>
      <c r="Q100" s="39" t="e">
        <f>IF(AND('Riesgos Corrup'!#REF!="Alta",'Riesgos Corrup'!#REF!="Moderado"),CONCATENATE("R45C",'Riesgos Corrup'!#REF!),"")</f>
        <v>#REF!</v>
      </c>
      <c r="R100" s="84" t="e">
        <f>IF(AND('Riesgos Corrup'!#REF!="Alta",'Riesgos Corrup'!#REF!="Moderado"),CONCATENATE("R45C",'Riesgos Corrup'!#REF!),"")</f>
        <v>#REF!</v>
      </c>
      <c r="S100" s="83" t="e">
        <f>IF(AND('Riesgos Corrup'!#REF!="Alta",'Riesgos Corrup'!#REF!="Mayor"),CONCATENATE("R46C",'Riesgos Corrup'!#REF!),"")</f>
        <v>#REF!</v>
      </c>
      <c r="T100" s="39" t="e">
        <f>IF(AND('Riesgos Corrup'!#REF!="Alta",'Riesgos Corrup'!#REF!="Mayor"),CONCATENATE("R45C",'Riesgos Corrup'!#REF!),"")</f>
        <v>#REF!</v>
      </c>
      <c r="U100" s="84" t="e">
        <f>IF(AND('Riesgos Corrup'!#REF!="Alta",'Riesgos Corrup'!#REF!="Mayor"),CONCATENATE("R45C",'Riesgos Corrup'!#REF!),"")</f>
        <v>#REF!</v>
      </c>
      <c r="V100" s="96" t="e">
        <f>IF(AND('Riesgos Corrup'!#REF!="Alta",'Riesgos Corrup'!#REF!="Catastrófico"),CONCATENATE("R46C",'Riesgos Corrup'!#REF!),"")</f>
        <v>#REF!</v>
      </c>
      <c r="W100" s="97" t="e">
        <f>IF(AND('Riesgos Corrup'!#REF!="Alta",'Riesgos Corrup'!#REF!="Catastrófico"),CONCATENATE("R45C",'Riesgos Corrup'!#REF!),"")</f>
        <v>#REF!</v>
      </c>
      <c r="X100" s="98" t="e">
        <f>IF(AND('Riesgos Corrup'!#REF!="Alta",'Riesgos Corrup'!#REF!="Catastrófico"),CONCATENATE("R45C",'Riesgos Corrup'!#REF!),"")</f>
        <v>#REF!</v>
      </c>
      <c r="Y100" s="40"/>
      <c r="Z100" s="235"/>
      <c r="AA100" s="236"/>
      <c r="AB100" s="236"/>
      <c r="AC100" s="236"/>
      <c r="AD100" s="236"/>
      <c r="AE100" s="237"/>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row>
    <row r="101" spans="1:61" ht="15" customHeight="1" x14ac:dyDescent="0.35">
      <c r="A101" s="40"/>
      <c r="B101" s="252"/>
      <c r="C101" s="253"/>
      <c r="D101" s="254"/>
      <c r="E101" s="227"/>
      <c r="F101" s="222"/>
      <c r="G101" s="222"/>
      <c r="H101" s="222"/>
      <c r="I101" s="222"/>
      <c r="J101" s="102" t="e">
        <f>IF(AND('Riesgos Corrup'!#REF!="Alta",'Riesgos Corrup'!#REF!="Moderado"),CONCATENATE("R47C",'Riesgos Corrup'!#REF!),"")</f>
        <v>#REF!</v>
      </c>
      <c r="K101" s="103" t="e">
        <f>IF(AND('Riesgos Corrup'!#REF!="Alta",'Riesgos Corrup'!#REF!="Moderado"),CONCATENATE("R46C",'Riesgos Corrup'!#REF!),"")</f>
        <v>#REF!</v>
      </c>
      <c r="L101" s="104" t="e">
        <f>IF(AND('Riesgos Corrup'!#REF!="Alta",'Riesgos Corrup'!#REF!="Moderado"),CONCATENATE("R46C",'Riesgos Corrup'!#REF!),"")</f>
        <v>#REF!</v>
      </c>
      <c r="M101" s="102" t="e">
        <f>IF(AND('Riesgos Corrup'!#REF!="Alta",'Riesgos Corrup'!#REF!="Moderado"),CONCATENATE("R47C",'Riesgos Corrup'!#REF!),"")</f>
        <v>#REF!</v>
      </c>
      <c r="N101" s="103" t="e">
        <f>IF(AND('Riesgos Corrup'!#REF!="Alta",'Riesgos Corrup'!#REF!="Moderado"),CONCATENATE("R46C",'Riesgos Corrup'!#REF!),"")</f>
        <v>#REF!</v>
      </c>
      <c r="O101" s="104" t="e">
        <f>IF(AND('Riesgos Corrup'!#REF!="Alta",'Riesgos Corrup'!#REF!="Moderado"),CONCATENATE("R46C",'Riesgos Corrup'!#REF!),"")</f>
        <v>#REF!</v>
      </c>
      <c r="P101" s="83" t="e">
        <f>IF(AND('Riesgos Corrup'!#REF!="Alta",'Riesgos Corrup'!#REF!="Moderado"),CONCATENATE("R47C",'Riesgos Corrup'!#REF!),"")</f>
        <v>#REF!</v>
      </c>
      <c r="Q101" s="39" t="e">
        <f>IF(AND('Riesgos Corrup'!#REF!="Alta",'Riesgos Corrup'!#REF!="Moderado"),CONCATENATE("R46C",'Riesgos Corrup'!#REF!),"")</f>
        <v>#REF!</v>
      </c>
      <c r="R101" s="84" t="e">
        <f>IF(AND('Riesgos Corrup'!#REF!="Alta",'Riesgos Corrup'!#REF!="Moderado"),CONCATENATE("R46C",'Riesgos Corrup'!#REF!),"")</f>
        <v>#REF!</v>
      </c>
      <c r="S101" s="83" t="e">
        <f>IF(AND('Riesgos Corrup'!#REF!="Alta",'Riesgos Corrup'!#REF!="Mayor"),CONCATENATE("R47C",'Riesgos Corrup'!#REF!),"")</f>
        <v>#REF!</v>
      </c>
      <c r="T101" s="39" t="e">
        <f>IF(AND('Riesgos Corrup'!#REF!="Alta",'Riesgos Corrup'!#REF!="Mayor"),CONCATENATE("R46C",'Riesgos Corrup'!#REF!),"")</f>
        <v>#REF!</v>
      </c>
      <c r="U101" s="84" t="e">
        <f>IF(AND('Riesgos Corrup'!#REF!="Alta",'Riesgos Corrup'!#REF!="Mayor"),CONCATENATE("R46C",'Riesgos Corrup'!#REF!),"")</f>
        <v>#REF!</v>
      </c>
      <c r="V101" s="96" t="e">
        <f>IF(AND('Riesgos Corrup'!#REF!="Alta",'Riesgos Corrup'!#REF!="Catastrófico"),CONCATENATE("R47C",'Riesgos Corrup'!#REF!),"")</f>
        <v>#REF!</v>
      </c>
      <c r="W101" s="97" t="e">
        <f>IF(AND('Riesgos Corrup'!#REF!="Alta",'Riesgos Corrup'!#REF!="Catastrófico"),CONCATENATE("R46C",'Riesgos Corrup'!#REF!),"")</f>
        <v>#REF!</v>
      </c>
      <c r="X101" s="98" t="e">
        <f>IF(AND('Riesgos Corrup'!#REF!="Alta",'Riesgos Corrup'!#REF!="Catastrófico"),CONCATENATE("R46C",'Riesgos Corrup'!#REF!),"")</f>
        <v>#REF!</v>
      </c>
      <c r="Y101" s="40"/>
      <c r="Z101" s="235"/>
      <c r="AA101" s="236"/>
      <c r="AB101" s="236"/>
      <c r="AC101" s="236"/>
      <c r="AD101" s="236"/>
      <c r="AE101" s="237"/>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row>
    <row r="102" spans="1:61" ht="15" customHeight="1" x14ac:dyDescent="0.35">
      <c r="A102" s="40"/>
      <c r="B102" s="252"/>
      <c r="C102" s="253"/>
      <c r="D102" s="254"/>
      <c r="E102" s="227"/>
      <c r="F102" s="222"/>
      <c r="G102" s="222"/>
      <c r="H102" s="222"/>
      <c r="I102" s="222"/>
      <c r="J102" s="102" t="e">
        <f>IF(AND('Riesgos Corrup'!#REF!="Alta",'Riesgos Corrup'!#REF!="Moderado"),CONCATENATE("R48C",'Riesgos Corrup'!#REF!),"")</f>
        <v>#REF!</v>
      </c>
      <c r="K102" s="103" t="e">
        <f>IF(AND('Riesgos Corrup'!#REF!="Alta",'Riesgos Corrup'!#REF!="Moderado"),CONCATENATE("R47C",'Riesgos Corrup'!#REF!),"")</f>
        <v>#REF!</v>
      </c>
      <c r="L102" s="104" t="e">
        <f>IF(AND('Riesgos Corrup'!#REF!="Alta",'Riesgos Corrup'!#REF!="Moderado"),CONCATENATE("R47C",'Riesgos Corrup'!#REF!),"")</f>
        <v>#REF!</v>
      </c>
      <c r="M102" s="102" t="e">
        <f>IF(AND('Riesgos Corrup'!#REF!="Alta",'Riesgos Corrup'!#REF!="Moderado"),CONCATENATE("R48C",'Riesgos Corrup'!#REF!),"")</f>
        <v>#REF!</v>
      </c>
      <c r="N102" s="103" t="e">
        <f>IF(AND('Riesgos Corrup'!#REF!="Alta",'Riesgos Corrup'!#REF!="Moderado"),CONCATENATE("R47C",'Riesgos Corrup'!#REF!),"")</f>
        <v>#REF!</v>
      </c>
      <c r="O102" s="104" t="e">
        <f>IF(AND('Riesgos Corrup'!#REF!="Alta",'Riesgos Corrup'!#REF!="Moderado"),CONCATENATE("R47C",'Riesgos Corrup'!#REF!),"")</f>
        <v>#REF!</v>
      </c>
      <c r="P102" s="83" t="e">
        <f>IF(AND('Riesgos Corrup'!#REF!="Alta",'Riesgos Corrup'!#REF!="Moderado"),CONCATENATE("R48C",'Riesgos Corrup'!#REF!),"")</f>
        <v>#REF!</v>
      </c>
      <c r="Q102" s="39" t="e">
        <f>IF(AND('Riesgos Corrup'!#REF!="Alta",'Riesgos Corrup'!#REF!="Moderado"),CONCATENATE("R47C",'Riesgos Corrup'!#REF!),"")</f>
        <v>#REF!</v>
      </c>
      <c r="R102" s="84" t="e">
        <f>IF(AND('Riesgos Corrup'!#REF!="Alta",'Riesgos Corrup'!#REF!="Moderado"),CONCATENATE("R47C",'Riesgos Corrup'!#REF!),"")</f>
        <v>#REF!</v>
      </c>
      <c r="S102" s="83" t="e">
        <f>IF(AND('Riesgos Corrup'!#REF!="Alta",'Riesgos Corrup'!#REF!="Mayor"),CONCATENATE("R48C",'Riesgos Corrup'!#REF!),"")</f>
        <v>#REF!</v>
      </c>
      <c r="T102" s="39" t="e">
        <f>IF(AND('Riesgos Corrup'!#REF!="Alta",'Riesgos Corrup'!#REF!="Mayor"),CONCATENATE("R47C",'Riesgos Corrup'!#REF!),"")</f>
        <v>#REF!</v>
      </c>
      <c r="U102" s="84" t="e">
        <f>IF(AND('Riesgos Corrup'!#REF!="Alta",'Riesgos Corrup'!#REF!="Mayor"),CONCATENATE("R47C",'Riesgos Corrup'!#REF!),"")</f>
        <v>#REF!</v>
      </c>
      <c r="V102" s="96" t="e">
        <f>IF(AND('Riesgos Corrup'!#REF!="Alta",'Riesgos Corrup'!#REF!="Catastrófico"),CONCATENATE("R48C",'Riesgos Corrup'!#REF!),"")</f>
        <v>#REF!</v>
      </c>
      <c r="W102" s="97" t="e">
        <f>IF(AND('Riesgos Corrup'!#REF!="Alta",'Riesgos Corrup'!#REF!="Catastrófico"),CONCATENATE("R47C",'Riesgos Corrup'!#REF!),"")</f>
        <v>#REF!</v>
      </c>
      <c r="X102" s="98" t="e">
        <f>IF(AND('Riesgos Corrup'!#REF!="Alta",'Riesgos Corrup'!#REF!="Catastrófico"),CONCATENATE("R47C",'Riesgos Corrup'!#REF!),"")</f>
        <v>#REF!</v>
      </c>
      <c r="Y102" s="40"/>
      <c r="Z102" s="235"/>
      <c r="AA102" s="236"/>
      <c r="AB102" s="236"/>
      <c r="AC102" s="236"/>
      <c r="AD102" s="236"/>
      <c r="AE102" s="237"/>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row>
    <row r="103" spans="1:61" ht="15" customHeight="1" x14ac:dyDescent="0.35">
      <c r="A103" s="40"/>
      <c r="B103" s="252"/>
      <c r="C103" s="253"/>
      <c r="D103" s="254"/>
      <c r="E103" s="227"/>
      <c r="F103" s="222"/>
      <c r="G103" s="222"/>
      <c r="H103" s="222"/>
      <c r="I103" s="222"/>
      <c r="J103" s="102" t="str">
        <f>IF(AND('Riesgos Corrup'!$AB$49="Alta",'Riesgos Corrup'!$AD$49="Moderado"),CONCATENATE("R49C",'Riesgos Corrup'!$R$49),"")</f>
        <v/>
      </c>
      <c r="K103" s="103" t="str">
        <f>IF(AND('Riesgos Corrup'!$AB$50="Alta",'Riesgos Corrup'!$AD$50="Moderado"),CONCATENATE("R48C",'Riesgos Corrup'!$R$50),"")</f>
        <v/>
      </c>
      <c r="L103" s="104" t="str">
        <f>IF(AND('Riesgos Corrup'!$AB$51="Alta",'Riesgos Corrup'!$AD$51="Moderado"),CONCATENATE("R48C",'Riesgos Corrup'!$R$51),"")</f>
        <v/>
      </c>
      <c r="M103" s="102" t="str">
        <f>IF(AND('Riesgos Corrup'!$AB$49="Alta",'Riesgos Corrup'!$AD$49="Moderado"),CONCATENATE("R49C",'Riesgos Corrup'!$R$49),"")</f>
        <v/>
      </c>
      <c r="N103" s="103" t="str">
        <f>IF(AND('Riesgos Corrup'!$AB$50="Alta",'Riesgos Corrup'!$AD$50="Moderado"),CONCATENATE("R48C",'Riesgos Corrup'!$R$50),"")</f>
        <v/>
      </c>
      <c r="O103" s="104" t="str">
        <f>IF(AND('Riesgos Corrup'!$AB$51="Alta",'Riesgos Corrup'!$AD$51="Moderado"),CONCATENATE("R48C",'Riesgos Corrup'!$R$51),"")</f>
        <v/>
      </c>
      <c r="P103" s="83" t="str">
        <f>IF(AND('Riesgos Corrup'!$AB$49="Alta",'Riesgos Corrup'!$AD$49="Moderado"),CONCATENATE("R49C",'Riesgos Corrup'!$R$49),"")</f>
        <v/>
      </c>
      <c r="Q103" s="39" t="str">
        <f>IF(AND('Riesgos Corrup'!$AB$50="Alta",'Riesgos Corrup'!$AD$50="Moderado"),CONCATENATE("R48C",'Riesgos Corrup'!$R$50),"")</f>
        <v/>
      </c>
      <c r="R103" s="84" t="str">
        <f>IF(AND('Riesgos Corrup'!$AB$51="Alta",'Riesgos Corrup'!$AD$51="Moderado"),CONCATENATE("R48C",'Riesgos Corrup'!$R$51),"")</f>
        <v/>
      </c>
      <c r="S103" s="83" t="str">
        <f>IF(AND('Riesgos Corrup'!$AB$49="Alta",'Riesgos Corrup'!$AD$49="Mayor"),CONCATENATE("R49C",'Riesgos Corrup'!$R$49),"")</f>
        <v/>
      </c>
      <c r="T103" s="39" t="str">
        <f>IF(AND('Riesgos Corrup'!$AB$50="Alta",'Riesgos Corrup'!$AD$50="Mayor"),CONCATENATE("R48C",'Riesgos Corrup'!$R$50),"")</f>
        <v/>
      </c>
      <c r="U103" s="84" t="str">
        <f>IF(AND('Riesgos Corrup'!$AB$51="Alta",'Riesgos Corrup'!$AD$51="Mayor"),CONCATENATE("R48C",'Riesgos Corrup'!$R$51),"")</f>
        <v/>
      </c>
      <c r="V103" s="96" t="str">
        <f>IF(AND('Riesgos Corrup'!$AB$49="Alta",'Riesgos Corrup'!$AD$49="Catastrófico"),CONCATENATE("R49C",'Riesgos Corrup'!$R$49),"")</f>
        <v/>
      </c>
      <c r="W103" s="97" t="str">
        <f>IF(AND('Riesgos Corrup'!$AB$50="Alta",'Riesgos Corrup'!$AD$50="Catastrófico"),CONCATENATE("R48C",'Riesgos Corrup'!$R$50),"")</f>
        <v/>
      </c>
      <c r="X103" s="98" t="str">
        <f>IF(AND('Riesgos Corrup'!$AB$51="Alta",'Riesgos Corrup'!$AD$51="Catastrófico"),CONCATENATE("R48C",'Riesgos Corrup'!$R$51),"")</f>
        <v/>
      </c>
      <c r="Y103" s="40"/>
      <c r="Z103" s="235"/>
      <c r="AA103" s="236"/>
      <c r="AB103" s="236"/>
      <c r="AC103" s="236"/>
      <c r="AD103" s="236"/>
      <c r="AE103" s="237"/>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row>
    <row r="104" spans="1:61" ht="15" customHeight="1" x14ac:dyDescent="0.35">
      <c r="A104" s="40"/>
      <c r="B104" s="252"/>
      <c r="C104" s="253"/>
      <c r="D104" s="254"/>
      <c r="E104" s="227"/>
      <c r="F104" s="222"/>
      <c r="G104" s="222"/>
      <c r="H104" s="222"/>
      <c r="I104" s="222"/>
      <c r="J104" s="102" t="e">
        <f>IF(AND('Riesgos Corrup'!#REF!="Alta",'Riesgos Corrup'!#REF!="Moderado"),CONCATENATE("R49C",'Riesgos Corrup'!#REF!),"")</f>
        <v>#REF!</v>
      </c>
      <c r="K104" s="103" t="str">
        <f>IF(AND('Riesgos Corrup'!$AB$52="Alta",'Riesgos Corrup'!$AD$52="Moderado"),CONCATENATE("R49C",'Riesgos Corrup'!$R$52),"")</f>
        <v/>
      </c>
      <c r="L104" s="104" t="str">
        <f>IF(AND('Riesgos Corrup'!$AB$53="Alta",'Riesgos Corrup'!$AD$53="Moderado"),CONCATENATE("R49C",'Riesgos Corrup'!$R$53),"")</f>
        <v/>
      </c>
      <c r="M104" s="102" t="e">
        <f>IF(AND('Riesgos Corrup'!#REF!="Alta",'Riesgos Corrup'!#REF!="Moderado"),CONCATENATE("R49C",'Riesgos Corrup'!#REF!),"")</f>
        <v>#REF!</v>
      </c>
      <c r="N104" s="103" t="str">
        <f>IF(AND('Riesgos Corrup'!$AB$52="Alta",'Riesgos Corrup'!$AD$52="Moderado"),CONCATENATE("R49C",'Riesgos Corrup'!$R$52),"")</f>
        <v/>
      </c>
      <c r="O104" s="104" t="str">
        <f>IF(AND('Riesgos Corrup'!$AB$53="Alta",'Riesgos Corrup'!$AD$53="Moderado"),CONCATENATE("R49C",'Riesgos Corrup'!$R$53),"")</f>
        <v/>
      </c>
      <c r="P104" s="83" t="e">
        <f>IF(AND('Riesgos Corrup'!#REF!="Alta",'Riesgos Corrup'!#REF!="Moderado"),CONCATENATE("R49C",'Riesgos Corrup'!#REF!),"")</f>
        <v>#REF!</v>
      </c>
      <c r="Q104" s="39" t="str">
        <f>IF(AND('Riesgos Corrup'!$AB$52="Alta",'Riesgos Corrup'!$AD$52="Moderado"),CONCATENATE("R49C",'Riesgos Corrup'!$R$52),"")</f>
        <v/>
      </c>
      <c r="R104" s="84" t="str">
        <f>IF(AND('Riesgos Corrup'!$AB$53="Alta",'Riesgos Corrup'!$AD$53="Moderado"),CONCATENATE("R49C",'Riesgos Corrup'!$R$53),"")</f>
        <v/>
      </c>
      <c r="S104" s="83" t="e">
        <f>IF(AND('Riesgos Corrup'!#REF!="Alta",'Riesgos Corrup'!#REF!="Mayor"),CONCATENATE("R49C",'Riesgos Corrup'!#REF!),"")</f>
        <v>#REF!</v>
      </c>
      <c r="T104" s="39" t="str">
        <f>IF(AND('Riesgos Corrup'!$AB$52="Alta",'Riesgos Corrup'!$AD$52="Mayor"),CONCATENATE("R49C",'Riesgos Corrup'!$R$52),"")</f>
        <v/>
      </c>
      <c r="U104" s="84" t="str">
        <f>IF(AND('Riesgos Corrup'!$AB$53="Alta",'Riesgos Corrup'!$AD$53="Mayor"),CONCATENATE("R49C",'Riesgos Corrup'!$R$53),"")</f>
        <v/>
      </c>
      <c r="V104" s="96" t="e">
        <f>IF(AND('Riesgos Corrup'!#REF!="Alta",'Riesgos Corrup'!#REF!="Catastrófico"),CONCATENATE("R49C",'Riesgos Corrup'!#REF!),"")</f>
        <v>#REF!</v>
      </c>
      <c r="W104" s="97" t="str">
        <f>IF(AND('Riesgos Corrup'!$AB$52="Alta",'Riesgos Corrup'!$AD$52="Catastrófico"),CONCATENATE("R49C",'Riesgos Corrup'!$R$52),"")</f>
        <v/>
      </c>
      <c r="X104" s="98" t="str">
        <f>IF(AND('Riesgos Corrup'!$AB$53="Alta",'Riesgos Corrup'!$AD$53="Catastrófico"),CONCATENATE("R49C",'Riesgos Corrup'!$R$53),"")</f>
        <v/>
      </c>
      <c r="Y104" s="40"/>
      <c r="Z104" s="235"/>
      <c r="AA104" s="236"/>
      <c r="AB104" s="236"/>
      <c r="AC104" s="236"/>
      <c r="AD104" s="236"/>
      <c r="AE104" s="237"/>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row>
    <row r="105" spans="1:61" ht="15" customHeight="1" thickBot="1" x14ac:dyDescent="0.4">
      <c r="A105" s="40"/>
      <c r="B105" s="252"/>
      <c r="C105" s="253"/>
      <c r="D105" s="254"/>
      <c r="E105" s="227"/>
      <c r="F105" s="222"/>
      <c r="G105" s="222"/>
      <c r="H105" s="222"/>
      <c r="I105" s="222"/>
      <c r="J105" s="102" t="str">
        <f>IF(AND('Riesgos Corrup'!$AB$54="Alta",'Riesgos Corrup'!$AD$54="Moderado"),CONCATENATE("R50C",'Riesgos Corrup'!$R$54),"")</f>
        <v/>
      </c>
      <c r="K105" s="103" t="str">
        <f>IF(AND('Riesgos Corrup'!$AB$55="Alta",'Riesgos Corrup'!$AD$55="Moderado"),CONCATENATE("R50C",'Riesgos Corrup'!$R$55),"")</f>
        <v/>
      </c>
      <c r="L105" s="104" t="str">
        <f>IF(AND('Riesgos Corrup'!$AB$56="Alta",'Riesgos Corrup'!$AD$56="Moderado"),CONCATENATE("R50C",'Riesgos Corrup'!$R$56),"")</f>
        <v/>
      </c>
      <c r="M105" s="102" t="str">
        <f>IF(AND('Riesgos Corrup'!$AB$54="Alta",'Riesgos Corrup'!$AD$54="Moderado"),CONCATENATE("R50C",'Riesgos Corrup'!$R$54),"")</f>
        <v/>
      </c>
      <c r="N105" s="103" t="str">
        <f>IF(AND('Riesgos Corrup'!$AB$55="Alta",'Riesgos Corrup'!$AD$55="Moderado"),CONCATENATE("R50C",'Riesgos Corrup'!$R$55),"")</f>
        <v/>
      </c>
      <c r="O105" s="104" t="str">
        <f>IF(AND('Riesgos Corrup'!$AB$56="Alta",'Riesgos Corrup'!$AD$56="Moderado"),CONCATENATE("R50C",'Riesgos Corrup'!$R$56),"")</f>
        <v/>
      </c>
      <c r="P105" s="83" t="str">
        <f>IF(AND('Riesgos Corrup'!$AB$54="Alta",'Riesgos Corrup'!$AD$54="Moderado"),CONCATENATE("R50C",'Riesgos Corrup'!$R$54),"")</f>
        <v/>
      </c>
      <c r="Q105" s="39" t="str">
        <f>IF(AND('Riesgos Corrup'!$AB$55="Alta",'Riesgos Corrup'!$AD$55="Moderado"),CONCATENATE("R50C",'Riesgos Corrup'!$R$55),"")</f>
        <v/>
      </c>
      <c r="R105" s="84" t="str">
        <f>IF(AND('Riesgos Corrup'!$AB$56="Alta",'Riesgos Corrup'!$AD$56="Moderado"),CONCATENATE("R50C",'Riesgos Corrup'!$R$56),"")</f>
        <v/>
      </c>
      <c r="S105" s="83" t="str">
        <f>IF(AND('Riesgos Corrup'!$AB$54="Alta",'Riesgos Corrup'!$AD$54="Mayor"),CONCATENATE("R50C",'Riesgos Corrup'!$R$54),"")</f>
        <v/>
      </c>
      <c r="T105" s="39" t="str">
        <f>IF(AND('Riesgos Corrup'!$AB$55="Alta",'Riesgos Corrup'!$AD$55="Mayor"),CONCATENATE("R50C",'Riesgos Corrup'!$R$55),"")</f>
        <v/>
      </c>
      <c r="U105" s="84" t="str">
        <f>IF(AND('Riesgos Corrup'!$AB$56="Alta",'Riesgos Corrup'!$AD$56="Mayor"),CONCATENATE("R50C",'Riesgos Corrup'!$R$56),"")</f>
        <v/>
      </c>
      <c r="V105" s="96" t="str">
        <f>IF(AND('Riesgos Corrup'!$AB$54="Alta",'Riesgos Corrup'!$AD$54="Catastrófico"),CONCATENATE("R50C",'Riesgos Corrup'!$R$54),"")</f>
        <v/>
      </c>
      <c r="W105" s="97" t="str">
        <f>IF(AND('Riesgos Corrup'!$AB$55="Alta",'Riesgos Corrup'!$AD$55="Catastrófico"),CONCATENATE("R50C",'Riesgos Corrup'!$R$55),"")</f>
        <v/>
      </c>
      <c r="X105" s="98" t="str">
        <f>IF(AND('Riesgos Corrup'!$AB$56="Alta",'Riesgos Corrup'!$AD$56="Catastrófico"),CONCATENATE("R50C",'Riesgos Corrup'!$R$56),"")</f>
        <v/>
      </c>
      <c r="Y105" s="40"/>
      <c r="Z105" s="235"/>
      <c r="AA105" s="236"/>
      <c r="AB105" s="236"/>
      <c r="AC105" s="236"/>
      <c r="AD105" s="236"/>
      <c r="AE105" s="237"/>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row>
    <row r="106" spans="1:61" ht="15" customHeight="1" x14ac:dyDescent="0.35">
      <c r="A106" s="40"/>
      <c r="B106" s="252"/>
      <c r="C106" s="253"/>
      <c r="D106" s="254"/>
      <c r="E106" s="238" t="s">
        <v>108</v>
      </c>
      <c r="F106" s="239"/>
      <c r="G106" s="239"/>
      <c r="H106" s="239"/>
      <c r="I106" s="239"/>
      <c r="J106" s="99" t="str">
        <f ca="1">IF(AND('Riesgos Corrup'!$AB$7="Muy Alta",'Riesgos Corrup'!$AD$7="Moderado"),CONCATENATE("R1C",'Riesgos Corrup'!$R$7),"")</f>
        <v/>
      </c>
      <c r="K106" s="100" t="str">
        <f>IF(AND('Riesgos Corrup'!$AB$8="Muy Alta",'Riesgos Corrup'!$AD$8="Moderado"),CONCATENATE("R1C",'Riesgos Corrup'!$R$8),"")</f>
        <v/>
      </c>
      <c r="L106" s="101" t="str">
        <f>IF(AND('Riesgos Corrup'!$AB$9="Muy Alta",'Riesgos Corrup'!$AD$9="Moderado"),CONCATENATE("R1C",'Riesgos Corrup'!$R$9),"")</f>
        <v/>
      </c>
      <c r="M106" s="99" t="str">
        <f ca="1">IF(AND('Riesgos Corrup'!$AB$7="Muy Alta",'Riesgos Corrup'!$AD$7="Moderado"),CONCATENATE("R1C",'Riesgos Corrup'!$R$7),"")</f>
        <v/>
      </c>
      <c r="N106" s="100" t="str">
        <f>IF(AND('Riesgos Corrup'!$AB$8="Muy Alta",'Riesgos Corrup'!$AD$8="Moderado"),CONCATENATE("R1C",'Riesgos Corrup'!$R$8),"")</f>
        <v/>
      </c>
      <c r="O106" s="101" t="str">
        <f>IF(AND('Riesgos Corrup'!$AB$9="Muy Alta",'Riesgos Corrup'!$AD$9="Moderado"),CONCATENATE("R1C",'Riesgos Corrup'!$R$9),"")</f>
        <v/>
      </c>
      <c r="P106" s="99" t="str">
        <f ca="1">IF(AND('Riesgos Corrup'!$AB$7="Muy Alta",'Riesgos Corrup'!$AD$7="Moderado"),CONCATENATE("R1C",'Riesgos Corrup'!$R$7),"")</f>
        <v/>
      </c>
      <c r="Q106" s="100" t="str">
        <f>IF(AND('Riesgos Corrup'!$AB$8="Muy Alta",'Riesgos Corrup'!$AD$8="Moderado"),CONCATENATE("R1C",'Riesgos Corrup'!$R$8),"")</f>
        <v/>
      </c>
      <c r="R106" s="101" t="str">
        <f>IF(AND('Riesgos Corrup'!$AB$9="Muy Alta",'Riesgos Corrup'!$AD$9="Moderado"),CONCATENATE("R1C",'Riesgos Corrup'!$R$9),"")</f>
        <v/>
      </c>
      <c r="S106" s="80" t="str">
        <f ca="1">IF(AND('Riesgos Corrup'!$AB$7="Muy Alta",'Riesgos Corrup'!$AD$7="Mayor"),CONCATENATE("R1C",'Riesgos Corrup'!$R$7),"")</f>
        <v/>
      </c>
      <c r="T106" s="81" t="str">
        <f>IF(AND('Riesgos Corrup'!$AB$8="Muy Alta",'Riesgos Corrup'!$AD$8="Mayor"),CONCATENATE("R1C",'Riesgos Corrup'!$R$8),"")</f>
        <v/>
      </c>
      <c r="U106" s="82" t="str">
        <f>IF(AND('Riesgos Corrup'!$AB$9="Muy Alta",'Riesgos Corrup'!$AD$9="Mayor"),CONCATENATE("R1C",'Riesgos Corrup'!$R$9),"")</f>
        <v/>
      </c>
      <c r="V106" s="93" t="str">
        <f ca="1">IF(AND('Riesgos Corrup'!$AB$7="Muy Alta",'Riesgos Corrup'!$AD$7="Catastrófico"),CONCATENATE("R1C",'Riesgos Corrup'!$R$7),"")</f>
        <v/>
      </c>
      <c r="W106" s="94" t="str">
        <f>IF(AND('Riesgos Corrup'!$AB$8="Muy Alta",'Riesgos Corrup'!$AD$8="Catastrófico"),CONCATENATE("R1C",'Riesgos Corrup'!$R$8),"")</f>
        <v/>
      </c>
      <c r="X106" s="95" t="str">
        <f>IF(AND('Riesgos Corrup'!$AB$9="Muy Alta",'Riesgos Corrup'!$AD$9="Catastrófico"),CONCATENATE("R1C",'Riesgos Corrup'!$R$9),"")</f>
        <v/>
      </c>
      <c r="Y106" s="40"/>
      <c r="Z106" s="269" t="s">
        <v>75</v>
      </c>
      <c r="AA106" s="270"/>
      <c r="AB106" s="270"/>
      <c r="AC106" s="270"/>
      <c r="AD106" s="270"/>
      <c r="AE106" s="271"/>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row>
    <row r="107" spans="1:61" ht="15" customHeight="1" x14ac:dyDescent="0.35">
      <c r="A107" s="40"/>
      <c r="B107" s="252"/>
      <c r="C107" s="253"/>
      <c r="D107" s="254"/>
      <c r="E107" s="226"/>
      <c r="F107" s="222"/>
      <c r="G107" s="222"/>
      <c r="H107" s="222"/>
      <c r="I107" s="222"/>
      <c r="J107" s="102" t="e">
        <f>IF(AND('Riesgos Corrup'!#REF!="Media",'Riesgos Corrup'!#REF!="Moderado"),CONCATENATE("R2C",'Riesgos Corrup'!#REF!),"")</f>
        <v>#REF!</v>
      </c>
      <c r="K107" s="103" t="e">
        <f>IF(AND('Riesgos Corrup'!#REF!="Media",'Riesgos Corrup'!#REF!="Moderado"),CONCATENATE("R2C",'Riesgos Corrup'!#REF!),"")</f>
        <v>#REF!</v>
      </c>
      <c r="L107" s="104" t="e">
        <f>IF(AND('Riesgos Corrup'!#REF!="Media",'Riesgos Corrup'!#REF!="Moderado"),CONCATENATE("R2C",'Riesgos Corrup'!#REF!),"")</f>
        <v>#REF!</v>
      </c>
      <c r="M107" s="102" t="e">
        <f>IF(AND('Riesgos Corrup'!#REF!="Media",'Riesgos Corrup'!#REF!="Moderado"),CONCATENATE("R2C",'Riesgos Corrup'!#REF!),"")</f>
        <v>#REF!</v>
      </c>
      <c r="N107" s="103" t="e">
        <f>IF(AND('Riesgos Corrup'!#REF!="Media",'Riesgos Corrup'!#REF!="Moderado"),CONCATENATE("R2C",'Riesgos Corrup'!#REF!),"")</f>
        <v>#REF!</v>
      </c>
      <c r="O107" s="104" t="e">
        <f>IF(AND('Riesgos Corrup'!#REF!="Media",'Riesgos Corrup'!#REF!="Moderado"),CONCATENATE("R2C",'Riesgos Corrup'!#REF!),"")</f>
        <v>#REF!</v>
      </c>
      <c r="P107" s="102" t="e">
        <f>IF(AND('Riesgos Corrup'!#REF!="Media",'Riesgos Corrup'!#REF!="Moderado"),CONCATENATE("R2C",'Riesgos Corrup'!#REF!),"")</f>
        <v>#REF!</v>
      </c>
      <c r="Q107" s="103" t="e">
        <f>IF(AND('Riesgos Corrup'!#REF!="Media",'Riesgos Corrup'!#REF!="Moderado"),CONCATENATE("R2C",'Riesgos Corrup'!#REF!),"")</f>
        <v>#REF!</v>
      </c>
      <c r="R107" s="104" t="e">
        <f>IF(AND('Riesgos Corrup'!#REF!="Media",'Riesgos Corrup'!#REF!="Moderado"),CONCATENATE("R2C",'Riesgos Corrup'!#REF!),"")</f>
        <v>#REF!</v>
      </c>
      <c r="S107" s="83" t="e">
        <f>IF(AND('Riesgos Corrup'!#REF!="Media",'Riesgos Corrup'!#REF!="Mayor"),CONCATENATE("R2C",'Riesgos Corrup'!#REF!),"")</f>
        <v>#REF!</v>
      </c>
      <c r="T107" s="39" t="e">
        <f>IF(AND('Riesgos Corrup'!#REF!="Media",'Riesgos Corrup'!#REF!="Mayor"),CONCATENATE("R2C",'Riesgos Corrup'!#REF!),"")</f>
        <v>#REF!</v>
      </c>
      <c r="U107" s="84" t="e">
        <f>IF(AND('Riesgos Corrup'!#REF!="Media",'Riesgos Corrup'!#REF!="Mayor"),CONCATENATE("R2C",'Riesgos Corrup'!#REF!),"")</f>
        <v>#REF!</v>
      </c>
      <c r="V107" s="96" t="e">
        <f>IF(AND('Riesgos Corrup'!#REF!="Media",'Riesgos Corrup'!#REF!="Catastrófico"),CONCATENATE("R2C",'Riesgos Corrup'!#REF!),"")</f>
        <v>#REF!</v>
      </c>
      <c r="W107" s="97" t="e">
        <f>IF(AND('Riesgos Corrup'!#REF!="Media",'Riesgos Corrup'!#REF!="Catastrófico"),CONCATENATE("R2C",'Riesgos Corrup'!#REF!),"")</f>
        <v>#REF!</v>
      </c>
      <c r="X107" s="98" t="e">
        <f>IF(AND('Riesgos Corrup'!#REF!="Media",'Riesgos Corrup'!#REF!="Catastrófico"),CONCATENATE("R2C",'Riesgos Corrup'!#REF!),"")</f>
        <v>#REF!</v>
      </c>
      <c r="Y107" s="40"/>
      <c r="Z107" s="272"/>
      <c r="AA107" s="273"/>
      <c r="AB107" s="273"/>
      <c r="AC107" s="273"/>
      <c r="AD107" s="273"/>
      <c r="AE107" s="274"/>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row>
    <row r="108" spans="1:61" ht="15" customHeight="1" x14ac:dyDescent="0.35">
      <c r="A108" s="40"/>
      <c r="B108" s="252"/>
      <c r="C108" s="253"/>
      <c r="D108" s="254"/>
      <c r="E108" s="227"/>
      <c r="F108" s="222"/>
      <c r="G108" s="222"/>
      <c r="H108" s="222"/>
      <c r="I108" s="222"/>
      <c r="J108" s="102" t="e">
        <f>IF(AND('Riesgos Corrup'!#REF!="Media",'Riesgos Corrup'!#REF!="Moderado"),CONCATENATE("R3C",'Riesgos Corrup'!#REF!),"")</f>
        <v>#REF!</v>
      </c>
      <c r="K108" s="103" t="e">
        <f>IF(AND('Riesgos Corrup'!#REF!="Media",'Riesgos Corrup'!#REF!="Moderado"),CONCATENATE("R3C",'Riesgos Corrup'!#REF!),"")</f>
        <v>#REF!</v>
      </c>
      <c r="L108" s="104" t="e">
        <f>IF(AND('Riesgos Corrup'!#REF!="Media",'Riesgos Corrup'!#REF!="Moderado"),CONCATENATE("R3C",'Riesgos Corrup'!#REF!),"")</f>
        <v>#REF!</v>
      </c>
      <c r="M108" s="102" t="e">
        <f>IF(AND('Riesgos Corrup'!#REF!="Media",'Riesgos Corrup'!#REF!="Moderado"),CONCATENATE("R3C",'Riesgos Corrup'!#REF!),"")</f>
        <v>#REF!</v>
      </c>
      <c r="N108" s="103" t="e">
        <f>IF(AND('Riesgos Corrup'!#REF!="Media",'Riesgos Corrup'!#REF!="Moderado"),CONCATENATE("R3C",'Riesgos Corrup'!#REF!),"")</f>
        <v>#REF!</v>
      </c>
      <c r="O108" s="104" t="e">
        <f>IF(AND('Riesgos Corrup'!#REF!="Media",'Riesgos Corrup'!#REF!="Moderado"),CONCATENATE("R3C",'Riesgos Corrup'!#REF!),"")</f>
        <v>#REF!</v>
      </c>
      <c r="P108" s="102" t="e">
        <f>IF(AND('Riesgos Corrup'!#REF!="Media",'Riesgos Corrup'!#REF!="Moderado"),CONCATENATE("R3C",'Riesgos Corrup'!#REF!),"")</f>
        <v>#REF!</v>
      </c>
      <c r="Q108" s="103" t="e">
        <f>IF(AND('Riesgos Corrup'!#REF!="Media",'Riesgos Corrup'!#REF!="Moderado"),CONCATENATE("R3C",'Riesgos Corrup'!#REF!),"")</f>
        <v>#REF!</v>
      </c>
      <c r="R108" s="104" t="e">
        <f>IF(AND('Riesgos Corrup'!#REF!="Media",'Riesgos Corrup'!#REF!="Moderado"),CONCATENATE("R3C",'Riesgos Corrup'!#REF!),"")</f>
        <v>#REF!</v>
      </c>
      <c r="S108" s="83" t="e">
        <f>IF(AND('Riesgos Corrup'!#REF!="Media",'Riesgos Corrup'!#REF!="Mayor"),CONCATENATE("R3C",'Riesgos Corrup'!#REF!),"")</f>
        <v>#REF!</v>
      </c>
      <c r="T108" s="39" t="e">
        <f>IF(AND('Riesgos Corrup'!#REF!="Media",'Riesgos Corrup'!#REF!="Mayor"),CONCATENATE("R3C",'Riesgos Corrup'!#REF!),"")</f>
        <v>#REF!</v>
      </c>
      <c r="U108" s="84" t="e">
        <f>IF(AND('Riesgos Corrup'!#REF!="Media",'Riesgos Corrup'!#REF!="Mayor"),CONCATENATE("R3C",'Riesgos Corrup'!#REF!),"")</f>
        <v>#REF!</v>
      </c>
      <c r="V108" s="96" t="e">
        <f>IF(AND('Riesgos Corrup'!#REF!="Media",'Riesgos Corrup'!#REF!="Catastrófico"),CONCATENATE("R3C",'Riesgos Corrup'!#REF!),"")</f>
        <v>#REF!</v>
      </c>
      <c r="W108" s="97" t="e">
        <f>IF(AND('Riesgos Corrup'!#REF!="Media",'Riesgos Corrup'!#REF!="Catastrófico"),CONCATENATE("R3C",'Riesgos Corrup'!#REF!),"")</f>
        <v>#REF!</v>
      </c>
      <c r="X108" s="98" t="e">
        <f>IF(AND('Riesgos Corrup'!#REF!="Media",'Riesgos Corrup'!#REF!="Catastrófico"),CONCATENATE("R3C",'Riesgos Corrup'!#REF!),"")</f>
        <v>#REF!</v>
      </c>
      <c r="Y108" s="40"/>
      <c r="Z108" s="272"/>
      <c r="AA108" s="273"/>
      <c r="AB108" s="273"/>
      <c r="AC108" s="273"/>
      <c r="AD108" s="273"/>
      <c r="AE108" s="274"/>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row>
    <row r="109" spans="1:61" ht="15" customHeight="1" x14ac:dyDescent="0.35">
      <c r="A109" s="40"/>
      <c r="B109" s="252"/>
      <c r="C109" s="253"/>
      <c r="D109" s="254"/>
      <c r="E109" s="227"/>
      <c r="F109" s="222"/>
      <c r="G109" s="222"/>
      <c r="H109" s="222"/>
      <c r="I109" s="222"/>
      <c r="J109" s="102" t="str">
        <f ca="1">IF(AND('Riesgos Corrup'!$AB$10="Media",'Riesgos Corrup'!$AD$10="Moderado"),CONCATENATE("R4C",'Riesgos Corrup'!$R$10),"")</f>
        <v/>
      </c>
      <c r="K109" s="103" t="str">
        <f>IF(AND('Riesgos Corrup'!$AB$11="Media",'Riesgos Corrup'!$AD$11="Moderado"),CONCATENATE("R4C",'Riesgos Corrup'!$R$11),"")</f>
        <v/>
      </c>
      <c r="L109" s="104" t="str">
        <f>IF(AND('Riesgos Corrup'!$AB$12="Media",'Riesgos Corrup'!$AD$12="Moderado"),CONCATENATE("R4C",'Riesgos Corrup'!$R$12),"")</f>
        <v/>
      </c>
      <c r="M109" s="102" t="str">
        <f ca="1">IF(AND('Riesgos Corrup'!$AB$10="Media",'Riesgos Corrup'!$AD$10="Moderado"),CONCATENATE("R4C",'Riesgos Corrup'!$R$10),"")</f>
        <v/>
      </c>
      <c r="N109" s="103" t="str">
        <f>IF(AND('Riesgos Corrup'!$AB$11="Media",'Riesgos Corrup'!$AD$11="Moderado"),CONCATENATE("R4C",'Riesgos Corrup'!$R$11),"")</f>
        <v/>
      </c>
      <c r="O109" s="104" t="str">
        <f>IF(AND('Riesgos Corrup'!$AB$12="Media",'Riesgos Corrup'!$AD$12="Moderado"),CONCATENATE("R4C",'Riesgos Corrup'!$R$12),"")</f>
        <v/>
      </c>
      <c r="P109" s="102" t="str">
        <f ca="1">IF(AND('Riesgos Corrup'!$AB$10="Media",'Riesgos Corrup'!$AD$10="Moderado"),CONCATENATE("R4C",'Riesgos Corrup'!$R$10),"")</f>
        <v/>
      </c>
      <c r="Q109" s="103" t="str">
        <f>IF(AND('Riesgos Corrup'!$AB$11="Media",'Riesgos Corrup'!$AD$11="Moderado"),CONCATENATE("R4C",'Riesgos Corrup'!$R$11),"")</f>
        <v/>
      </c>
      <c r="R109" s="104" t="str">
        <f>IF(AND('Riesgos Corrup'!$AB$12="Media",'Riesgos Corrup'!$AD$12="Moderado"),CONCATENATE("R4C",'Riesgos Corrup'!$R$12),"")</f>
        <v/>
      </c>
      <c r="S109" s="83" t="str">
        <f ca="1">IF(AND('Riesgos Corrup'!$AB$10="Media",'Riesgos Corrup'!$AD$10="Mayor"),CONCATENATE("R4C",'Riesgos Corrup'!$R$10),"")</f>
        <v/>
      </c>
      <c r="T109" s="39" t="str">
        <f>IF(AND('Riesgos Corrup'!$AB$11="Media",'Riesgos Corrup'!$AD$11="Mayor"),CONCATENATE("R4C",'Riesgos Corrup'!$R$11),"")</f>
        <v/>
      </c>
      <c r="U109" s="84" t="str">
        <f>IF(AND('Riesgos Corrup'!$AB$12="Media",'Riesgos Corrup'!$AD$12="Mayor"),CONCATENATE("R4C",'Riesgos Corrup'!$R$12),"")</f>
        <v/>
      </c>
      <c r="V109" s="96" t="str">
        <f ca="1">IF(AND('Riesgos Corrup'!$AB$10="Media",'Riesgos Corrup'!$AD$10="Catastrófico"),CONCATENATE("R4C",'Riesgos Corrup'!$R$10),"")</f>
        <v/>
      </c>
      <c r="W109" s="97" t="str">
        <f>IF(AND('Riesgos Corrup'!$AB$11="Media",'Riesgos Corrup'!$AD$11="Catastrófico"),CONCATENATE("R4C",'Riesgos Corrup'!$R$11),"")</f>
        <v/>
      </c>
      <c r="X109" s="98" t="str">
        <f>IF(AND('Riesgos Corrup'!$AB$12="Media",'Riesgos Corrup'!$AD$12="Catastrófico"),CONCATENATE("R4C",'Riesgos Corrup'!$R$12),"")</f>
        <v/>
      </c>
      <c r="Y109" s="40"/>
      <c r="Z109" s="272"/>
      <c r="AA109" s="273"/>
      <c r="AB109" s="273"/>
      <c r="AC109" s="273"/>
      <c r="AD109" s="273"/>
      <c r="AE109" s="274"/>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row>
    <row r="110" spans="1:61" ht="15" customHeight="1" x14ac:dyDescent="0.35">
      <c r="A110" s="40"/>
      <c r="B110" s="252"/>
      <c r="C110" s="253"/>
      <c r="D110" s="254"/>
      <c r="E110" s="227"/>
      <c r="F110" s="222"/>
      <c r="G110" s="222"/>
      <c r="H110" s="222"/>
      <c r="I110" s="222"/>
      <c r="J110" s="102" t="e">
        <f>IF(AND('Riesgos Corrup'!#REF!="Media",'Riesgos Corrup'!#REF!="Moderado"),CONCATENATE("R5C",'Riesgos Corrup'!#REF!),"")</f>
        <v>#REF!</v>
      </c>
      <c r="K110" s="103" t="e">
        <f>IF(AND('Riesgos Corrup'!#REF!="Media",'Riesgos Corrup'!#REF!="Moderado"),CONCATENATE("R5C",'Riesgos Corrup'!#REF!),"")</f>
        <v>#REF!</v>
      </c>
      <c r="L110" s="104" t="e">
        <f>IF(AND('Riesgos Corrup'!#REF!="Media",'Riesgos Corrup'!#REF!="Moderado"),CONCATENATE("R5C",'Riesgos Corrup'!#REF!),"")</f>
        <v>#REF!</v>
      </c>
      <c r="M110" s="102" t="e">
        <f>IF(AND('Riesgos Corrup'!#REF!="Media",'Riesgos Corrup'!#REF!="Moderado"),CONCATENATE("R5C",'Riesgos Corrup'!#REF!),"")</f>
        <v>#REF!</v>
      </c>
      <c r="N110" s="103" t="e">
        <f>IF(AND('Riesgos Corrup'!#REF!="Media",'Riesgos Corrup'!#REF!="Moderado"),CONCATENATE("R5C",'Riesgos Corrup'!#REF!),"")</f>
        <v>#REF!</v>
      </c>
      <c r="O110" s="104" t="e">
        <f>IF(AND('Riesgos Corrup'!#REF!="Media",'Riesgos Corrup'!#REF!="Moderado"),CONCATENATE("R5C",'Riesgos Corrup'!#REF!),"")</f>
        <v>#REF!</v>
      </c>
      <c r="P110" s="102" t="e">
        <f>IF(AND('Riesgos Corrup'!#REF!="Media",'Riesgos Corrup'!#REF!="Moderado"),CONCATENATE("R5C",'Riesgos Corrup'!#REF!),"")</f>
        <v>#REF!</v>
      </c>
      <c r="Q110" s="103" t="e">
        <f>IF(AND('Riesgos Corrup'!#REF!="Media",'Riesgos Corrup'!#REF!="Moderado"),CONCATENATE("R5C",'Riesgos Corrup'!#REF!),"")</f>
        <v>#REF!</v>
      </c>
      <c r="R110" s="104" t="e">
        <f>IF(AND('Riesgos Corrup'!#REF!="Media",'Riesgos Corrup'!#REF!="Moderado"),CONCATENATE("R5C",'Riesgos Corrup'!#REF!),"")</f>
        <v>#REF!</v>
      </c>
      <c r="S110" s="83" t="e">
        <f>IF(AND('Riesgos Corrup'!#REF!="Media",'Riesgos Corrup'!#REF!="Mayor"),CONCATENATE("R5C",'Riesgos Corrup'!#REF!),"")</f>
        <v>#REF!</v>
      </c>
      <c r="T110" s="39" t="e">
        <f>IF(AND('Riesgos Corrup'!#REF!="Media",'Riesgos Corrup'!#REF!="Mayor"),CONCATENATE("R5C",'Riesgos Corrup'!#REF!),"")</f>
        <v>#REF!</v>
      </c>
      <c r="U110" s="84" t="e">
        <f>IF(AND('Riesgos Corrup'!#REF!="Media",'Riesgos Corrup'!#REF!="Mayor"),CONCATENATE("R5C",'Riesgos Corrup'!#REF!),"")</f>
        <v>#REF!</v>
      </c>
      <c r="V110" s="96" t="e">
        <f>IF(AND('Riesgos Corrup'!#REF!="Media",'Riesgos Corrup'!#REF!="Catastrófico"),CONCATENATE("R5C",'Riesgos Corrup'!#REF!),"")</f>
        <v>#REF!</v>
      </c>
      <c r="W110" s="97" t="e">
        <f>IF(AND('Riesgos Corrup'!#REF!="Media",'Riesgos Corrup'!#REF!="Catastrófico"),CONCATENATE("R5C",'Riesgos Corrup'!#REF!),"")</f>
        <v>#REF!</v>
      </c>
      <c r="X110" s="98" t="e">
        <f>IF(AND('Riesgos Corrup'!#REF!="Media",'Riesgos Corrup'!#REF!="Catastrófico"),CONCATENATE("R5C",'Riesgos Corrup'!#REF!),"")</f>
        <v>#REF!</v>
      </c>
      <c r="Y110" s="40"/>
      <c r="Z110" s="272"/>
      <c r="AA110" s="273"/>
      <c r="AB110" s="273"/>
      <c r="AC110" s="273"/>
      <c r="AD110" s="273"/>
      <c r="AE110" s="274"/>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row>
    <row r="111" spans="1:61" ht="15" customHeight="1" x14ac:dyDescent="0.35">
      <c r="A111" s="40"/>
      <c r="B111" s="252"/>
      <c r="C111" s="253"/>
      <c r="D111" s="254"/>
      <c r="E111" s="227"/>
      <c r="F111" s="222"/>
      <c r="G111" s="222"/>
      <c r="H111" s="222"/>
      <c r="I111" s="222"/>
      <c r="J111" s="102" t="str">
        <f ca="1">IF(AND('Riesgos Corrup'!$AB$13="Media",'Riesgos Corrup'!$AD$13="Moderado"),CONCATENATE("R6C",'Riesgos Corrup'!$R$13),"")</f>
        <v>R6C1</v>
      </c>
      <c r="K111" s="103" t="str">
        <f ca="1">IF(AND('Riesgos Corrup'!$AB$14="Media",'Riesgos Corrup'!$AD$14="Moderado"),CONCATENATE("R6C",'Riesgos Corrup'!$R$14),"")</f>
        <v>R6C2</v>
      </c>
      <c r="L111" s="104" t="str">
        <f ca="1">IF(AND('Riesgos Corrup'!$AB$15="Media",'Riesgos Corrup'!$AD$15="Moderado"),CONCATENATE("R6C",'Riesgos Corrup'!$R$15),"")</f>
        <v/>
      </c>
      <c r="M111" s="102" t="str">
        <f ca="1">IF(AND('Riesgos Corrup'!$AB$13="Media",'Riesgos Corrup'!$AD$13="Moderado"),CONCATENATE("R6C",'Riesgos Corrup'!$R$13),"")</f>
        <v>R6C1</v>
      </c>
      <c r="N111" s="103" t="str">
        <f ca="1">IF(AND('Riesgos Corrup'!$AB$14="Media",'Riesgos Corrup'!$AD$14="Moderado"),CONCATENATE("R6C",'Riesgos Corrup'!$R$14),"")</f>
        <v>R6C2</v>
      </c>
      <c r="O111" s="104" t="str">
        <f ca="1">IF(AND('Riesgos Corrup'!$AB$15="Media",'Riesgos Corrup'!$AD$15="Moderado"),CONCATENATE("R6C",'Riesgos Corrup'!$R$15),"")</f>
        <v/>
      </c>
      <c r="P111" s="102" t="str">
        <f ca="1">IF(AND('Riesgos Corrup'!$AB$13="Media",'Riesgos Corrup'!$AD$13="Moderado"),CONCATENATE("R6C",'Riesgos Corrup'!$R$13),"")</f>
        <v>R6C1</v>
      </c>
      <c r="Q111" s="103" t="str">
        <f ca="1">IF(AND('Riesgos Corrup'!$AB$14="Media",'Riesgos Corrup'!$AD$14="Moderado"),CONCATENATE("R6C",'Riesgos Corrup'!$R$14),"")</f>
        <v>R6C2</v>
      </c>
      <c r="R111" s="104" t="str">
        <f ca="1">IF(AND('Riesgos Corrup'!$AB$15="Media",'Riesgos Corrup'!$AD$15="Moderado"),CONCATENATE("R6C",'Riesgos Corrup'!$R$15),"")</f>
        <v/>
      </c>
      <c r="S111" s="83" t="str">
        <f ca="1">IF(AND('Riesgos Corrup'!$AB$13="Media",'Riesgos Corrup'!$AD$13="Mayor"),CONCATENATE("R6C",'Riesgos Corrup'!$R$13),"")</f>
        <v/>
      </c>
      <c r="T111" s="39" t="str">
        <f ca="1">IF(AND('Riesgos Corrup'!$AB$14="Media",'Riesgos Corrup'!$AD$14="Mayor"),CONCATENATE("R6C",'Riesgos Corrup'!$R$14),"")</f>
        <v/>
      </c>
      <c r="U111" s="84" t="str">
        <f ca="1">IF(AND('Riesgos Corrup'!$AB$15="Media",'Riesgos Corrup'!$AD$15="Mayor"),CONCATENATE("R6C",'Riesgos Corrup'!$R$15),"")</f>
        <v/>
      </c>
      <c r="V111" s="96" t="str">
        <f ca="1">IF(AND('Riesgos Corrup'!$AB$13="Media",'Riesgos Corrup'!$AD$13="Catastrófico"),CONCATENATE("R6C",'Riesgos Corrup'!$R$13),"")</f>
        <v/>
      </c>
      <c r="W111" s="97" t="str">
        <f ca="1">IF(AND('Riesgos Corrup'!$AB$14="Media",'Riesgos Corrup'!$AD$14="Catastrófico"),CONCATENATE("R6C",'Riesgos Corrup'!$R$14),"")</f>
        <v/>
      </c>
      <c r="X111" s="98" t="str">
        <f ca="1">IF(AND('Riesgos Corrup'!$AB$15="Media",'Riesgos Corrup'!$AD$15="Catastrófico"),CONCATENATE("R6C",'Riesgos Corrup'!$R$15),"")</f>
        <v/>
      </c>
      <c r="Y111" s="40"/>
      <c r="Z111" s="272"/>
      <c r="AA111" s="273"/>
      <c r="AB111" s="273"/>
      <c r="AC111" s="273"/>
      <c r="AD111" s="273"/>
      <c r="AE111" s="274"/>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row>
    <row r="112" spans="1:61" ht="15" customHeight="1" x14ac:dyDescent="0.35">
      <c r="A112" s="40"/>
      <c r="B112" s="252"/>
      <c r="C112" s="253"/>
      <c r="D112" s="254"/>
      <c r="E112" s="227"/>
      <c r="F112" s="222"/>
      <c r="G112" s="222"/>
      <c r="H112" s="222"/>
      <c r="I112" s="222"/>
      <c r="J112" s="102" t="e">
        <f>IF(AND('Riesgos Corrup'!#REF!="Media",'Riesgos Corrup'!#REF!="Moderado"),CONCATENATE("R7C",'Riesgos Corrup'!#REF!),"")</f>
        <v>#REF!</v>
      </c>
      <c r="K112" s="103" t="e">
        <f>IF(AND('Riesgos Corrup'!#REF!="Media",'Riesgos Corrup'!#REF!="Moderado"),CONCATENATE("R7C",'Riesgos Corrup'!#REF!),"")</f>
        <v>#REF!</v>
      </c>
      <c r="L112" s="104" t="e">
        <f>IF(AND('Riesgos Corrup'!#REF!="Media",'Riesgos Corrup'!#REF!="Moderado"),CONCATENATE("R7C",'Riesgos Corrup'!#REF!),"")</f>
        <v>#REF!</v>
      </c>
      <c r="M112" s="102" t="e">
        <f>IF(AND('Riesgos Corrup'!#REF!="Media",'Riesgos Corrup'!#REF!="Moderado"),CONCATENATE("R7C",'Riesgos Corrup'!#REF!),"")</f>
        <v>#REF!</v>
      </c>
      <c r="N112" s="103" t="e">
        <f>IF(AND('Riesgos Corrup'!#REF!="Media",'Riesgos Corrup'!#REF!="Moderado"),CONCATENATE("R7C",'Riesgos Corrup'!#REF!),"")</f>
        <v>#REF!</v>
      </c>
      <c r="O112" s="104" t="e">
        <f>IF(AND('Riesgos Corrup'!#REF!="Media",'Riesgos Corrup'!#REF!="Moderado"),CONCATENATE("R7C",'Riesgos Corrup'!#REF!),"")</f>
        <v>#REF!</v>
      </c>
      <c r="P112" s="102" t="e">
        <f>IF(AND('Riesgos Corrup'!#REF!="Media",'Riesgos Corrup'!#REF!="Moderado"),CONCATENATE("R7C",'Riesgos Corrup'!#REF!),"")</f>
        <v>#REF!</v>
      </c>
      <c r="Q112" s="103" t="e">
        <f>IF(AND('Riesgos Corrup'!#REF!="Media",'Riesgos Corrup'!#REF!="Moderado"),CONCATENATE("R7C",'Riesgos Corrup'!#REF!),"")</f>
        <v>#REF!</v>
      </c>
      <c r="R112" s="104" t="e">
        <f>IF(AND('Riesgos Corrup'!#REF!="Media",'Riesgos Corrup'!#REF!="Moderado"),CONCATENATE("R7C",'Riesgos Corrup'!#REF!),"")</f>
        <v>#REF!</v>
      </c>
      <c r="S112" s="83" t="e">
        <f>IF(AND('Riesgos Corrup'!#REF!="Media",'Riesgos Corrup'!#REF!="Mayor"),CONCATENATE("R7C",'Riesgos Corrup'!#REF!),"")</f>
        <v>#REF!</v>
      </c>
      <c r="T112" s="39" t="e">
        <f>IF(AND('Riesgos Corrup'!#REF!="Media",'Riesgos Corrup'!#REF!="Mayor"),CONCATENATE("R7C",'Riesgos Corrup'!#REF!),"")</f>
        <v>#REF!</v>
      </c>
      <c r="U112" s="84" t="e">
        <f>IF(AND('Riesgos Corrup'!#REF!="Media",'Riesgos Corrup'!#REF!="Mayor"),CONCATENATE("R7C",'Riesgos Corrup'!#REF!),"")</f>
        <v>#REF!</v>
      </c>
      <c r="V112" s="96" t="e">
        <f>IF(AND('Riesgos Corrup'!#REF!="Media",'Riesgos Corrup'!#REF!="Catastrófico"),CONCATENATE("R7C",'Riesgos Corrup'!#REF!),"")</f>
        <v>#REF!</v>
      </c>
      <c r="W112" s="97" t="e">
        <f>IF(AND('Riesgos Corrup'!#REF!="Media",'Riesgos Corrup'!#REF!="Catastrófico"),CONCATENATE("R7C",'Riesgos Corrup'!#REF!),"")</f>
        <v>#REF!</v>
      </c>
      <c r="X112" s="98" t="e">
        <f>IF(AND('Riesgos Corrup'!#REF!="Media",'Riesgos Corrup'!#REF!="Catastrófico"),CONCATENATE("R7C",'Riesgos Corrup'!#REF!),"")</f>
        <v>#REF!</v>
      </c>
      <c r="Y112" s="40"/>
      <c r="Z112" s="272"/>
      <c r="AA112" s="273"/>
      <c r="AB112" s="273"/>
      <c r="AC112" s="273"/>
      <c r="AD112" s="273"/>
      <c r="AE112" s="274"/>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row>
    <row r="113" spans="1:61" ht="15" customHeight="1" x14ac:dyDescent="0.35">
      <c r="A113" s="40"/>
      <c r="B113" s="252"/>
      <c r="C113" s="253"/>
      <c r="D113" s="254"/>
      <c r="E113" s="227"/>
      <c r="F113" s="222"/>
      <c r="G113" s="222"/>
      <c r="H113" s="222"/>
      <c r="I113" s="222"/>
      <c r="J113" s="102" t="e">
        <f>IF(AND('Riesgos Corrup'!#REF!="Media",'Riesgos Corrup'!#REF!="Moderado"),CONCATENATE("R8C",'Riesgos Corrup'!#REF!),"")</f>
        <v>#REF!</v>
      </c>
      <c r="K113" s="103" t="e">
        <f>IF(AND('Riesgos Corrup'!#REF!="Media",'Riesgos Corrup'!#REF!="Moderado"),CONCATENATE("R8C",'Riesgos Corrup'!#REF!),"")</f>
        <v>#REF!</v>
      </c>
      <c r="L113" s="104" t="e">
        <f>IF(AND('Riesgos Corrup'!#REF!="Media",'Riesgos Corrup'!#REF!="Moderado"),CONCATENATE("R8C",'Riesgos Corrup'!#REF!),"")</f>
        <v>#REF!</v>
      </c>
      <c r="M113" s="102" t="e">
        <f>IF(AND('Riesgos Corrup'!#REF!="Media",'Riesgos Corrup'!#REF!="Moderado"),CONCATENATE("R8C",'Riesgos Corrup'!#REF!),"")</f>
        <v>#REF!</v>
      </c>
      <c r="N113" s="103" t="e">
        <f>IF(AND('Riesgos Corrup'!#REF!="Media",'Riesgos Corrup'!#REF!="Moderado"),CONCATENATE("R8C",'Riesgos Corrup'!#REF!),"")</f>
        <v>#REF!</v>
      </c>
      <c r="O113" s="104" t="e">
        <f>IF(AND('Riesgos Corrup'!#REF!="Media",'Riesgos Corrup'!#REF!="Moderado"),CONCATENATE("R8C",'Riesgos Corrup'!#REF!),"")</f>
        <v>#REF!</v>
      </c>
      <c r="P113" s="102" t="e">
        <f>IF(AND('Riesgos Corrup'!#REF!="Media",'Riesgos Corrup'!#REF!="Moderado"),CONCATENATE("R8C",'Riesgos Corrup'!#REF!),"")</f>
        <v>#REF!</v>
      </c>
      <c r="Q113" s="103" t="e">
        <f>IF(AND('Riesgos Corrup'!#REF!="Media",'Riesgos Corrup'!#REF!="Moderado"),CONCATENATE("R8C",'Riesgos Corrup'!#REF!),"")</f>
        <v>#REF!</v>
      </c>
      <c r="R113" s="104" t="e">
        <f>IF(AND('Riesgos Corrup'!#REF!="Media",'Riesgos Corrup'!#REF!="Moderado"),CONCATENATE("R8C",'Riesgos Corrup'!#REF!),"")</f>
        <v>#REF!</v>
      </c>
      <c r="S113" s="83" t="e">
        <f>IF(AND('Riesgos Corrup'!#REF!="Media",'Riesgos Corrup'!#REF!="Mayor"),CONCATENATE("R8C",'Riesgos Corrup'!#REF!),"")</f>
        <v>#REF!</v>
      </c>
      <c r="T113" s="39" t="e">
        <f>IF(AND('Riesgos Corrup'!#REF!="Media",'Riesgos Corrup'!#REF!="Mayor"),CONCATENATE("R8C",'Riesgos Corrup'!#REF!),"")</f>
        <v>#REF!</v>
      </c>
      <c r="U113" s="84" t="e">
        <f>IF(AND('Riesgos Corrup'!#REF!="Media",'Riesgos Corrup'!#REF!="Mayor"),CONCATENATE("R8C",'Riesgos Corrup'!#REF!),"")</f>
        <v>#REF!</v>
      </c>
      <c r="V113" s="96" t="e">
        <f>IF(AND('Riesgos Corrup'!#REF!="Media",'Riesgos Corrup'!#REF!="Catastrófico"),CONCATENATE("R8C",'Riesgos Corrup'!#REF!),"")</f>
        <v>#REF!</v>
      </c>
      <c r="W113" s="97" t="e">
        <f>IF(AND('Riesgos Corrup'!#REF!="Media",'Riesgos Corrup'!#REF!="Catastrófico"),CONCATENATE("R8C",'Riesgos Corrup'!#REF!),"")</f>
        <v>#REF!</v>
      </c>
      <c r="X113" s="98" t="e">
        <f>IF(AND('Riesgos Corrup'!#REF!="Media",'Riesgos Corrup'!#REF!="Catastrófico"),CONCATENATE("R8C",'Riesgos Corrup'!#REF!),"")</f>
        <v>#REF!</v>
      </c>
      <c r="Y113" s="40"/>
      <c r="Z113" s="272"/>
      <c r="AA113" s="273"/>
      <c r="AB113" s="273"/>
      <c r="AC113" s="273"/>
      <c r="AD113" s="273"/>
      <c r="AE113" s="274"/>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row>
    <row r="114" spans="1:61" ht="15" customHeight="1" x14ac:dyDescent="0.35">
      <c r="A114" s="40"/>
      <c r="B114" s="252"/>
      <c r="C114" s="253"/>
      <c r="D114" s="254"/>
      <c r="E114" s="227"/>
      <c r="F114" s="222"/>
      <c r="G114" s="222"/>
      <c r="H114" s="222"/>
      <c r="I114" s="222"/>
      <c r="J114" s="102" t="e">
        <f>IF(AND('Riesgos Corrup'!#REF!="Media",'Riesgos Corrup'!#REF!="Moderado"),CONCATENATE("R9C",'Riesgos Corrup'!#REF!),"")</f>
        <v>#REF!</v>
      </c>
      <c r="K114" s="103" t="e">
        <f>IF(AND('Riesgos Corrup'!#REF!="Media",'Riesgos Corrup'!#REF!="Moderado"),CONCATENATE("R9C",'Riesgos Corrup'!#REF!),"")</f>
        <v>#REF!</v>
      </c>
      <c r="L114" s="104" t="e">
        <f>IF(AND('Riesgos Corrup'!#REF!="Media",'Riesgos Corrup'!#REF!="Moderado"),CONCATENATE("R9C",'Riesgos Corrup'!#REF!),"")</f>
        <v>#REF!</v>
      </c>
      <c r="M114" s="102" t="e">
        <f>IF(AND('Riesgos Corrup'!#REF!="Media",'Riesgos Corrup'!#REF!="Moderado"),CONCATENATE("R9C",'Riesgos Corrup'!#REF!),"")</f>
        <v>#REF!</v>
      </c>
      <c r="N114" s="103" t="e">
        <f>IF(AND('Riesgos Corrup'!#REF!="Media",'Riesgos Corrup'!#REF!="Moderado"),CONCATENATE("R9C",'Riesgos Corrup'!#REF!),"")</f>
        <v>#REF!</v>
      </c>
      <c r="O114" s="104" t="e">
        <f>IF(AND('Riesgos Corrup'!#REF!="Media",'Riesgos Corrup'!#REF!="Moderado"),CONCATENATE("R9C",'Riesgos Corrup'!#REF!),"")</f>
        <v>#REF!</v>
      </c>
      <c r="P114" s="102" t="e">
        <f>IF(AND('Riesgos Corrup'!#REF!="Media",'Riesgos Corrup'!#REF!="Moderado"),CONCATENATE("R9C",'Riesgos Corrup'!#REF!),"")</f>
        <v>#REF!</v>
      </c>
      <c r="Q114" s="103" t="e">
        <f>IF(AND('Riesgos Corrup'!#REF!="Media",'Riesgos Corrup'!#REF!="Moderado"),CONCATENATE("R9C",'Riesgos Corrup'!#REF!),"")</f>
        <v>#REF!</v>
      </c>
      <c r="R114" s="104" t="e">
        <f>IF(AND('Riesgos Corrup'!#REF!="Media",'Riesgos Corrup'!#REF!="Moderado"),CONCATENATE("R9C",'Riesgos Corrup'!#REF!),"")</f>
        <v>#REF!</v>
      </c>
      <c r="S114" s="83" t="e">
        <f>IF(AND('Riesgos Corrup'!#REF!="Media",'Riesgos Corrup'!#REF!="Mayor"),CONCATENATE("R9C",'Riesgos Corrup'!#REF!),"")</f>
        <v>#REF!</v>
      </c>
      <c r="T114" s="39" t="e">
        <f>IF(AND('Riesgos Corrup'!#REF!="Media",'Riesgos Corrup'!#REF!="Mayor"),CONCATENATE("R9C",'Riesgos Corrup'!#REF!),"")</f>
        <v>#REF!</v>
      </c>
      <c r="U114" s="84" t="e">
        <f>IF(AND('Riesgos Corrup'!#REF!="Media",'Riesgos Corrup'!#REF!="Mayor"),CONCATENATE("R9C",'Riesgos Corrup'!#REF!),"")</f>
        <v>#REF!</v>
      </c>
      <c r="V114" s="96" t="e">
        <f>IF(AND('Riesgos Corrup'!#REF!="Media",'Riesgos Corrup'!#REF!="Catastrófico"),CONCATENATE("R9C",'Riesgos Corrup'!#REF!),"")</f>
        <v>#REF!</v>
      </c>
      <c r="W114" s="97" t="e">
        <f>IF(AND('Riesgos Corrup'!#REF!="Media",'Riesgos Corrup'!#REF!="Catastrófico"),CONCATENATE("R9C",'Riesgos Corrup'!#REF!),"")</f>
        <v>#REF!</v>
      </c>
      <c r="X114" s="98" t="e">
        <f>IF(AND('Riesgos Corrup'!#REF!="Media",'Riesgos Corrup'!#REF!="Catastrófico"),CONCATENATE("R9C",'Riesgos Corrup'!#REF!),"")</f>
        <v>#REF!</v>
      </c>
      <c r="Y114" s="40"/>
      <c r="Z114" s="272"/>
      <c r="AA114" s="273"/>
      <c r="AB114" s="273"/>
      <c r="AC114" s="273"/>
      <c r="AD114" s="273"/>
      <c r="AE114" s="274"/>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row>
    <row r="115" spans="1:61" ht="15" customHeight="1" x14ac:dyDescent="0.35">
      <c r="A115" s="40"/>
      <c r="B115" s="252"/>
      <c r="C115" s="253"/>
      <c r="D115" s="254"/>
      <c r="E115" s="227"/>
      <c r="F115" s="222"/>
      <c r="G115" s="222"/>
      <c r="H115" s="222"/>
      <c r="I115" s="222"/>
      <c r="J115" s="102" t="str">
        <f ca="1">IF(AND('Riesgos Corrup'!$AB$16="Media",'Riesgos Corrup'!$AD$16="Moderado"),CONCATENATE("R10C",'Riesgos Corrup'!$R$16),"")</f>
        <v/>
      </c>
      <c r="K115" s="103" t="str">
        <f>IF(AND('Riesgos Corrup'!$AB$17="Media",'Riesgos Corrup'!$AD$17="Moderado"),CONCATENATE("R10C",'Riesgos Corrup'!$R$17),"")</f>
        <v/>
      </c>
      <c r="L115" s="104" t="str">
        <f>IF(AND('Riesgos Corrup'!$AB$18="Media",'Riesgos Corrup'!$AD$18="Moderado"),CONCATENATE("R10C",'Riesgos Corrup'!$R$18),"")</f>
        <v/>
      </c>
      <c r="M115" s="102" t="str">
        <f ca="1">IF(AND('Riesgos Corrup'!$AB$16="Media",'Riesgos Corrup'!$AD$16="Moderado"),CONCATENATE("R10C",'Riesgos Corrup'!$R$16),"")</f>
        <v/>
      </c>
      <c r="N115" s="103" t="str">
        <f>IF(AND('Riesgos Corrup'!$AB$17="Media",'Riesgos Corrup'!$AD$17="Moderado"),CONCATENATE("R10C",'Riesgos Corrup'!$R$17),"")</f>
        <v/>
      </c>
      <c r="O115" s="104" t="str">
        <f>IF(AND('Riesgos Corrup'!$AB$18="Media",'Riesgos Corrup'!$AD$18="Moderado"),CONCATENATE("R10C",'Riesgos Corrup'!$R$18),"")</f>
        <v/>
      </c>
      <c r="P115" s="102" t="str">
        <f ca="1">IF(AND('Riesgos Corrup'!$AB$16="Media",'Riesgos Corrup'!$AD$16="Moderado"),CONCATENATE("R10C",'Riesgos Corrup'!$R$16),"")</f>
        <v/>
      </c>
      <c r="Q115" s="103" t="str">
        <f>IF(AND('Riesgos Corrup'!$AB$17="Media",'Riesgos Corrup'!$AD$17="Moderado"),CONCATENATE("R10C",'Riesgos Corrup'!$R$17),"")</f>
        <v/>
      </c>
      <c r="R115" s="104" t="str">
        <f>IF(AND('Riesgos Corrup'!$AB$18="Media",'Riesgos Corrup'!$AD$18="Moderado"),CONCATENATE("R10C",'Riesgos Corrup'!$R$18),"")</f>
        <v/>
      </c>
      <c r="S115" s="83" t="str">
        <f ca="1">IF(AND('Riesgos Corrup'!$AB$16="Media",'Riesgos Corrup'!$AD$16="Mayor"),CONCATENATE("R10C",'Riesgos Corrup'!$R$16),"")</f>
        <v/>
      </c>
      <c r="T115" s="39" t="str">
        <f>IF(AND('Riesgos Corrup'!$AB$17="Media",'Riesgos Corrup'!$AD$17="Mayor"),CONCATENATE("R10C",'Riesgos Corrup'!$R$17),"")</f>
        <v/>
      </c>
      <c r="U115" s="84" t="str">
        <f>IF(AND('Riesgos Corrup'!$AB$18="Media",'Riesgos Corrup'!$AD$18="Mayor"),CONCATENATE("R10C",'Riesgos Corrup'!$R$18),"")</f>
        <v/>
      </c>
      <c r="V115" s="96" t="str">
        <f ca="1">IF(AND('Riesgos Corrup'!$AB$16="Media",'Riesgos Corrup'!$AD$16="Catastrófico"),CONCATENATE("R10C",'Riesgos Corrup'!$R$16),"")</f>
        <v/>
      </c>
      <c r="W115" s="97" t="str">
        <f>IF(AND('Riesgos Corrup'!$AB$17="Media",'Riesgos Corrup'!$AD$17="Catastrófico"),CONCATENATE("R10C",'Riesgos Corrup'!$R$17),"")</f>
        <v/>
      </c>
      <c r="X115" s="98" t="str">
        <f>IF(AND('Riesgos Corrup'!$AB$18="Media",'Riesgos Corrup'!$AD$18="Catastrófico"),CONCATENATE("R10C",'Riesgos Corrup'!$R$18),"")</f>
        <v/>
      </c>
      <c r="Y115" s="40"/>
      <c r="Z115" s="272"/>
      <c r="AA115" s="273"/>
      <c r="AB115" s="273"/>
      <c r="AC115" s="273"/>
      <c r="AD115" s="273"/>
      <c r="AE115" s="274"/>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row>
    <row r="116" spans="1:61" ht="15" customHeight="1" x14ac:dyDescent="0.35">
      <c r="A116" s="40"/>
      <c r="B116" s="252"/>
      <c r="C116" s="253"/>
      <c r="D116" s="254"/>
      <c r="E116" s="227"/>
      <c r="F116" s="222"/>
      <c r="G116" s="222"/>
      <c r="H116" s="222"/>
      <c r="I116" s="222"/>
      <c r="J116" s="102" t="e">
        <f>IF(AND('Riesgos Corrup'!#REF!="Media",'Riesgos Corrup'!#REF!="Moderado"),CONCATENATE("R11C",'Riesgos Corrup'!#REF!),"")</f>
        <v>#REF!</v>
      </c>
      <c r="K116" s="103" t="e">
        <f>IF(AND('Riesgos Corrup'!#REF!="Media",'Riesgos Corrup'!#REF!="Moderado"),CONCATENATE("R11C",'Riesgos Corrup'!#REF!),"")</f>
        <v>#REF!</v>
      </c>
      <c r="L116" s="104" t="e">
        <f>IF(AND('Riesgos Corrup'!#REF!="Media",'Riesgos Corrup'!#REF!="Moderado"),CONCATENATE("R11C",'Riesgos Corrup'!#REF!),"")</f>
        <v>#REF!</v>
      </c>
      <c r="M116" s="102" t="e">
        <f>IF(AND('Riesgos Corrup'!#REF!="Media",'Riesgos Corrup'!#REF!="Moderado"),CONCATENATE("R11C",'Riesgos Corrup'!#REF!),"")</f>
        <v>#REF!</v>
      </c>
      <c r="N116" s="103" t="e">
        <f>IF(AND('Riesgos Corrup'!#REF!="Media",'Riesgos Corrup'!#REF!="Moderado"),CONCATENATE("R11C",'Riesgos Corrup'!#REF!),"")</f>
        <v>#REF!</v>
      </c>
      <c r="O116" s="104" t="e">
        <f>IF(AND('Riesgos Corrup'!#REF!="Media",'Riesgos Corrup'!#REF!="Moderado"),CONCATENATE("R11C",'Riesgos Corrup'!#REF!),"")</f>
        <v>#REF!</v>
      </c>
      <c r="P116" s="102" t="e">
        <f>IF(AND('Riesgos Corrup'!#REF!="Media",'Riesgos Corrup'!#REF!="Moderado"),CONCATENATE("R11C",'Riesgos Corrup'!#REF!),"")</f>
        <v>#REF!</v>
      </c>
      <c r="Q116" s="103" t="e">
        <f>IF(AND('Riesgos Corrup'!#REF!="Media",'Riesgos Corrup'!#REF!="Moderado"),CONCATENATE("R11C",'Riesgos Corrup'!#REF!),"")</f>
        <v>#REF!</v>
      </c>
      <c r="R116" s="104" t="e">
        <f>IF(AND('Riesgos Corrup'!#REF!="Media",'Riesgos Corrup'!#REF!="Moderado"),CONCATENATE("R11C",'Riesgos Corrup'!#REF!),"")</f>
        <v>#REF!</v>
      </c>
      <c r="S116" s="83" t="e">
        <f>IF(AND('Riesgos Corrup'!#REF!="Media",'Riesgos Corrup'!#REF!="Mayor"),CONCATENATE("R11C",'Riesgos Corrup'!#REF!),"")</f>
        <v>#REF!</v>
      </c>
      <c r="T116" s="39" t="e">
        <f>IF(AND('Riesgos Corrup'!#REF!="Media",'Riesgos Corrup'!#REF!="Mayor"),CONCATENATE("R11C",'Riesgos Corrup'!#REF!),"")</f>
        <v>#REF!</v>
      </c>
      <c r="U116" s="84" t="e">
        <f>IF(AND('Riesgos Corrup'!#REF!="Media",'Riesgos Corrup'!#REF!="Mayor"),CONCATENATE("R11C",'Riesgos Corrup'!#REF!),"")</f>
        <v>#REF!</v>
      </c>
      <c r="V116" s="96" t="e">
        <f>IF(AND('Riesgos Corrup'!#REF!="Media",'Riesgos Corrup'!#REF!="Catastrófico"),CONCATENATE("R11C",'Riesgos Corrup'!#REF!),"")</f>
        <v>#REF!</v>
      </c>
      <c r="W116" s="97" t="e">
        <f>IF(AND('Riesgos Corrup'!#REF!="Media",'Riesgos Corrup'!#REF!="Catastrófico"),CONCATENATE("R11C",'Riesgos Corrup'!#REF!),"")</f>
        <v>#REF!</v>
      </c>
      <c r="X116" s="98" t="e">
        <f>IF(AND('Riesgos Corrup'!#REF!="Media",'Riesgos Corrup'!#REF!="Catastrófico"),CONCATENATE("R11C",'Riesgos Corrup'!#REF!),"")</f>
        <v>#REF!</v>
      </c>
      <c r="Y116" s="40"/>
      <c r="Z116" s="272"/>
      <c r="AA116" s="273"/>
      <c r="AB116" s="273"/>
      <c r="AC116" s="273"/>
      <c r="AD116" s="273"/>
      <c r="AE116" s="274"/>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row>
    <row r="117" spans="1:61" ht="15" customHeight="1" x14ac:dyDescent="0.35">
      <c r="A117" s="40"/>
      <c r="B117" s="252"/>
      <c r="C117" s="253"/>
      <c r="D117" s="254"/>
      <c r="E117" s="227"/>
      <c r="F117" s="222"/>
      <c r="G117" s="222"/>
      <c r="H117" s="222"/>
      <c r="I117" s="222"/>
      <c r="J117" s="102" t="e">
        <f>IF(AND('Riesgos Corrup'!#REF!="Media",'Riesgos Corrup'!#REF!="Moderado"),CONCATENATE("R12C",'Riesgos Corrup'!#REF!),"")</f>
        <v>#REF!</v>
      </c>
      <c r="K117" s="103" t="e">
        <f>IF(AND('Riesgos Corrup'!#REF!="Media",'Riesgos Corrup'!#REF!="Moderado"),CONCATENATE("R12C",'Riesgos Corrup'!#REF!),"")</f>
        <v>#REF!</v>
      </c>
      <c r="L117" s="104" t="e">
        <f>IF(AND('Riesgos Corrup'!#REF!="Media",'Riesgos Corrup'!#REF!="Moderado"),CONCATENATE("R12C",'Riesgos Corrup'!#REF!),"")</f>
        <v>#REF!</v>
      </c>
      <c r="M117" s="102" t="e">
        <f>IF(AND('Riesgos Corrup'!#REF!="Media",'Riesgos Corrup'!#REF!="Moderado"),CONCATENATE("R12C",'Riesgos Corrup'!#REF!),"")</f>
        <v>#REF!</v>
      </c>
      <c r="N117" s="103" t="e">
        <f>IF(AND('Riesgos Corrup'!#REF!="Media",'Riesgos Corrup'!#REF!="Moderado"),CONCATENATE("R12C",'Riesgos Corrup'!#REF!),"")</f>
        <v>#REF!</v>
      </c>
      <c r="O117" s="104" t="e">
        <f>IF(AND('Riesgos Corrup'!#REF!="Media",'Riesgos Corrup'!#REF!="Moderado"),CONCATENATE("R12C",'Riesgos Corrup'!#REF!),"")</f>
        <v>#REF!</v>
      </c>
      <c r="P117" s="102" t="e">
        <f>IF(AND('Riesgos Corrup'!#REF!="Media",'Riesgos Corrup'!#REF!="Moderado"),CONCATENATE("R12C",'Riesgos Corrup'!#REF!),"")</f>
        <v>#REF!</v>
      </c>
      <c r="Q117" s="103" t="e">
        <f>IF(AND('Riesgos Corrup'!#REF!="Media",'Riesgos Corrup'!#REF!="Moderado"),CONCATENATE("R12C",'Riesgos Corrup'!#REF!),"")</f>
        <v>#REF!</v>
      </c>
      <c r="R117" s="104" t="e">
        <f>IF(AND('Riesgos Corrup'!#REF!="Media",'Riesgos Corrup'!#REF!="Moderado"),CONCATENATE("R12C",'Riesgos Corrup'!#REF!),"")</f>
        <v>#REF!</v>
      </c>
      <c r="S117" s="83" t="e">
        <f>IF(AND('Riesgos Corrup'!#REF!="Media",'Riesgos Corrup'!#REF!="Mayor"),CONCATENATE("R12C",'Riesgos Corrup'!#REF!),"")</f>
        <v>#REF!</v>
      </c>
      <c r="T117" s="39" t="e">
        <f>IF(AND('Riesgos Corrup'!#REF!="Media",'Riesgos Corrup'!#REF!="Mayor"),CONCATENATE("R12C",'Riesgos Corrup'!#REF!),"")</f>
        <v>#REF!</v>
      </c>
      <c r="U117" s="84" t="e">
        <f>IF(AND('Riesgos Corrup'!#REF!="Media",'Riesgos Corrup'!#REF!="Mayor"),CONCATENATE("R12C",'Riesgos Corrup'!#REF!),"")</f>
        <v>#REF!</v>
      </c>
      <c r="V117" s="96" t="e">
        <f>IF(AND('Riesgos Corrup'!#REF!="Media",'Riesgos Corrup'!#REF!="Catastrófico"),CONCATENATE("R12C",'Riesgos Corrup'!#REF!),"")</f>
        <v>#REF!</v>
      </c>
      <c r="W117" s="97" t="e">
        <f>IF(AND('Riesgos Corrup'!#REF!="Media",'Riesgos Corrup'!#REF!="Catastrófico"),CONCATENATE("R12C",'Riesgos Corrup'!#REF!),"")</f>
        <v>#REF!</v>
      </c>
      <c r="X117" s="98" t="e">
        <f>IF(AND('Riesgos Corrup'!#REF!="Media",'Riesgos Corrup'!#REF!="Catastrófico"),CONCATENATE("R12C",'Riesgos Corrup'!#REF!),"")</f>
        <v>#REF!</v>
      </c>
      <c r="Y117" s="40"/>
      <c r="Z117" s="272"/>
      <c r="AA117" s="273"/>
      <c r="AB117" s="273"/>
      <c r="AC117" s="273"/>
      <c r="AD117" s="273"/>
      <c r="AE117" s="274"/>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row>
    <row r="118" spans="1:61" ht="15" customHeight="1" x14ac:dyDescent="0.35">
      <c r="A118" s="40"/>
      <c r="B118" s="252"/>
      <c r="C118" s="253"/>
      <c r="D118" s="254"/>
      <c r="E118" s="227"/>
      <c r="F118" s="222"/>
      <c r="G118" s="222"/>
      <c r="H118" s="222"/>
      <c r="I118" s="222"/>
      <c r="J118" s="102" t="e">
        <f>IF(AND('Riesgos Corrup'!#REF!="Media",'Riesgos Corrup'!#REF!="Moderado"),CONCATENATE("R13C",'Riesgos Corrup'!#REF!),"")</f>
        <v>#REF!</v>
      </c>
      <c r="K118" s="103" t="e">
        <f>IF(AND('Riesgos Corrup'!#REF!="Media",'Riesgos Corrup'!#REF!="Moderado"),CONCATENATE("R13C",'Riesgos Corrup'!#REF!),"")</f>
        <v>#REF!</v>
      </c>
      <c r="L118" s="104" t="e">
        <f>IF(AND('Riesgos Corrup'!#REF!="Media",'Riesgos Corrup'!#REF!="Moderado"),CONCATENATE("R13C",'Riesgos Corrup'!#REF!),"")</f>
        <v>#REF!</v>
      </c>
      <c r="M118" s="102" t="e">
        <f>IF(AND('Riesgos Corrup'!#REF!="Media",'Riesgos Corrup'!#REF!="Moderado"),CONCATENATE("R13C",'Riesgos Corrup'!#REF!),"")</f>
        <v>#REF!</v>
      </c>
      <c r="N118" s="103" t="e">
        <f>IF(AND('Riesgos Corrup'!#REF!="Media",'Riesgos Corrup'!#REF!="Moderado"),CONCATENATE("R13C",'Riesgos Corrup'!#REF!),"")</f>
        <v>#REF!</v>
      </c>
      <c r="O118" s="104" t="e">
        <f>IF(AND('Riesgos Corrup'!#REF!="Media",'Riesgos Corrup'!#REF!="Moderado"),CONCATENATE("R13C",'Riesgos Corrup'!#REF!),"")</f>
        <v>#REF!</v>
      </c>
      <c r="P118" s="102" t="e">
        <f>IF(AND('Riesgos Corrup'!#REF!="Media",'Riesgos Corrup'!#REF!="Moderado"),CONCATENATE("R13C",'Riesgos Corrup'!#REF!),"")</f>
        <v>#REF!</v>
      </c>
      <c r="Q118" s="103" t="e">
        <f>IF(AND('Riesgos Corrup'!#REF!="Media",'Riesgos Corrup'!#REF!="Moderado"),CONCATENATE("R13C",'Riesgos Corrup'!#REF!),"")</f>
        <v>#REF!</v>
      </c>
      <c r="R118" s="104" t="e">
        <f>IF(AND('Riesgos Corrup'!#REF!="Media",'Riesgos Corrup'!#REF!="Moderado"),CONCATENATE("R13C",'Riesgos Corrup'!#REF!),"")</f>
        <v>#REF!</v>
      </c>
      <c r="S118" s="83" t="e">
        <f>IF(AND('Riesgos Corrup'!#REF!="Media",'Riesgos Corrup'!#REF!="Mayor"),CONCATENATE("R13C",'Riesgos Corrup'!#REF!),"")</f>
        <v>#REF!</v>
      </c>
      <c r="T118" s="39" t="e">
        <f>IF(AND('Riesgos Corrup'!#REF!="Media",'Riesgos Corrup'!#REF!="Mayor"),CONCATENATE("R13C",'Riesgos Corrup'!#REF!),"")</f>
        <v>#REF!</v>
      </c>
      <c r="U118" s="84" t="e">
        <f>IF(AND('Riesgos Corrup'!#REF!="Media",'Riesgos Corrup'!#REF!="Mayor"),CONCATENATE("R13C",'Riesgos Corrup'!#REF!),"")</f>
        <v>#REF!</v>
      </c>
      <c r="V118" s="96" t="e">
        <f>IF(AND('Riesgos Corrup'!#REF!="Media",'Riesgos Corrup'!#REF!="Catastrófico"),CONCATENATE("R13C",'Riesgos Corrup'!#REF!),"")</f>
        <v>#REF!</v>
      </c>
      <c r="W118" s="97" t="e">
        <f>IF(AND('Riesgos Corrup'!#REF!="Media",'Riesgos Corrup'!#REF!="Catastrófico"),CONCATENATE("R13C",'Riesgos Corrup'!#REF!),"")</f>
        <v>#REF!</v>
      </c>
      <c r="X118" s="98" t="e">
        <f>IF(AND('Riesgos Corrup'!#REF!="Media",'Riesgos Corrup'!#REF!="Catastrófico"),CONCATENATE("R13C",'Riesgos Corrup'!#REF!),"")</f>
        <v>#REF!</v>
      </c>
      <c r="Y118" s="40"/>
      <c r="Z118" s="272"/>
      <c r="AA118" s="273"/>
      <c r="AB118" s="273"/>
      <c r="AC118" s="273"/>
      <c r="AD118" s="273"/>
      <c r="AE118" s="274"/>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row>
    <row r="119" spans="1:61" ht="15" customHeight="1" x14ac:dyDescent="0.35">
      <c r="A119" s="40"/>
      <c r="B119" s="252"/>
      <c r="C119" s="253"/>
      <c r="D119" s="254"/>
      <c r="E119" s="227"/>
      <c r="F119" s="222"/>
      <c r="G119" s="222"/>
      <c r="H119" s="222"/>
      <c r="I119" s="222"/>
      <c r="J119" s="102" t="str">
        <f ca="1">IF(AND('Riesgos Corrup'!$AB$19="Media",'Riesgos Corrup'!$AD$19="Moderado"),CONCATENATE("R14C",'Riesgos Corrup'!$R$19),"")</f>
        <v/>
      </c>
      <c r="K119" s="103" t="str">
        <f>IF(AND('Riesgos Corrup'!$AB$20="Media",'Riesgos Corrup'!$AD$20="Moderado"),CONCATENATE("R14C",'Riesgos Corrup'!$R$20),"")</f>
        <v/>
      </c>
      <c r="L119" s="104" t="str">
        <f>IF(AND('Riesgos Corrup'!$AB$21="Media",'Riesgos Corrup'!$AD$21="Moderado"),CONCATENATE("R14C",'Riesgos Corrup'!$R$21),"")</f>
        <v/>
      </c>
      <c r="M119" s="102" t="str">
        <f ca="1">IF(AND('Riesgos Corrup'!$AB$19="Media",'Riesgos Corrup'!$AD$19="Moderado"),CONCATENATE("R14C",'Riesgos Corrup'!$R$19),"")</f>
        <v/>
      </c>
      <c r="N119" s="103" t="str">
        <f>IF(AND('Riesgos Corrup'!$AB$20="Media",'Riesgos Corrup'!$AD$20="Moderado"),CONCATENATE("R14C",'Riesgos Corrup'!$R$20),"")</f>
        <v/>
      </c>
      <c r="O119" s="104" t="str">
        <f>IF(AND('Riesgos Corrup'!$AB$21="Media",'Riesgos Corrup'!$AD$21="Moderado"),CONCATENATE("R14C",'Riesgos Corrup'!$R$21),"")</f>
        <v/>
      </c>
      <c r="P119" s="102" t="str">
        <f ca="1">IF(AND('Riesgos Corrup'!$AB$19="Media",'Riesgos Corrup'!$AD$19="Moderado"),CONCATENATE("R14C",'Riesgos Corrup'!$R$19),"")</f>
        <v/>
      </c>
      <c r="Q119" s="103" t="str">
        <f>IF(AND('Riesgos Corrup'!$AB$20="Media",'Riesgos Corrup'!$AD$20="Moderado"),CONCATENATE("R14C",'Riesgos Corrup'!$R$20),"")</f>
        <v/>
      </c>
      <c r="R119" s="104" t="str">
        <f>IF(AND('Riesgos Corrup'!$AB$21="Media",'Riesgos Corrup'!$AD$21="Moderado"),CONCATENATE("R14C",'Riesgos Corrup'!$R$21),"")</f>
        <v/>
      </c>
      <c r="S119" s="83" t="str">
        <f ca="1">IF(AND('Riesgos Corrup'!$AB$19="Media",'Riesgos Corrup'!$AD$19="Mayor"),CONCATENATE("R14C",'Riesgos Corrup'!$R$19),"")</f>
        <v/>
      </c>
      <c r="T119" s="39" t="str">
        <f>IF(AND('Riesgos Corrup'!$AB$20="Media",'Riesgos Corrup'!$AD$20="Mayor"),CONCATENATE("R14C",'Riesgos Corrup'!$R$20),"")</f>
        <v/>
      </c>
      <c r="U119" s="84" t="str">
        <f>IF(AND('Riesgos Corrup'!$AB$21="Media",'Riesgos Corrup'!$AD$21="Mayor"),CONCATENATE("R14C",'Riesgos Corrup'!$R$21),"")</f>
        <v/>
      </c>
      <c r="V119" s="96" t="str">
        <f ca="1">IF(AND('Riesgos Corrup'!$AB$19="Media",'Riesgos Corrup'!$AD$19="Catastrófico"),CONCATENATE("R14C",'Riesgos Corrup'!$R$19),"")</f>
        <v/>
      </c>
      <c r="W119" s="97" t="str">
        <f>IF(AND('Riesgos Corrup'!$AB$20="Media",'Riesgos Corrup'!$AD$20="Catastrófico"),CONCATENATE("R14C",'Riesgos Corrup'!$R$20),"")</f>
        <v/>
      </c>
      <c r="X119" s="98" t="str">
        <f>IF(AND('Riesgos Corrup'!$AB$21="Media",'Riesgos Corrup'!$AD$21="Catastrófico"),CONCATENATE("R14C",'Riesgos Corrup'!$R$21),"")</f>
        <v/>
      </c>
      <c r="Y119" s="40"/>
      <c r="Z119" s="272"/>
      <c r="AA119" s="273"/>
      <c r="AB119" s="273"/>
      <c r="AC119" s="273"/>
      <c r="AD119" s="273"/>
      <c r="AE119" s="274"/>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row>
    <row r="120" spans="1:61" ht="15" customHeight="1" x14ac:dyDescent="0.35">
      <c r="A120" s="40"/>
      <c r="B120" s="252"/>
      <c r="C120" s="253"/>
      <c r="D120" s="254"/>
      <c r="E120" s="227"/>
      <c r="F120" s="222"/>
      <c r="G120" s="222"/>
      <c r="H120" s="222"/>
      <c r="I120" s="222"/>
      <c r="J120" s="102" t="e">
        <f>IF(AND('Riesgos Corrup'!#REF!="Media",'Riesgos Corrup'!#REF!="Moderado"),CONCATENATE("R15C",'Riesgos Corrup'!#REF!),"")</f>
        <v>#REF!</v>
      </c>
      <c r="K120" s="103" t="e">
        <f>IF(AND('Riesgos Corrup'!#REF!="Media",'Riesgos Corrup'!#REF!="Moderado"),CONCATENATE("R15C",'Riesgos Corrup'!#REF!),"")</f>
        <v>#REF!</v>
      </c>
      <c r="L120" s="104" t="e">
        <f>IF(AND('Riesgos Corrup'!#REF!="Media",'Riesgos Corrup'!#REF!="Moderado"),CONCATENATE("R15C",'Riesgos Corrup'!#REF!),"")</f>
        <v>#REF!</v>
      </c>
      <c r="M120" s="102" t="e">
        <f>IF(AND('Riesgos Corrup'!#REF!="Media",'Riesgos Corrup'!#REF!="Moderado"),CONCATENATE("R15C",'Riesgos Corrup'!#REF!),"")</f>
        <v>#REF!</v>
      </c>
      <c r="N120" s="103" t="e">
        <f>IF(AND('Riesgos Corrup'!#REF!="Media",'Riesgos Corrup'!#REF!="Moderado"),CONCATENATE("R15C",'Riesgos Corrup'!#REF!),"")</f>
        <v>#REF!</v>
      </c>
      <c r="O120" s="104" t="e">
        <f>IF(AND('Riesgos Corrup'!#REF!="Media",'Riesgos Corrup'!#REF!="Moderado"),CONCATENATE("R15C",'Riesgos Corrup'!#REF!),"")</f>
        <v>#REF!</v>
      </c>
      <c r="P120" s="102" t="e">
        <f>IF(AND('Riesgos Corrup'!#REF!="Media",'Riesgos Corrup'!#REF!="Moderado"),CONCATENATE("R15C",'Riesgos Corrup'!#REF!),"")</f>
        <v>#REF!</v>
      </c>
      <c r="Q120" s="103" t="e">
        <f>IF(AND('Riesgos Corrup'!#REF!="Media",'Riesgos Corrup'!#REF!="Moderado"),CONCATENATE("R15C",'Riesgos Corrup'!#REF!),"")</f>
        <v>#REF!</v>
      </c>
      <c r="R120" s="104" t="e">
        <f>IF(AND('Riesgos Corrup'!#REF!="Media",'Riesgos Corrup'!#REF!="Moderado"),CONCATENATE("R15C",'Riesgos Corrup'!#REF!),"")</f>
        <v>#REF!</v>
      </c>
      <c r="S120" s="83" t="e">
        <f>IF(AND('Riesgos Corrup'!#REF!="Media",'Riesgos Corrup'!#REF!="Mayor"),CONCATENATE("R15C",'Riesgos Corrup'!#REF!),"")</f>
        <v>#REF!</v>
      </c>
      <c r="T120" s="39" t="e">
        <f>IF(AND('Riesgos Corrup'!#REF!="Media",'Riesgos Corrup'!#REF!="Mayor"),CONCATENATE("R15C",'Riesgos Corrup'!#REF!),"")</f>
        <v>#REF!</v>
      </c>
      <c r="U120" s="84" t="e">
        <f>IF(AND('Riesgos Corrup'!#REF!="Media",'Riesgos Corrup'!#REF!="Mayor"),CONCATENATE("R15C",'Riesgos Corrup'!#REF!),"")</f>
        <v>#REF!</v>
      </c>
      <c r="V120" s="96" t="e">
        <f>IF(AND('Riesgos Corrup'!#REF!="Media",'Riesgos Corrup'!#REF!="Catastrófico"),CONCATENATE("R15C",'Riesgos Corrup'!#REF!),"")</f>
        <v>#REF!</v>
      </c>
      <c r="W120" s="97" t="e">
        <f>IF(AND('Riesgos Corrup'!#REF!="Media",'Riesgos Corrup'!#REF!="Catastrófico"),CONCATENATE("R15C",'Riesgos Corrup'!#REF!),"")</f>
        <v>#REF!</v>
      </c>
      <c r="X120" s="98" t="e">
        <f>IF(AND('Riesgos Corrup'!#REF!="Media",'Riesgos Corrup'!#REF!="Catastrófico"),CONCATENATE("R15C",'Riesgos Corrup'!#REF!),"")</f>
        <v>#REF!</v>
      </c>
      <c r="Y120" s="40"/>
      <c r="Z120" s="272"/>
      <c r="AA120" s="273"/>
      <c r="AB120" s="273"/>
      <c r="AC120" s="273"/>
      <c r="AD120" s="273"/>
      <c r="AE120" s="274"/>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row>
    <row r="121" spans="1:61" ht="15" customHeight="1" x14ac:dyDescent="0.35">
      <c r="A121" s="40"/>
      <c r="B121" s="252"/>
      <c r="C121" s="253"/>
      <c r="D121" s="254"/>
      <c r="E121" s="227"/>
      <c r="F121" s="222"/>
      <c r="G121" s="222"/>
      <c r="H121" s="222"/>
      <c r="I121" s="222"/>
      <c r="J121" s="102" t="e">
        <f>IF(AND('Riesgos Corrup'!#REF!="Media",'Riesgos Corrup'!#REF!="Moderado"),CONCATENATE("R16C",'Riesgos Corrup'!#REF!),"")</f>
        <v>#REF!</v>
      </c>
      <c r="K121" s="103" t="e">
        <f>IF(AND('Riesgos Corrup'!#REF!="Media",'Riesgos Corrup'!#REF!="Moderado"),CONCATENATE("R16C",'Riesgos Corrup'!#REF!),"")</f>
        <v>#REF!</v>
      </c>
      <c r="L121" s="104" t="e">
        <f>IF(AND('Riesgos Corrup'!#REF!="Media",'Riesgos Corrup'!#REF!="Moderado"),CONCATENATE("R16C",'Riesgos Corrup'!#REF!),"")</f>
        <v>#REF!</v>
      </c>
      <c r="M121" s="102" t="e">
        <f>IF(AND('Riesgos Corrup'!#REF!="Media",'Riesgos Corrup'!#REF!="Moderado"),CONCATENATE("R16C",'Riesgos Corrup'!#REF!),"")</f>
        <v>#REF!</v>
      </c>
      <c r="N121" s="103" t="e">
        <f>IF(AND('Riesgos Corrup'!#REF!="Media",'Riesgos Corrup'!#REF!="Moderado"),CONCATENATE("R16C",'Riesgos Corrup'!#REF!),"")</f>
        <v>#REF!</v>
      </c>
      <c r="O121" s="104" t="e">
        <f>IF(AND('Riesgos Corrup'!#REF!="Media",'Riesgos Corrup'!#REF!="Moderado"),CONCATENATE("R16C",'Riesgos Corrup'!#REF!),"")</f>
        <v>#REF!</v>
      </c>
      <c r="P121" s="102" t="e">
        <f>IF(AND('Riesgos Corrup'!#REF!="Media",'Riesgos Corrup'!#REF!="Moderado"),CONCATENATE("R16C",'Riesgos Corrup'!#REF!),"")</f>
        <v>#REF!</v>
      </c>
      <c r="Q121" s="103" t="e">
        <f>IF(AND('Riesgos Corrup'!#REF!="Media",'Riesgos Corrup'!#REF!="Moderado"),CONCATENATE("R16C",'Riesgos Corrup'!#REF!),"")</f>
        <v>#REF!</v>
      </c>
      <c r="R121" s="104" t="e">
        <f>IF(AND('Riesgos Corrup'!#REF!="Media",'Riesgos Corrup'!#REF!="Moderado"),CONCATENATE("R16C",'Riesgos Corrup'!#REF!),"")</f>
        <v>#REF!</v>
      </c>
      <c r="S121" s="83" t="e">
        <f>IF(AND('Riesgos Corrup'!#REF!="Media",'Riesgos Corrup'!#REF!="Mayor"),CONCATENATE("R16C",'Riesgos Corrup'!#REF!),"")</f>
        <v>#REF!</v>
      </c>
      <c r="T121" s="39" t="e">
        <f>IF(AND('Riesgos Corrup'!#REF!="Media",'Riesgos Corrup'!#REF!="Mayor"),CONCATENATE("R16C",'Riesgos Corrup'!#REF!),"")</f>
        <v>#REF!</v>
      </c>
      <c r="U121" s="84" t="e">
        <f>IF(AND('Riesgos Corrup'!#REF!="Media",'Riesgos Corrup'!#REF!="Mayor"),CONCATENATE("R16C",'Riesgos Corrup'!#REF!),"")</f>
        <v>#REF!</v>
      </c>
      <c r="V121" s="96" t="e">
        <f>IF(AND('Riesgos Corrup'!#REF!="Media",'Riesgos Corrup'!#REF!="Catastrófico"),CONCATENATE("R16C",'Riesgos Corrup'!#REF!),"")</f>
        <v>#REF!</v>
      </c>
      <c r="W121" s="97" t="e">
        <f>IF(AND('Riesgos Corrup'!#REF!="Media",'Riesgos Corrup'!#REF!="Catastrófico"),CONCATENATE("R16C",'Riesgos Corrup'!#REF!),"")</f>
        <v>#REF!</v>
      </c>
      <c r="X121" s="98" t="e">
        <f>IF(AND('Riesgos Corrup'!#REF!="Media",'Riesgos Corrup'!#REF!="Catastrófico"),CONCATENATE("R16C",'Riesgos Corrup'!#REF!),"")</f>
        <v>#REF!</v>
      </c>
      <c r="Y121" s="40"/>
      <c r="Z121" s="272"/>
      <c r="AA121" s="273"/>
      <c r="AB121" s="273"/>
      <c r="AC121" s="273"/>
      <c r="AD121" s="273"/>
      <c r="AE121" s="274"/>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row>
    <row r="122" spans="1:61" ht="15" customHeight="1" x14ac:dyDescent="0.35">
      <c r="A122" s="40"/>
      <c r="B122" s="252"/>
      <c r="C122" s="253"/>
      <c r="D122" s="254"/>
      <c r="E122" s="227"/>
      <c r="F122" s="222"/>
      <c r="G122" s="222"/>
      <c r="H122" s="222"/>
      <c r="I122" s="222"/>
      <c r="J122" s="102" t="e">
        <f>IF(AND('Riesgos Corrup'!#REF!="Media",'Riesgos Corrup'!#REF!="Moderado"),CONCATENATE("R17",'Riesgos Corrup'!#REF!),"")</f>
        <v>#REF!</v>
      </c>
      <c r="K122" s="103" t="e">
        <f>IF(AND('Riesgos Corrup'!#REF!="Media",'Riesgos Corrup'!#REF!="Moderado"),CONCATENATE("R17C",'Riesgos Corrup'!#REF!),"")</f>
        <v>#REF!</v>
      </c>
      <c r="L122" s="104" t="e">
        <f>IF(AND('Riesgos Corrup'!#REF!="Media",'Riesgos Corrup'!#REF!="Moderado"),CONCATENATE("R17C",'Riesgos Corrup'!#REF!),"")</f>
        <v>#REF!</v>
      </c>
      <c r="M122" s="102" t="e">
        <f>IF(AND('Riesgos Corrup'!#REF!="Media",'Riesgos Corrup'!#REF!="Moderado"),CONCATENATE("R17",'Riesgos Corrup'!#REF!),"")</f>
        <v>#REF!</v>
      </c>
      <c r="N122" s="103" t="e">
        <f>IF(AND('Riesgos Corrup'!#REF!="Media",'Riesgos Corrup'!#REF!="Moderado"),CONCATENATE("R17C",'Riesgos Corrup'!#REF!),"")</f>
        <v>#REF!</v>
      </c>
      <c r="O122" s="104" t="e">
        <f>IF(AND('Riesgos Corrup'!#REF!="Media",'Riesgos Corrup'!#REF!="Moderado"),CONCATENATE("R17C",'Riesgos Corrup'!#REF!),"")</f>
        <v>#REF!</v>
      </c>
      <c r="P122" s="102" t="e">
        <f>IF(AND('Riesgos Corrup'!#REF!="Media",'Riesgos Corrup'!#REF!="Moderado"),CONCATENATE("R17",'Riesgos Corrup'!#REF!),"")</f>
        <v>#REF!</v>
      </c>
      <c r="Q122" s="103" t="e">
        <f>IF(AND('Riesgos Corrup'!#REF!="Media",'Riesgos Corrup'!#REF!="Moderado"),CONCATENATE("R17C",'Riesgos Corrup'!#REF!),"")</f>
        <v>#REF!</v>
      </c>
      <c r="R122" s="104" t="e">
        <f>IF(AND('Riesgos Corrup'!#REF!="Media",'Riesgos Corrup'!#REF!="Moderado"),CONCATENATE("R17C",'Riesgos Corrup'!#REF!),"")</f>
        <v>#REF!</v>
      </c>
      <c r="S122" s="83" t="e">
        <f>IF(AND('Riesgos Corrup'!#REF!="Media",'Riesgos Corrup'!#REF!="Mayor"),CONCATENATE("R17",'Riesgos Corrup'!#REF!),"")</f>
        <v>#REF!</v>
      </c>
      <c r="T122" s="39" t="e">
        <f>IF(AND('Riesgos Corrup'!#REF!="Media",'Riesgos Corrup'!#REF!="Mayor"),CONCATENATE("R17C",'Riesgos Corrup'!#REF!),"")</f>
        <v>#REF!</v>
      </c>
      <c r="U122" s="84" t="e">
        <f>IF(AND('Riesgos Corrup'!#REF!="Media",'Riesgos Corrup'!#REF!="Mayor"),CONCATENATE("R17C",'Riesgos Corrup'!#REF!),"")</f>
        <v>#REF!</v>
      </c>
      <c r="V122" s="96" t="e">
        <f>IF(AND('Riesgos Corrup'!#REF!="Media",'Riesgos Corrup'!#REF!="Catastrófico"),CONCATENATE("R17",'Riesgos Corrup'!#REF!),"")</f>
        <v>#REF!</v>
      </c>
      <c r="W122" s="97" t="e">
        <f>IF(AND('Riesgos Corrup'!#REF!="Media",'Riesgos Corrup'!#REF!="Catastrófico"),CONCATENATE("R17C",'Riesgos Corrup'!#REF!),"")</f>
        <v>#REF!</v>
      </c>
      <c r="X122" s="98" t="e">
        <f>IF(AND('Riesgos Corrup'!#REF!="Media",'Riesgos Corrup'!#REF!="Catastrófico"),CONCATENATE("R17C",'Riesgos Corrup'!#REF!),"")</f>
        <v>#REF!</v>
      </c>
      <c r="Y122" s="40"/>
      <c r="Z122" s="272"/>
      <c r="AA122" s="273"/>
      <c r="AB122" s="273"/>
      <c r="AC122" s="273"/>
      <c r="AD122" s="273"/>
      <c r="AE122" s="274"/>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row>
    <row r="123" spans="1:61" ht="15" customHeight="1" x14ac:dyDescent="0.35">
      <c r="A123" s="40"/>
      <c r="B123" s="252"/>
      <c r="C123" s="253"/>
      <c r="D123" s="254"/>
      <c r="E123" s="227"/>
      <c r="F123" s="222"/>
      <c r="G123" s="222"/>
      <c r="H123" s="222"/>
      <c r="I123" s="222"/>
      <c r="J123" s="102" t="str">
        <f ca="1">IF(AND('Riesgos Corrup'!$AB$22="Media",'Riesgos Corrup'!$AD$22="Moderado"),CONCATENATE("R18C",'Riesgos Corrup'!$R$22),"")</f>
        <v/>
      </c>
      <c r="K123" s="103" t="str">
        <f>IF(AND('Riesgos Corrup'!$AB$23="Media",'Riesgos Corrup'!$AD$23="Moderado"),CONCATENATE("R18C",'Riesgos Corrup'!$R$23),"")</f>
        <v/>
      </c>
      <c r="L123" s="104" t="str">
        <f>IF(AND('Riesgos Corrup'!$AB$24="Media",'Riesgos Corrup'!$AD$24="Moderado"),CONCATENATE("R18C",'Riesgos Corrup'!$R$24),"")</f>
        <v/>
      </c>
      <c r="M123" s="102" t="str">
        <f ca="1">IF(AND('Riesgos Corrup'!$AB$22="Media",'Riesgos Corrup'!$AD$22="Moderado"),CONCATENATE("R18C",'Riesgos Corrup'!$R$22),"")</f>
        <v/>
      </c>
      <c r="N123" s="103" t="str">
        <f>IF(AND('Riesgos Corrup'!$AB$23="Media",'Riesgos Corrup'!$AD$23="Moderado"),CONCATENATE("R18C",'Riesgos Corrup'!$R$23),"")</f>
        <v/>
      </c>
      <c r="O123" s="104" t="str">
        <f>IF(AND('Riesgos Corrup'!$AB$24="Media",'Riesgos Corrup'!$AD$24="Moderado"),CONCATENATE("R18C",'Riesgos Corrup'!$R$24),"")</f>
        <v/>
      </c>
      <c r="P123" s="102" t="str">
        <f ca="1">IF(AND('Riesgos Corrup'!$AB$22="Media",'Riesgos Corrup'!$AD$22="Moderado"),CONCATENATE("R18C",'Riesgos Corrup'!$R$22),"")</f>
        <v/>
      </c>
      <c r="Q123" s="103" t="str">
        <f>IF(AND('Riesgos Corrup'!$AB$23="Media",'Riesgos Corrup'!$AD$23="Moderado"),CONCATENATE("R18C",'Riesgos Corrup'!$R$23),"")</f>
        <v/>
      </c>
      <c r="R123" s="104" t="str">
        <f>IF(AND('Riesgos Corrup'!$AB$24="Media",'Riesgos Corrup'!$AD$24="Moderado"),CONCATENATE("R18C",'Riesgos Corrup'!$R$24),"")</f>
        <v/>
      </c>
      <c r="S123" s="83" t="str">
        <f ca="1">IF(AND('Riesgos Corrup'!$AB$22="Media",'Riesgos Corrup'!$AD$22="Mayor"),CONCATENATE("R18C",'Riesgos Corrup'!$R$22),"")</f>
        <v/>
      </c>
      <c r="T123" s="39" t="str">
        <f>IF(AND('Riesgos Corrup'!$AB$23="Media",'Riesgos Corrup'!$AD$23="Mayor"),CONCATENATE("R18C",'Riesgos Corrup'!$R$23),"")</f>
        <v/>
      </c>
      <c r="U123" s="84" t="str">
        <f>IF(AND('Riesgos Corrup'!$AB$24="Media",'Riesgos Corrup'!$AD$24="Mayor"),CONCATENATE("R18C",'Riesgos Corrup'!$R$24),"")</f>
        <v/>
      </c>
      <c r="V123" s="96" t="str">
        <f ca="1">IF(AND('Riesgos Corrup'!$AB$22="Media",'Riesgos Corrup'!$AD$22="Catastrófico"),CONCATENATE("R18C",'Riesgos Corrup'!$R$22),"")</f>
        <v/>
      </c>
      <c r="W123" s="97" t="str">
        <f>IF(AND('Riesgos Corrup'!$AB$23="Media",'Riesgos Corrup'!$AD$23="Catastrófico"),CONCATENATE("R18C",'Riesgos Corrup'!$R$23),"")</f>
        <v/>
      </c>
      <c r="X123" s="98" t="str">
        <f>IF(AND('Riesgos Corrup'!$AB$24="Media",'Riesgos Corrup'!$AD$24="Catastrófico"),CONCATENATE("R18C",'Riesgos Corrup'!$R$24),"")</f>
        <v/>
      </c>
      <c r="Y123" s="40"/>
      <c r="Z123" s="272"/>
      <c r="AA123" s="273"/>
      <c r="AB123" s="273"/>
      <c r="AC123" s="273"/>
      <c r="AD123" s="273"/>
      <c r="AE123" s="274"/>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row>
    <row r="124" spans="1:61" ht="15" customHeight="1" x14ac:dyDescent="0.35">
      <c r="A124" s="40"/>
      <c r="B124" s="252"/>
      <c r="C124" s="253"/>
      <c r="D124" s="254"/>
      <c r="E124" s="227"/>
      <c r="F124" s="222"/>
      <c r="G124" s="222"/>
      <c r="H124" s="222"/>
      <c r="I124" s="222"/>
      <c r="J124" s="102" t="e">
        <f>IF(AND('Riesgos Corrup'!#REF!="Media",'Riesgos Corrup'!#REF!="Moderado"),CONCATENATE("R19C",'Riesgos Corrup'!#REF!),"")</f>
        <v>#REF!</v>
      </c>
      <c r="K124" s="103" t="e">
        <f>IF(AND('Riesgos Corrup'!#REF!="Media",'Riesgos Corrup'!#REF!="Moderado"),CONCATENATE("R19C",'Riesgos Corrup'!#REF!),"")</f>
        <v>#REF!</v>
      </c>
      <c r="L124" s="104" t="e">
        <f>IF(AND('Riesgos Corrup'!#REF!="Media",'Riesgos Corrup'!#REF!="Moderado"),CONCATENATE("R19C",'Riesgos Corrup'!#REF!),"")</f>
        <v>#REF!</v>
      </c>
      <c r="M124" s="102" t="e">
        <f>IF(AND('Riesgos Corrup'!#REF!="Media",'Riesgos Corrup'!#REF!="Moderado"),CONCATENATE("R19C",'Riesgos Corrup'!#REF!),"")</f>
        <v>#REF!</v>
      </c>
      <c r="N124" s="103" t="e">
        <f>IF(AND('Riesgos Corrup'!#REF!="Media",'Riesgos Corrup'!#REF!="Moderado"),CONCATENATE("R19C",'Riesgos Corrup'!#REF!),"")</f>
        <v>#REF!</v>
      </c>
      <c r="O124" s="104" t="e">
        <f>IF(AND('Riesgos Corrup'!#REF!="Media",'Riesgos Corrup'!#REF!="Moderado"),CONCATENATE("R19C",'Riesgos Corrup'!#REF!),"")</f>
        <v>#REF!</v>
      </c>
      <c r="P124" s="102" t="e">
        <f>IF(AND('Riesgos Corrup'!#REF!="Media",'Riesgos Corrup'!#REF!="Moderado"),CONCATENATE("R19C",'Riesgos Corrup'!#REF!),"")</f>
        <v>#REF!</v>
      </c>
      <c r="Q124" s="103" t="e">
        <f>IF(AND('Riesgos Corrup'!#REF!="Media",'Riesgos Corrup'!#REF!="Moderado"),CONCATENATE("R19C",'Riesgos Corrup'!#REF!),"")</f>
        <v>#REF!</v>
      </c>
      <c r="R124" s="104" t="e">
        <f>IF(AND('Riesgos Corrup'!#REF!="Media",'Riesgos Corrup'!#REF!="Moderado"),CONCATENATE("R19C",'Riesgos Corrup'!#REF!),"")</f>
        <v>#REF!</v>
      </c>
      <c r="S124" s="83" t="e">
        <f>IF(AND('Riesgos Corrup'!#REF!="Media",'Riesgos Corrup'!#REF!="Mayor"),CONCATENATE("R19C",'Riesgos Corrup'!#REF!),"")</f>
        <v>#REF!</v>
      </c>
      <c r="T124" s="39" t="e">
        <f>IF(AND('Riesgos Corrup'!#REF!="Media",'Riesgos Corrup'!#REF!="Mayor"),CONCATENATE("R19C",'Riesgos Corrup'!#REF!),"")</f>
        <v>#REF!</v>
      </c>
      <c r="U124" s="84" t="e">
        <f>IF(AND('Riesgos Corrup'!#REF!="Media",'Riesgos Corrup'!#REF!="Mayor"),CONCATENATE("R19C",'Riesgos Corrup'!#REF!),"")</f>
        <v>#REF!</v>
      </c>
      <c r="V124" s="96" t="e">
        <f>IF(AND('Riesgos Corrup'!#REF!="Media",'Riesgos Corrup'!#REF!="Catastrófico"),CONCATENATE("R19C",'Riesgos Corrup'!#REF!),"")</f>
        <v>#REF!</v>
      </c>
      <c r="W124" s="97" t="e">
        <f>IF(AND('Riesgos Corrup'!#REF!="Media",'Riesgos Corrup'!#REF!="Catastrófico"),CONCATENATE("R19C",'Riesgos Corrup'!#REF!),"")</f>
        <v>#REF!</v>
      </c>
      <c r="X124" s="98" t="e">
        <f>IF(AND('Riesgos Corrup'!#REF!="Media",'Riesgos Corrup'!#REF!="Catastrófico"),CONCATENATE("R19C",'Riesgos Corrup'!#REF!),"")</f>
        <v>#REF!</v>
      </c>
      <c r="Y124" s="40"/>
      <c r="Z124" s="272"/>
      <c r="AA124" s="273"/>
      <c r="AB124" s="273"/>
      <c r="AC124" s="273"/>
      <c r="AD124" s="273"/>
      <c r="AE124" s="274"/>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row>
    <row r="125" spans="1:61" ht="15" customHeight="1" x14ac:dyDescent="0.35">
      <c r="A125" s="40"/>
      <c r="B125" s="252"/>
      <c r="C125" s="253"/>
      <c r="D125" s="254"/>
      <c r="E125" s="227"/>
      <c r="F125" s="222"/>
      <c r="G125" s="222"/>
      <c r="H125" s="222"/>
      <c r="I125" s="222"/>
      <c r="J125" s="102" t="e">
        <f>IF(AND('Riesgos Corrup'!#REF!="Media",'Riesgos Corrup'!#REF!="Moderado"),CONCATENATE("R20C",'Riesgos Corrup'!#REF!),"")</f>
        <v>#REF!</v>
      </c>
      <c r="K125" s="103" t="e">
        <f>IF(AND('Riesgos Corrup'!#REF!="Media",'Riesgos Corrup'!#REF!="Moderado"),CONCATENATE("R20C",'Riesgos Corrup'!#REF!),"")</f>
        <v>#REF!</v>
      </c>
      <c r="L125" s="104" t="e">
        <f>IF(AND('Riesgos Corrup'!#REF!="Media",'Riesgos Corrup'!#REF!="Moderado"),CONCATENATE("R20C",'Riesgos Corrup'!#REF!),"")</f>
        <v>#REF!</v>
      </c>
      <c r="M125" s="102" t="e">
        <f>IF(AND('Riesgos Corrup'!#REF!="Media",'Riesgos Corrup'!#REF!="Moderado"),CONCATENATE("R20C",'Riesgos Corrup'!#REF!),"")</f>
        <v>#REF!</v>
      </c>
      <c r="N125" s="103" t="e">
        <f>IF(AND('Riesgos Corrup'!#REF!="Media",'Riesgos Corrup'!#REF!="Moderado"),CONCATENATE("R20C",'Riesgos Corrup'!#REF!),"")</f>
        <v>#REF!</v>
      </c>
      <c r="O125" s="104" t="e">
        <f>IF(AND('Riesgos Corrup'!#REF!="Media",'Riesgos Corrup'!#REF!="Moderado"),CONCATENATE("R20C",'Riesgos Corrup'!#REF!),"")</f>
        <v>#REF!</v>
      </c>
      <c r="P125" s="102" t="e">
        <f>IF(AND('Riesgos Corrup'!#REF!="Media",'Riesgos Corrup'!#REF!="Moderado"),CONCATENATE("R20C",'Riesgos Corrup'!#REF!),"")</f>
        <v>#REF!</v>
      </c>
      <c r="Q125" s="103" t="e">
        <f>IF(AND('Riesgos Corrup'!#REF!="Media",'Riesgos Corrup'!#REF!="Moderado"),CONCATENATE("R20C",'Riesgos Corrup'!#REF!),"")</f>
        <v>#REF!</v>
      </c>
      <c r="R125" s="104" t="e">
        <f>IF(AND('Riesgos Corrup'!#REF!="Media",'Riesgos Corrup'!#REF!="Moderado"),CONCATENATE("R20C",'Riesgos Corrup'!#REF!),"")</f>
        <v>#REF!</v>
      </c>
      <c r="S125" s="83" t="e">
        <f>IF(AND('Riesgos Corrup'!#REF!="Media",'Riesgos Corrup'!#REF!="Mayor"),CONCATENATE("R20C",'Riesgos Corrup'!#REF!),"")</f>
        <v>#REF!</v>
      </c>
      <c r="T125" s="39" t="e">
        <f>IF(AND('Riesgos Corrup'!#REF!="Media",'Riesgos Corrup'!#REF!="Mayor"),CONCATENATE("R20C",'Riesgos Corrup'!#REF!),"")</f>
        <v>#REF!</v>
      </c>
      <c r="U125" s="84" t="e">
        <f>IF(AND('Riesgos Corrup'!#REF!="Media",'Riesgos Corrup'!#REF!="Mayor"),CONCATENATE("R20C",'Riesgos Corrup'!#REF!),"")</f>
        <v>#REF!</v>
      </c>
      <c r="V125" s="96" t="e">
        <f>IF(AND('Riesgos Corrup'!#REF!="Media",'Riesgos Corrup'!#REF!="Catastrófico"),CONCATENATE("R20C",'Riesgos Corrup'!#REF!),"")</f>
        <v>#REF!</v>
      </c>
      <c r="W125" s="97" t="e">
        <f>IF(AND('Riesgos Corrup'!#REF!="Media",'Riesgos Corrup'!#REF!="Catastrófico"),CONCATENATE("R20C",'Riesgos Corrup'!#REF!),"")</f>
        <v>#REF!</v>
      </c>
      <c r="X125" s="98" t="e">
        <f>IF(AND('Riesgos Corrup'!#REF!="Media",'Riesgos Corrup'!#REF!="Catastrófico"),CONCATENATE("R20C",'Riesgos Corrup'!#REF!),"")</f>
        <v>#REF!</v>
      </c>
      <c r="Y125" s="40"/>
      <c r="Z125" s="272"/>
      <c r="AA125" s="273"/>
      <c r="AB125" s="273"/>
      <c r="AC125" s="273"/>
      <c r="AD125" s="273"/>
      <c r="AE125" s="274"/>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row>
    <row r="126" spans="1:61" ht="15" customHeight="1" x14ac:dyDescent="0.35">
      <c r="A126" s="40"/>
      <c r="B126" s="252"/>
      <c r="C126" s="253"/>
      <c r="D126" s="254"/>
      <c r="E126" s="227"/>
      <c r="F126" s="222"/>
      <c r="G126" s="222"/>
      <c r="H126" s="222"/>
      <c r="I126" s="222"/>
      <c r="J126" s="102" t="str">
        <f ca="1">IF(AND('Riesgos Corrup'!$AB$25="Media",'Riesgos Corrup'!$AD$25="Moderado"),CONCATENATE("R21C",'Riesgos Corrup'!$R$25),"")</f>
        <v/>
      </c>
      <c r="K126" s="103" t="str">
        <f>IF(AND('Riesgos Corrup'!$AB$26="Media",'Riesgos Corrup'!$AD$26="Moderado"),CONCATENATE("R21C",'Riesgos Corrup'!$R$26),"")</f>
        <v/>
      </c>
      <c r="L126" s="104" t="str">
        <f>IF(AND('Riesgos Corrup'!$AB$27="Media",'Riesgos Corrup'!$AD$27="Moderado"),CONCATENATE("R21C",'Riesgos Corrup'!$R$27),"")</f>
        <v/>
      </c>
      <c r="M126" s="102" t="str">
        <f ca="1">IF(AND('Riesgos Corrup'!$AB$25="Media",'Riesgos Corrup'!$AD$25="Moderado"),CONCATENATE("R21C",'Riesgos Corrup'!$R$25),"")</f>
        <v/>
      </c>
      <c r="N126" s="103" t="str">
        <f>IF(AND('Riesgos Corrup'!$AB$26="Media",'Riesgos Corrup'!$AD$26="Moderado"),CONCATENATE("R21C",'Riesgos Corrup'!$R$26),"")</f>
        <v/>
      </c>
      <c r="O126" s="104" t="str">
        <f>IF(AND('Riesgos Corrup'!$AB$27="Media",'Riesgos Corrup'!$AD$27="Moderado"),CONCATENATE("R21C",'Riesgos Corrup'!$R$27),"")</f>
        <v/>
      </c>
      <c r="P126" s="102" t="str">
        <f ca="1">IF(AND('Riesgos Corrup'!$AB$25="Media",'Riesgos Corrup'!$AD$25="Moderado"),CONCATENATE("R21C",'Riesgos Corrup'!$R$25),"")</f>
        <v/>
      </c>
      <c r="Q126" s="103" t="str">
        <f>IF(AND('Riesgos Corrup'!$AB$26="Media",'Riesgos Corrup'!$AD$26="Moderado"),CONCATENATE("R21C",'Riesgos Corrup'!$R$26),"")</f>
        <v/>
      </c>
      <c r="R126" s="104" t="str">
        <f>IF(AND('Riesgos Corrup'!$AB$27="Media",'Riesgos Corrup'!$AD$27="Moderado"),CONCATENATE("R21C",'Riesgos Corrup'!$R$27),"")</f>
        <v/>
      </c>
      <c r="S126" s="83" t="str">
        <f ca="1">IF(AND('Riesgos Corrup'!$AB$25="Media",'Riesgos Corrup'!$AD$25="Mayor"),CONCATENATE("R21C",'Riesgos Corrup'!$R$25),"")</f>
        <v/>
      </c>
      <c r="T126" s="39" t="str">
        <f>IF(AND('Riesgos Corrup'!$AB$26="Media",'Riesgos Corrup'!$AD$26="Mayor"),CONCATENATE("R21C",'Riesgos Corrup'!$R$26),"")</f>
        <v/>
      </c>
      <c r="U126" s="84" t="str">
        <f>IF(AND('Riesgos Corrup'!$AB$27="Media",'Riesgos Corrup'!$AD$27="Mayor"),CONCATENATE("R21C",'Riesgos Corrup'!$R$27),"")</f>
        <v/>
      </c>
      <c r="V126" s="96" t="str">
        <f ca="1">IF(AND('Riesgos Corrup'!$AB$25="Media",'Riesgos Corrup'!$AD$25="Catastrófico"),CONCATENATE("R21C",'Riesgos Corrup'!$R$25),"")</f>
        <v/>
      </c>
      <c r="W126" s="97" t="str">
        <f>IF(AND('Riesgos Corrup'!$AB$26="Media",'Riesgos Corrup'!$AD$26="Catastrófico"),CONCATENATE("R21C",'Riesgos Corrup'!$R$26),"")</f>
        <v/>
      </c>
      <c r="X126" s="98" t="str">
        <f>IF(AND('Riesgos Corrup'!$AB$27="Media",'Riesgos Corrup'!$AD$27="Catastrófico"),CONCATENATE("R21C",'Riesgos Corrup'!$R$27),"")</f>
        <v/>
      </c>
      <c r="Y126" s="40"/>
      <c r="Z126" s="272"/>
      <c r="AA126" s="273"/>
      <c r="AB126" s="273"/>
      <c r="AC126" s="273"/>
      <c r="AD126" s="273"/>
      <c r="AE126" s="274"/>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row>
    <row r="127" spans="1:61" ht="15" customHeight="1" x14ac:dyDescent="0.35">
      <c r="A127" s="40"/>
      <c r="B127" s="252"/>
      <c r="C127" s="253"/>
      <c r="D127" s="254"/>
      <c r="E127" s="227"/>
      <c r="F127" s="222"/>
      <c r="G127" s="222"/>
      <c r="H127" s="222"/>
      <c r="I127" s="222"/>
      <c r="J127" s="102" t="str">
        <f ca="1">IF(AND('Riesgos Corrup'!$AB$28="Media",'Riesgos Corrup'!$AD$28="Moderado"),CONCATENATE("R22C",'Riesgos Corrup'!$R$28),"")</f>
        <v/>
      </c>
      <c r="K127" s="103" t="str">
        <f>IF(AND('Riesgos Corrup'!$AB$29="Media",'Riesgos Corrup'!$AD$29="Moderado"),CONCATENATE("R22C",'Riesgos Corrup'!$R$29),"")</f>
        <v/>
      </c>
      <c r="L127" s="104" t="str">
        <f>IF(AND('Riesgos Corrup'!$AB$30="Media",'Riesgos Corrup'!$AD$30="Moderado"),CONCATENATE("R22C",'Riesgos Corrup'!$R$30),"")</f>
        <v/>
      </c>
      <c r="M127" s="102" t="str">
        <f ca="1">IF(AND('Riesgos Corrup'!$AB$28="Media",'Riesgos Corrup'!$AD$28="Moderado"),CONCATENATE("R22C",'Riesgos Corrup'!$R$28),"")</f>
        <v/>
      </c>
      <c r="N127" s="103" t="str">
        <f>IF(AND('Riesgos Corrup'!$AB$29="Media",'Riesgos Corrup'!$AD$29="Moderado"),CONCATENATE("R22C",'Riesgos Corrup'!$R$29),"")</f>
        <v/>
      </c>
      <c r="O127" s="104" t="str">
        <f>IF(AND('Riesgos Corrup'!$AB$30="Media",'Riesgos Corrup'!$AD$30="Moderado"),CONCATENATE("R22C",'Riesgos Corrup'!$R$30),"")</f>
        <v/>
      </c>
      <c r="P127" s="102" t="str">
        <f ca="1">IF(AND('Riesgos Corrup'!$AB$28="Media",'Riesgos Corrup'!$AD$28="Moderado"),CONCATENATE("R22C",'Riesgos Corrup'!$R$28),"")</f>
        <v/>
      </c>
      <c r="Q127" s="103" t="str">
        <f>IF(AND('Riesgos Corrup'!$AB$29="Media",'Riesgos Corrup'!$AD$29="Moderado"),CONCATENATE("R22C",'Riesgos Corrup'!$R$29),"")</f>
        <v/>
      </c>
      <c r="R127" s="104" t="str">
        <f>IF(AND('Riesgos Corrup'!$AB$30="Media",'Riesgos Corrup'!$AD$30="Moderado"),CONCATENATE("R22C",'Riesgos Corrup'!$R$30),"")</f>
        <v/>
      </c>
      <c r="S127" s="83" t="str">
        <f ca="1">IF(AND('Riesgos Corrup'!$AB$28="Media",'Riesgos Corrup'!$AD$28="Mayor"),CONCATENATE("R22C",'Riesgos Corrup'!$R$28),"")</f>
        <v/>
      </c>
      <c r="T127" s="39" t="str">
        <f>IF(AND('Riesgos Corrup'!$AB$29="Media",'Riesgos Corrup'!$AD$29="Mayor"),CONCATENATE("R22C",'Riesgos Corrup'!$R$29),"")</f>
        <v/>
      </c>
      <c r="U127" s="84" t="str">
        <f>IF(AND('Riesgos Corrup'!$AB$30="Media",'Riesgos Corrup'!$AD$30="Mayor"),CONCATENATE("R22C",'Riesgos Corrup'!$R$30),"")</f>
        <v/>
      </c>
      <c r="V127" s="96" t="str">
        <f ca="1">IF(AND('Riesgos Corrup'!$AB$28="Media",'Riesgos Corrup'!$AD$28="Catastrófico"),CONCATENATE("R22C",'Riesgos Corrup'!$R$28),"")</f>
        <v/>
      </c>
      <c r="W127" s="97" t="str">
        <f>IF(AND('Riesgos Corrup'!$AB$29="Media",'Riesgos Corrup'!$AD$29="Catastrófico"),CONCATENATE("R22C",'Riesgos Corrup'!$R$29),"")</f>
        <v/>
      </c>
      <c r="X127" s="98" t="str">
        <f>IF(AND('Riesgos Corrup'!$AB$30="Media",'Riesgos Corrup'!$AD$30="Catastrófico"),CONCATENATE("R22C",'Riesgos Corrup'!$R$30),"")</f>
        <v/>
      </c>
      <c r="Y127" s="40"/>
      <c r="Z127" s="272"/>
      <c r="AA127" s="273"/>
      <c r="AB127" s="273"/>
      <c r="AC127" s="273"/>
      <c r="AD127" s="273"/>
      <c r="AE127" s="274"/>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row>
    <row r="128" spans="1:61" ht="15" customHeight="1" x14ac:dyDescent="0.35">
      <c r="A128" s="40"/>
      <c r="B128" s="252"/>
      <c r="C128" s="253"/>
      <c r="D128" s="254"/>
      <c r="E128" s="227"/>
      <c r="F128" s="222"/>
      <c r="G128" s="222"/>
      <c r="H128" s="222"/>
      <c r="I128" s="222"/>
      <c r="J128" s="102" t="e">
        <f>IF(AND('Riesgos Corrup'!#REF!="Media",'Riesgos Corrup'!#REF!="Moderado"),CONCATENATE("R23C",'Riesgos Corrup'!#REF!),"")</f>
        <v>#REF!</v>
      </c>
      <c r="K128" s="103" t="e">
        <f>IF(AND('Riesgos Corrup'!#REF!="Media",'Riesgos Corrup'!#REF!="Moderado"),CONCATENATE("R23C",'Riesgos Corrup'!#REF!),"")</f>
        <v>#REF!</v>
      </c>
      <c r="L128" s="104" t="e">
        <f>IF(AND('Riesgos Corrup'!#REF!="Media",'Riesgos Corrup'!#REF!="Moderado"),CONCATENATE("R23C",'Riesgos Corrup'!#REF!),"")</f>
        <v>#REF!</v>
      </c>
      <c r="M128" s="102" t="e">
        <f>IF(AND('Riesgos Corrup'!#REF!="Media",'Riesgos Corrup'!#REF!="Moderado"),CONCATENATE("R23C",'Riesgos Corrup'!#REF!),"")</f>
        <v>#REF!</v>
      </c>
      <c r="N128" s="103" t="e">
        <f>IF(AND('Riesgos Corrup'!#REF!="Media",'Riesgos Corrup'!#REF!="Moderado"),CONCATENATE("R23C",'Riesgos Corrup'!#REF!),"")</f>
        <v>#REF!</v>
      </c>
      <c r="O128" s="104" t="e">
        <f>IF(AND('Riesgos Corrup'!#REF!="Media",'Riesgos Corrup'!#REF!="Moderado"),CONCATENATE("R23C",'Riesgos Corrup'!#REF!),"")</f>
        <v>#REF!</v>
      </c>
      <c r="P128" s="102" t="e">
        <f>IF(AND('Riesgos Corrup'!#REF!="Media",'Riesgos Corrup'!#REF!="Moderado"),CONCATENATE("R23C",'Riesgos Corrup'!#REF!),"")</f>
        <v>#REF!</v>
      </c>
      <c r="Q128" s="103" t="e">
        <f>IF(AND('Riesgos Corrup'!#REF!="Media",'Riesgos Corrup'!#REF!="Moderado"),CONCATENATE("R23C",'Riesgos Corrup'!#REF!),"")</f>
        <v>#REF!</v>
      </c>
      <c r="R128" s="104" t="e">
        <f>IF(AND('Riesgos Corrup'!#REF!="Media",'Riesgos Corrup'!#REF!="Moderado"),CONCATENATE("R23C",'Riesgos Corrup'!#REF!),"")</f>
        <v>#REF!</v>
      </c>
      <c r="S128" s="83" t="e">
        <f>IF(AND('Riesgos Corrup'!#REF!="Media",'Riesgos Corrup'!#REF!="Mayor"),CONCATENATE("R23C",'Riesgos Corrup'!#REF!),"")</f>
        <v>#REF!</v>
      </c>
      <c r="T128" s="39" t="e">
        <f>IF(AND('Riesgos Corrup'!#REF!="Media",'Riesgos Corrup'!#REF!="Mayor"),CONCATENATE("R23C",'Riesgos Corrup'!#REF!),"")</f>
        <v>#REF!</v>
      </c>
      <c r="U128" s="84" t="e">
        <f>IF(AND('Riesgos Corrup'!#REF!="Media",'Riesgos Corrup'!#REF!="Mayor"),CONCATENATE("R23C",'Riesgos Corrup'!#REF!),"")</f>
        <v>#REF!</v>
      </c>
      <c r="V128" s="96" t="e">
        <f>IF(AND('Riesgos Corrup'!#REF!="Media",'Riesgos Corrup'!#REF!="Catastrófico"),CONCATENATE("R23C",'Riesgos Corrup'!#REF!),"")</f>
        <v>#REF!</v>
      </c>
      <c r="W128" s="97" t="e">
        <f>IF(AND('Riesgos Corrup'!#REF!="Media",'Riesgos Corrup'!#REF!="Catastrófico"),CONCATENATE("R23C",'Riesgos Corrup'!#REF!),"")</f>
        <v>#REF!</v>
      </c>
      <c r="X128" s="98" t="e">
        <f>IF(AND('Riesgos Corrup'!#REF!="Media",'Riesgos Corrup'!#REF!="Catastrófico"),CONCATENATE("R23C",'Riesgos Corrup'!#REF!),"")</f>
        <v>#REF!</v>
      </c>
      <c r="Y128" s="40"/>
      <c r="Z128" s="272"/>
      <c r="AA128" s="273"/>
      <c r="AB128" s="273"/>
      <c r="AC128" s="273"/>
      <c r="AD128" s="273"/>
      <c r="AE128" s="274"/>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row>
    <row r="129" spans="1:61" ht="15" customHeight="1" x14ac:dyDescent="0.35">
      <c r="A129" s="40"/>
      <c r="B129" s="252"/>
      <c r="C129" s="253"/>
      <c r="D129" s="254"/>
      <c r="E129" s="227"/>
      <c r="F129" s="222"/>
      <c r="G129" s="222"/>
      <c r="H129" s="222"/>
      <c r="I129" s="222"/>
      <c r="J129" s="102" t="e">
        <f>IF(AND('Riesgos Corrup'!#REF!="Media",'Riesgos Corrup'!#REF!="Moderado"),CONCATENATE("R24C",'Riesgos Corrup'!#REF!),"")</f>
        <v>#REF!</v>
      </c>
      <c r="K129" s="103" t="e">
        <f>IF(AND('Riesgos Corrup'!#REF!="Media",'Riesgos Corrup'!#REF!="Moderado"),CONCATENATE("R24C",'Riesgos Corrup'!#REF!),"")</f>
        <v>#REF!</v>
      </c>
      <c r="L129" s="104" t="e">
        <f>IF(AND('Riesgos Corrup'!#REF!="Media",'Riesgos Corrup'!#REF!="Moderado"),CONCATENATE("R24C",'Riesgos Corrup'!#REF!),"")</f>
        <v>#REF!</v>
      </c>
      <c r="M129" s="102" t="e">
        <f>IF(AND('Riesgos Corrup'!#REF!="Media",'Riesgos Corrup'!#REF!="Moderado"),CONCATENATE("R24C",'Riesgos Corrup'!#REF!),"")</f>
        <v>#REF!</v>
      </c>
      <c r="N129" s="103" t="e">
        <f>IF(AND('Riesgos Corrup'!#REF!="Media",'Riesgos Corrup'!#REF!="Moderado"),CONCATENATE("R24C",'Riesgos Corrup'!#REF!),"")</f>
        <v>#REF!</v>
      </c>
      <c r="O129" s="104" t="e">
        <f>IF(AND('Riesgos Corrup'!#REF!="Media",'Riesgos Corrup'!#REF!="Moderado"),CONCATENATE("R24C",'Riesgos Corrup'!#REF!),"")</f>
        <v>#REF!</v>
      </c>
      <c r="P129" s="102" t="e">
        <f>IF(AND('Riesgos Corrup'!#REF!="Media",'Riesgos Corrup'!#REF!="Moderado"),CONCATENATE("R24C",'Riesgos Corrup'!#REF!),"")</f>
        <v>#REF!</v>
      </c>
      <c r="Q129" s="103" t="e">
        <f>IF(AND('Riesgos Corrup'!#REF!="Media",'Riesgos Corrup'!#REF!="Moderado"),CONCATENATE("R24C",'Riesgos Corrup'!#REF!),"")</f>
        <v>#REF!</v>
      </c>
      <c r="R129" s="104" t="e">
        <f>IF(AND('Riesgos Corrup'!#REF!="Media",'Riesgos Corrup'!#REF!="Moderado"),CONCATENATE("R24C",'Riesgos Corrup'!#REF!),"")</f>
        <v>#REF!</v>
      </c>
      <c r="S129" s="83" t="e">
        <f>IF(AND('Riesgos Corrup'!#REF!="Media",'Riesgos Corrup'!#REF!="Mayor"),CONCATENATE("R24C",'Riesgos Corrup'!#REF!),"")</f>
        <v>#REF!</v>
      </c>
      <c r="T129" s="39" t="e">
        <f>IF(AND('Riesgos Corrup'!#REF!="Media",'Riesgos Corrup'!#REF!="Mayor"),CONCATENATE("R24C",'Riesgos Corrup'!#REF!),"")</f>
        <v>#REF!</v>
      </c>
      <c r="U129" s="84" t="e">
        <f>IF(AND('Riesgos Corrup'!#REF!="Media",'Riesgos Corrup'!#REF!="Mayor"),CONCATENATE("R24C",'Riesgos Corrup'!#REF!),"")</f>
        <v>#REF!</v>
      </c>
      <c r="V129" s="96" t="e">
        <f>IF(AND('Riesgos Corrup'!#REF!="Media",'Riesgos Corrup'!#REF!="Catastrófico"),CONCATENATE("R24C",'Riesgos Corrup'!#REF!),"")</f>
        <v>#REF!</v>
      </c>
      <c r="W129" s="97" t="e">
        <f>IF(AND('Riesgos Corrup'!#REF!="Media",'Riesgos Corrup'!#REF!="Catastrófico"),CONCATENATE("R24C",'Riesgos Corrup'!#REF!),"")</f>
        <v>#REF!</v>
      </c>
      <c r="X129" s="98" t="e">
        <f>IF(AND('Riesgos Corrup'!#REF!="Media",'Riesgos Corrup'!#REF!="Catastrófico"),CONCATENATE("R24C",'Riesgos Corrup'!#REF!),"")</f>
        <v>#REF!</v>
      </c>
      <c r="Y129" s="40"/>
      <c r="Z129" s="272"/>
      <c r="AA129" s="273"/>
      <c r="AB129" s="273"/>
      <c r="AC129" s="273"/>
      <c r="AD129" s="273"/>
      <c r="AE129" s="274"/>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row>
    <row r="130" spans="1:61" ht="15" customHeight="1" x14ac:dyDescent="0.35">
      <c r="A130" s="40"/>
      <c r="B130" s="252"/>
      <c r="C130" s="253"/>
      <c r="D130" s="254"/>
      <c r="E130" s="227"/>
      <c r="F130" s="222"/>
      <c r="G130" s="222"/>
      <c r="H130" s="222"/>
      <c r="I130" s="222"/>
      <c r="J130" s="102" t="str">
        <f ca="1">IF(AND('Riesgos Corrup'!$AB$31="Media",'Riesgos Corrup'!$AD$31="Moderado"),CONCATENATE("R25C",'Riesgos Corrup'!$R$31),"")</f>
        <v/>
      </c>
      <c r="K130" s="103" t="str">
        <f ca="1">IF(AND('Riesgos Corrup'!$AB$32="Media",'Riesgos Corrup'!$AD$32="Moderado"),CONCATENATE("R25C",'Riesgos Corrup'!$R$32),"")</f>
        <v/>
      </c>
      <c r="L130" s="104" t="str">
        <f ca="1">IF(AND('Riesgos Corrup'!$AB$33="Media",'Riesgos Corrup'!$AD$33="Moderado"),CONCATENATE("R25C",'Riesgos Corrup'!$R$33),"")</f>
        <v/>
      </c>
      <c r="M130" s="102" t="str">
        <f ca="1">IF(AND('Riesgos Corrup'!$AB$31="Media",'Riesgos Corrup'!$AD$31="Moderado"),CONCATENATE("R25C",'Riesgos Corrup'!$R$31),"")</f>
        <v/>
      </c>
      <c r="N130" s="103" t="str">
        <f ca="1">IF(AND('Riesgos Corrup'!$AB$32="Media",'Riesgos Corrup'!$AD$32="Moderado"),CONCATENATE("R25C",'Riesgos Corrup'!$R$32),"")</f>
        <v/>
      </c>
      <c r="O130" s="104" t="str">
        <f ca="1">IF(AND('Riesgos Corrup'!$AB$33="Media",'Riesgos Corrup'!$AD$33="Moderado"),CONCATENATE("R25C",'Riesgos Corrup'!$R$33),"")</f>
        <v/>
      </c>
      <c r="P130" s="102" t="str">
        <f ca="1">IF(AND('Riesgos Corrup'!$AB$31="Media",'Riesgos Corrup'!$AD$31="Moderado"),CONCATENATE("R25C",'Riesgos Corrup'!$R$31),"")</f>
        <v/>
      </c>
      <c r="Q130" s="103" t="str">
        <f ca="1">IF(AND('Riesgos Corrup'!$AB$32="Media",'Riesgos Corrup'!$AD$32="Moderado"),CONCATENATE("R25C",'Riesgos Corrup'!$R$32),"")</f>
        <v/>
      </c>
      <c r="R130" s="104" t="str">
        <f ca="1">IF(AND('Riesgos Corrup'!$AB$33="Media",'Riesgos Corrup'!$AD$33="Moderado"),CONCATENATE("R25C",'Riesgos Corrup'!$R$33),"")</f>
        <v/>
      </c>
      <c r="S130" s="83" t="str">
        <f ca="1">IF(AND('Riesgos Corrup'!$AB$31="Media",'Riesgos Corrup'!$AD$31="Mayor"),CONCATENATE("R25C",'Riesgos Corrup'!$R$31),"")</f>
        <v/>
      </c>
      <c r="T130" s="39" t="str">
        <f ca="1">IF(AND('Riesgos Corrup'!$AB$32="Media",'Riesgos Corrup'!$AD$32="Mayor"),CONCATENATE("R25C",'Riesgos Corrup'!$R$32),"")</f>
        <v/>
      </c>
      <c r="U130" s="84" t="str">
        <f ca="1">IF(AND('Riesgos Corrup'!$AB$33="Media",'Riesgos Corrup'!$AD$33="Mayor"),CONCATENATE("R25C",'Riesgos Corrup'!$R$33),"")</f>
        <v/>
      </c>
      <c r="V130" s="96" t="str">
        <f ca="1">IF(AND('Riesgos Corrup'!$AB$31="Media",'Riesgos Corrup'!$AD$31="Catastrófico"),CONCATENATE("R25C",'Riesgos Corrup'!$R$31),"")</f>
        <v/>
      </c>
      <c r="W130" s="97" t="str">
        <f ca="1">IF(AND('Riesgos Corrup'!$AB$32="Media",'Riesgos Corrup'!$AD$32="Catastrófico"),CONCATENATE("R25C",'Riesgos Corrup'!$R$32),"")</f>
        <v/>
      </c>
      <c r="X130" s="98" t="str">
        <f ca="1">IF(AND('Riesgos Corrup'!$AB$33="Media",'Riesgos Corrup'!$AD$33="Catastrófico"),CONCATENATE("R25C",'Riesgos Corrup'!$R$33),"")</f>
        <v/>
      </c>
      <c r="Y130" s="40"/>
      <c r="Z130" s="272"/>
      <c r="AA130" s="273"/>
      <c r="AB130" s="273"/>
      <c r="AC130" s="273"/>
      <c r="AD130" s="273"/>
      <c r="AE130" s="274"/>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row>
    <row r="131" spans="1:61" ht="15" customHeight="1" x14ac:dyDescent="0.35">
      <c r="A131" s="40"/>
      <c r="B131" s="252"/>
      <c r="C131" s="253"/>
      <c r="D131" s="254"/>
      <c r="E131" s="227"/>
      <c r="F131" s="222"/>
      <c r="G131" s="222"/>
      <c r="H131" s="222"/>
      <c r="I131" s="222"/>
      <c r="J131" s="102" t="e">
        <f>IF(AND('Riesgos Corrup'!#REF!="Media",'Riesgos Corrup'!#REF!="Moderado"),CONCATENATE("R26C",'Riesgos Corrup'!#REF!),"")</f>
        <v>#REF!</v>
      </c>
      <c r="K131" s="103" t="e">
        <f>IF(AND('Riesgos Corrup'!#REF!="Media",'Riesgos Corrup'!#REF!="Moderado"),CONCATENATE("R26C",'Riesgos Corrup'!#REF!),"")</f>
        <v>#REF!</v>
      </c>
      <c r="L131" s="104" t="e">
        <f>IF(AND('Riesgos Corrup'!#REF!="Media",'Riesgos Corrup'!#REF!="Moderado"),CONCATENATE("R26C",'Riesgos Corrup'!#REF!),"")</f>
        <v>#REF!</v>
      </c>
      <c r="M131" s="102" t="e">
        <f>IF(AND('Riesgos Corrup'!#REF!="Media",'Riesgos Corrup'!#REF!="Moderado"),CONCATENATE("R26C",'Riesgos Corrup'!#REF!),"")</f>
        <v>#REF!</v>
      </c>
      <c r="N131" s="103" t="e">
        <f>IF(AND('Riesgos Corrup'!#REF!="Media",'Riesgos Corrup'!#REF!="Moderado"),CONCATENATE("R26C",'Riesgos Corrup'!#REF!),"")</f>
        <v>#REF!</v>
      </c>
      <c r="O131" s="104" t="e">
        <f>IF(AND('Riesgos Corrup'!#REF!="Media",'Riesgos Corrup'!#REF!="Moderado"),CONCATENATE("R26C",'Riesgos Corrup'!#REF!),"")</f>
        <v>#REF!</v>
      </c>
      <c r="P131" s="102" t="e">
        <f>IF(AND('Riesgos Corrup'!#REF!="Media",'Riesgos Corrup'!#REF!="Moderado"),CONCATENATE("R26C",'Riesgos Corrup'!#REF!),"")</f>
        <v>#REF!</v>
      </c>
      <c r="Q131" s="103" t="e">
        <f>IF(AND('Riesgos Corrup'!#REF!="Media",'Riesgos Corrup'!#REF!="Moderado"),CONCATENATE("R26C",'Riesgos Corrup'!#REF!),"")</f>
        <v>#REF!</v>
      </c>
      <c r="R131" s="104" t="e">
        <f>IF(AND('Riesgos Corrup'!#REF!="Media",'Riesgos Corrup'!#REF!="Moderado"),CONCATENATE("R26C",'Riesgos Corrup'!#REF!),"")</f>
        <v>#REF!</v>
      </c>
      <c r="S131" s="83" t="e">
        <f>IF(AND('Riesgos Corrup'!#REF!="Media",'Riesgos Corrup'!#REF!="Mayor"),CONCATENATE("R26C",'Riesgos Corrup'!#REF!),"")</f>
        <v>#REF!</v>
      </c>
      <c r="T131" s="39" t="e">
        <f>IF(AND('Riesgos Corrup'!#REF!="Media",'Riesgos Corrup'!#REF!="Mayor"),CONCATENATE("R26C",'Riesgos Corrup'!#REF!),"")</f>
        <v>#REF!</v>
      </c>
      <c r="U131" s="84" t="e">
        <f>IF(AND('Riesgos Corrup'!#REF!="Media",'Riesgos Corrup'!#REF!="Mayor"),CONCATENATE("R26C",'Riesgos Corrup'!#REF!),"")</f>
        <v>#REF!</v>
      </c>
      <c r="V131" s="96" t="e">
        <f>IF(AND('Riesgos Corrup'!#REF!="Media",'Riesgos Corrup'!#REF!="Catastrófico"),CONCATENATE("R26C",'Riesgos Corrup'!#REF!),"")</f>
        <v>#REF!</v>
      </c>
      <c r="W131" s="97" t="e">
        <f>IF(AND('Riesgos Corrup'!#REF!="Media",'Riesgos Corrup'!#REF!="Catastrófico"),CONCATENATE("R26C",'Riesgos Corrup'!#REF!),"")</f>
        <v>#REF!</v>
      </c>
      <c r="X131" s="98" t="e">
        <f>IF(AND('Riesgos Corrup'!#REF!="Media",'Riesgos Corrup'!#REF!="Catastrófico"),CONCATENATE("R26C",'Riesgos Corrup'!#REF!),"")</f>
        <v>#REF!</v>
      </c>
      <c r="Y131" s="40"/>
      <c r="Z131" s="272"/>
      <c r="AA131" s="273"/>
      <c r="AB131" s="273"/>
      <c r="AC131" s="273"/>
      <c r="AD131" s="273"/>
      <c r="AE131" s="274"/>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row>
    <row r="132" spans="1:61" ht="15" customHeight="1" x14ac:dyDescent="0.35">
      <c r="A132" s="40"/>
      <c r="B132" s="252"/>
      <c r="C132" s="253"/>
      <c r="D132" s="254"/>
      <c r="E132" s="227"/>
      <c r="F132" s="222"/>
      <c r="G132" s="222"/>
      <c r="H132" s="222"/>
      <c r="I132" s="222"/>
      <c r="J132" s="102" t="str">
        <f ca="1">IF(AND('Riesgos Corrup'!$AB$34="Media",'Riesgos Corrup'!$AD$34="Moderado"),CONCATENATE("R27C",'Riesgos Corrup'!$R$34),"")</f>
        <v/>
      </c>
      <c r="K132" s="103" t="str">
        <f>IF(AND('Riesgos Corrup'!$AB$35="Media",'Riesgos Corrup'!$AD$35="Moderado"),CONCATENATE("R27C",'Riesgos Corrup'!$R$35),"")</f>
        <v/>
      </c>
      <c r="L132" s="104" t="str">
        <f>IF(AND('Riesgos Corrup'!$AB$36="Media",'Riesgos Corrup'!$AD$36="Moderado"),CONCATENATE("R27C",'Riesgos Corrup'!$R$36),"")</f>
        <v/>
      </c>
      <c r="M132" s="102" t="str">
        <f ca="1">IF(AND('Riesgos Corrup'!$AB$34="Media",'Riesgos Corrup'!$AD$34="Moderado"),CONCATENATE("R27C",'Riesgos Corrup'!$R$34),"")</f>
        <v/>
      </c>
      <c r="N132" s="103" t="str">
        <f>IF(AND('Riesgos Corrup'!$AB$35="Media",'Riesgos Corrup'!$AD$35="Moderado"),CONCATENATE("R27C",'Riesgos Corrup'!$R$35),"")</f>
        <v/>
      </c>
      <c r="O132" s="104" t="str">
        <f>IF(AND('Riesgos Corrup'!$AB$36="Media",'Riesgos Corrup'!$AD$36="Moderado"),CONCATENATE("R27C",'Riesgos Corrup'!$R$36),"")</f>
        <v/>
      </c>
      <c r="P132" s="102" t="str">
        <f ca="1">IF(AND('Riesgos Corrup'!$AB$34="Media",'Riesgos Corrup'!$AD$34="Moderado"),CONCATENATE("R27C",'Riesgos Corrup'!$R$34),"")</f>
        <v/>
      </c>
      <c r="Q132" s="103" t="str">
        <f>IF(AND('Riesgos Corrup'!$AB$35="Media",'Riesgos Corrup'!$AD$35="Moderado"),CONCATENATE("R27C",'Riesgos Corrup'!$R$35),"")</f>
        <v/>
      </c>
      <c r="R132" s="104" t="str">
        <f>IF(AND('Riesgos Corrup'!$AB$36="Media",'Riesgos Corrup'!$AD$36="Moderado"),CONCATENATE("R27C",'Riesgos Corrup'!$R$36),"")</f>
        <v/>
      </c>
      <c r="S132" s="83" t="str">
        <f ca="1">IF(AND('Riesgos Corrup'!$AB$34="Media",'Riesgos Corrup'!$AD$34="Mayor"),CONCATENATE("R27C",'Riesgos Corrup'!$R$34),"")</f>
        <v/>
      </c>
      <c r="T132" s="39" t="str">
        <f>IF(AND('Riesgos Corrup'!$AB$35="Media",'Riesgos Corrup'!$AD$35="Mayor"),CONCATENATE("R27C",'Riesgos Corrup'!$R$35),"")</f>
        <v/>
      </c>
      <c r="U132" s="84" t="str">
        <f>IF(AND('Riesgos Corrup'!$AB$36="Media",'Riesgos Corrup'!$AD$36="Mayor"),CONCATENATE("R27C",'Riesgos Corrup'!$R$36),"")</f>
        <v/>
      </c>
      <c r="V132" s="96" t="str">
        <f ca="1">IF(AND('Riesgos Corrup'!$AB$34="Media",'Riesgos Corrup'!$AD$34="Catastrófico"),CONCATENATE("R27C",'Riesgos Corrup'!$R$34),"")</f>
        <v/>
      </c>
      <c r="W132" s="97" t="str">
        <f>IF(AND('Riesgos Corrup'!$AB$35="Media",'Riesgos Corrup'!$AD$35="Catastrófico"),CONCATENATE("R27C",'Riesgos Corrup'!$R$35),"")</f>
        <v/>
      </c>
      <c r="X132" s="98" t="str">
        <f>IF(AND('Riesgos Corrup'!$AB$36="Media",'Riesgos Corrup'!$AD$36="Catastrófico"),CONCATENATE("R27C",'Riesgos Corrup'!$R$36),"")</f>
        <v/>
      </c>
      <c r="Y132" s="40"/>
      <c r="Z132" s="272"/>
      <c r="AA132" s="273"/>
      <c r="AB132" s="273"/>
      <c r="AC132" s="273"/>
      <c r="AD132" s="273"/>
      <c r="AE132" s="274"/>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row>
    <row r="133" spans="1:61" ht="15" customHeight="1" x14ac:dyDescent="0.35">
      <c r="A133" s="40"/>
      <c r="B133" s="252"/>
      <c r="C133" s="253"/>
      <c r="D133" s="254"/>
      <c r="E133" s="227"/>
      <c r="F133" s="222"/>
      <c r="G133" s="222"/>
      <c r="H133" s="222"/>
      <c r="I133" s="222"/>
      <c r="J133" s="102" t="e">
        <f>IF(AND('Riesgos Corrup'!#REF!="Media",'Riesgos Corrup'!#REF!="Moderado"),CONCATENATE("R28C",'Riesgos Corrup'!#REF!),"")</f>
        <v>#REF!</v>
      </c>
      <c r="K133" s="103" t="e">
        <f>IF(AND('Riesgos Corrup'!#REF!="Media",'Riesgos Corrup'!#REF!="Moderado"),CONCATENATE("R28C",'Riesgos Corrup'!#REF!),"")</f>
        <v>#REF!</v>
      </c>
      <c r="L133" s="104" t="e">
        <f>IF(AND('Riesgos Corrup'!#REF!="Media",'Riesgos Corrup'!#REF!="Moderado"),CONCATENATE("R28C",'Riesgos Corrup'!#REF!),"")</f>
        <v>#REF!</v>
      </c>
      <c r="M133" s="102" t="e">
        <f>IF(AND('Riesgos Corrup'!#REF!="Media",'Riesgos Corrup'!#REF!="Moderado"),CONCATENATE("R28C",'Riesgos Corrup'!#REF!),"")</f>
        <v>#REF!</v>
      </c>
      <c r="N133" s="103" t="e">
        <f>IF(AND('Riesgos Corrup'!#REF!="Media",'Riesgos Corrup'!#REF!="Moderado"),CONCATENATE("R28C",'Riesgos Corrup'!#REF!),"")</f>
        <v>#REF!</v>
      </c>
      <c r="O133" s="104" t="e">
        <f>IF(AND('Riesgos Corrup'!#REF!="Media",'Riesgos Corrup'!#REF!="Moderado"),CONCATENATE("R28C",'Riesgos Corrup'!#REF!),"")</f>
        <v>#REF!</v>
      </c>
      <c r="P133" s="102" t="e">
        <f>IF(AND('Riesgos Corrup'!#REF!="Media",'Riesgos Corrup'!#REF!="Moderado"),CONCATENATE("R28C",'Riesgos Corrup'!#REF!),"")</f>
        <v>#REF!</v>
      </c>
      <c r="Q133" s="103" t="e">
        <f>IF(AND('Riesgos Corrup'!#REF!="Media",'Riesgos Corrup'!#REF!="Moderado"),CONCATENATE("R28C",'Riesgos Corrup'!#REF!),"")</f>
        <v>#REF!</v>
      </c>
      <c r="R133" s="104" t="e">
        <f>IF(AND('Riesgos Corrup'!#REF!="Media",'Riesgos Corrup'!#REF!="Moderado"),CONCATENATE("R28C",'Riesgos Corrup'!#REF!),"")</f>
        <v>#REF!</v>
      </c>
      <c r="S133" s="83" t="e">
        <f>IF(AND('Riesgos Corrup'!#REF!="Media",'Riesgos Corrup'!#REF!="Mayor"),CONCATENATE("R28C",'Riesgos Corrup'!#REF!),"")</f>
        <v>#REF!</v>
      </c>
      <c r="T133" s="39" t="e">
        <f>IF(AND('Riesgos Corrup'!#REF!="Media",'Riesgos Corrup'!#REF!="Mayor"),CONCATENATE("R28C",'Riesgos Corrup'!#REF!),"")</f>
        <v>#REF!</v>
      </c>
      <c r="U133" s="84" t="e">
        <f>IF(AND('Riesgos Corrup'!#REF!="Media",'Riesgos Corrup'!#REF!="Mayor"),CONCATENATE("R28C",'Riesgos Corrup'!#REF!),"")</f>
        <v>#REF!</v>
      </c>
      <c r="V133" s="96" t="e">
        <f>IF(AND('Riesgos Corrup'!#REF!="Media",'Riesgos Corrup'!#REF!="Catastrófico"),CONCATENATE("R28C",'Riesgos Corrup'!#REF!),"")</f>
        <v>#REF!</v>
      </c>
      <c r="W133" s="97" t="e">
        <f>IF(AND('Riesgos Corrup'!#REF!="Media",'Riesgos Corrup'!#REF!="Catastrófico"),CONCATENATE("R28C",'Riesgos Corrup'!#REF!),"")</f>
        <v>#REF!</v>
      </c>
      <c r="X133" s="98" t="e">
        <f>IF(AND('Riesgos Corrup'!#REF!="Media",'Riesgos Corrup'!#REF!="Catastrófico"),CONCATENATE("R28C",'Riesgos Corrup'!#REF!),"")</f>
        <v>#REF!</v>
      </c>
      <c r="Y133" s="40"/>
      <c r="Z133" s="272"/>
      <c r="AA133" s="273"/>
      <c r="AB133" s="273"/>
      <c r="AC133" s="273"/>
      <c r="AD133" s="273"/>
      <c r="AE133" s="274"/>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row>
    <row r="134" spans="1:61" ht="15" customHeight="1" x14ac:dyDescent="0.35">
      <c r="A134" s="40"/>
      <c r="B134" s="252"/>
      <c r="C134" s="253"/>
      <c r="D134" s="254"/>
      <c r="E134" s="227"/>
      <c r="F134" s="222"/>
      <c r="G134" s="222"/>
      <c r="H134" s="222"/>
      <c r="I134" s="222"/>
      <c r="J134" s="102" t="e">
        <f>IF(AND('Riesgos Corrup'!#REF!="Media",'Riesgos Corrup'!#REF!="Moderado"),CONCATENATE("R29C",'Riesgos Corrup'!#REF!),"")</f>
        <v>#REF!</v>
      </c>
      <c r="K134" s="103" t="e">
        <f>IF(AND('Riesgos Corrup'!#REF!="Media",'Riesgos Corrup'!#REF!="Moderado"),CONCATENATE("R29C",'Riesgos Corrup'!#REF!),"")</f>
        <v>#REF!</v>
      </c>
      <c r="L134" s="104" t="e">
        <f>IF(AND('Riesgos Corrup'!#REF!="Media",'Riesgos Corrup'!#REF!="Moderado"),CONCATENATE("R29C",'Riesgos Corrup'!#REF!),"")</f>
        <v>#REF!</v>
      </c>
      <c r="M134" s="102" t="e">
        <f>IF(AND('Riesgos Corrup'!#REF!="Media",'Riesgos Corrup'!#REF!="Moderado"),CONCATENATE("R29C",'Riesgos Corrup'!#REF!),"")</f>
        <v>#REF!</v>
      </c>
      <c r="N134" s="103" t="e">
        <f>IF(AND('Riesgos Corrup'!#REF!="Media",'Riesgos Corrup'!#REF!="Moderado"),CONCATENATE("R29C",'Riesgos Corrup'!#REF!),"")</f>
        <v>#REF!</v>
      </c>
      <c r="O134" s="104" t="e">
        <f>IF(AND('Riesgos Corrup'!#REF!="Media",'Riesgos Corrup'!#REF!="Moderado"),CONCATENATE("R29C",'Riesgos Corrup'!#REF!),"")</f>
        <v>#REF!</v>
      </c>
      <c r="P134" s="102" t="e">
        <f>IF(AND('Riesgos Corrup'!#REF!="Media",'Riesgos Corrup'!#REF!="Moderado"),CONCATENATE("R29C",'Riesgos Corrup'!#REF!),"")</f>
        <v>#REF!</v>
      </c>
      <c r="Q134" s="103" t="e">
        <f>IF(AND('Riesgos Corrup'!#REF!="Media",'Riesgos Corrup'!#REF!="Moderado"),CONCATENATE("R29C",'Riesgos Corrup'!#REF!),"")</f>
        <v>#REF!</v>
      </c>
      <c r="R134" s="104" t="e">
        <f>IF(AND('Riesgos Corrup'!#REF!="Media",'Riesgos Corrup'!#REF!="Moderado"),CONCATENATE("R29C",'Riesgos Corrup'!#REF!),"")</f>
        <v>#REF!</v>
      </c>
      <c r="S134" s="83" t="e">
        <f>IF(AND('Riesgos Corrup'!#REF!="Media",'Riesgos Corrup'!#REF!="Mayor"),CONCATENATE("R29C",'Riesgos Corrup'!#REF!),"")</f>
        <v>#REF!</v>
      </c>
      <c r="T134" s="39" t="e">
        <f>IF(AND('Riesgos Corrup'!#REF!="Media",'Riesgos Corrup'!#REF!="Mayor"),CONCATENATE("R29C",'Riesgos Corrup'!#REF!),"")</f>
        <v>#REF!</v>
      </c>
      <c r="U134" s="84" t="e">
        <f>IF(AND('Riesgos Corrup'!#REF!="Media",'Riesgos Corrup'!#REF!="Mayor"),CONCATENATE("R29C",'Riesgos Corrup'!#REF!),"")</f>
        <v>#REF!</v>
      </c>
      <c r="V134" s="96" t="e">
        <f>IF(AND('Riesgos Corrup'!#REF!="Media",'Riesgos Corrup'!#REF!="Catastrófico"),CONCATENATE("R29C",'Riesgos Corrup'!#REF!),"")</f>
        <v>#REF!</v>
      </c>
      <c r="W134" s="97" t="e">
        <f>IF(AND('Riesgos Corrup'!#REF!="Media",'Riesgos Corrup'!#REF!="Catastrófico"),CONCATENATE("R29C",'Riesgos Corrup'!#REF!),"")</f>
        <v>#REF!</v>
      </c>
      <c r="X134" s="98" t="e">
        <f>IF(AND('Riesgos Corrup'!#REF!="Media",'Riesgos Corrup'!#REF!="Catastrófico"),CONCATENATE("R29C",'Riesgos Corrup'!#REF!),"")</f>
        <v>#REF!</v>
      </c>
      <c r="Y134" s="40"/>
      <c r="Z134" s="272"/>
      <c r="AA134" s="273"/>
      <c r="AB134" s="273"/>
      <c r="AC134" s="273"/>
      <c r="AD134" s="273"/>
      <c r="AE134" s="274"/>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row>
    <row r="135" spans="1:61" ht="15" customHeight="1" x14ac:dyDescent="0.35">
      <c r="A135" s="40"/>
      <c r="B135" s="252"/>
      <c r="C135" s="253"/>
      <c r="D135" s="254"/>
      <c r="E135" s="227"/>
      <c r="F135" s="222"/>
      <c r="G135" s="222"/>
      <c r="H135" s="222"/>
      <c r="I135" s="222"/>
      <c r="J135" s="102" t="e">
        <f>IF(AND('Riesgos Corrup'!#REF!="Media",'Riesgos Corrup'!#REF!="Moderado"),CONCATENATE("R30C",'Riesgos Corrup'!#REF!),"")</f>
        <v>#REF!</v>
      </c>
      <c r="K135" s="103" t="e">
        <f>IF(AND('Riesgos Corrup'!#REF!="Media",'Riesgos Corrup'!#REF!="Moderado"),CONCATENATE("R30C",'Riesgos Corrup'!#REF!),"")</f>
        <v>#REF!</v>
      </c>
      <c r="L135" s="104" t="e">
        <f>IF(AND('Riesgos Corrup'!#REF!="Media",'Riesgos Corrup'!#REF!="Moderado"),CONCATENATE("R30C",'Riesgos Corrup'!#REF!),"")</f>
        <v>#REF!</v>
      </c>
      <c r="M135" s="102" t="e">
        <f>IF(AND('Riesgos Corrup'!#REF!="Media",'Riesgos Corrup'!#REF!="Moderado"),CONCATENATE("R30C",'Riesgos Corrup'!#REF!),"")</f>
        <v>#REF!</v>
      </c>
      <c r="N135" s="103" t="e">
        <f>IF(AND('Riesgos Corrup'!#REF!="Media",'Riesgos Corrup'!#REF!="Moderado"),CONCATENATE("R30C",'Riesgos Corrup'!#REF!),"")</f>
        <v>#REF!</v>
      </c>
      <c r="O135" s="104" t="e">
        <f>IF(AND('Riesgos Corrup'!#REF!="Media",'Riesgos Corrup'!#REF!="Moderado"),CONCATENATE("R30C",'Riesgos Corrup'!#REF!),"")</f>
        <v>#REF!</v>
      </c>
      <c r="P135" s="102" t="e">
        <f>IF(AND('Riesgos Corrup'!#REF!="Media",'Riesgos Corrup'!#REF!="Moderado"),CONCATENATE("R30C",'Riesgos Corrup'!#REF!),"")</f>
        <v>#REF!</v>
      </c>
      <c r="Q135" s="103" t="e">
        <f>IF(AND('Riesgos Corrup'!#REF!="Media",'Riesgos Corrup'!#REF!="Moderado"),CONCATENATE("R30C",'Riesgos Corrup'!#REF!),"")</f>
        <v>#REF!</v>
      </c>
      <c r="R135" s="104" t="e">
        <f>IF(AND('Riesgos Corrup'!#REF!="Media",'Riesgos Corrup'!#REF!="Moderado"),CONCATENATE("R30C",'Riesgos Corrup'!#REF!),"")</f>
        <v>#REF!</v>
      </c>
      <c r="S135" s="83" t="e">
        <f>IF(AND('Riesgos Corrup'!#REF!="Media",'Riesgos Corrup'!#REF!="Mayor"),CONCATENATE("R30C",'Riesgos Corrup'!#REF!),"")</f>
        <v>#REF!</v>
      </c>
      <c r="T135" s="39" t="e">
        <f>IF(AND('Riesgos Corrup'!#REF!="Media",'Riesgos Corrup'!#REF!="Mayor"),CONCATENATE("R30C",'Riesgos Corrup'!#REF!),"")</f>
        <v>#REF!</v>
      </c>
      <c r="U135" s="84" t="e">
        <f>IF(AND('Riesgos Corrup'!#REF!="Media",'Riesgos Corrup'!#REF!="Mayor"),CONCATENATE("R30C",'Riesgos Corrup'!#REF!),"")</f>
        <v>#REF!</v>
      </c>
      <c r="V135" s="96" t="e">
        <f>IF(AND('Riesgos Corrup'!#REF!="Media",'Riesgos Corrup'!#REF!="Catastrófico"),CONCATENATE("R30C",'Riesgos Corrup'!#REF!),"")</f>
        <v>#REF!</v>
      </c>
      <c r="W135" s="97" t="e">
        <f>IF(AND('Riesgos Corrup'!#REF!="Media",'Riesgos Corrup'!#REF!="Catastrófico"),CONCATENATE("R30C",'Riesgos Corrup'!#REF!),"")</f>
        <v>#REF!</v>
      </c>
      <c r="X135" s="98" t="e">
        <f>IF(AND('Riesgos Corrup'!#REF!="Media",'Riesgos Corrup'!#REF!="Catastrófico"),CONCATENATE("R30C",'Riesgos Corrup'!#REF!),"")</f>
        <v>#REF!</v>
      </c>
      <c r="Y135" s="40"/>
      <c r="Z135" s="272"/>
      <c r="AA135" s="273"/>
      <c r="AB135" s="273"/>
      <c r="AC135" s="273"/>
      <c r="AD135" s="273"/>
      <c r="AE135" s="274"/>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row>
    <row r="136" spans="1:61" ht="15" customHeight="1" x14ac:dyDescent="0.35">
      <c r="A136" s="40"/>
      <c r="B136" s="252"/>
      <c r="C136" s="253"/>
      <c r="D136" s="254"/>
      <c r="E136" s="227"/>
      <c r="F136" s="222"/>
      <c r="G136" s="222"/>
      <c r="H136" s="222"/>
      <c r="I136" s="222"/>
      <c r="J136" s="102" t="e">
        <f>IF(AND('Riesgos Corrup'!#REF!="Media",'Riesgos Corrup'!#REF!="Moderado"),CONCATENATE("R31C",'Riesgos Corrup'!#REF!),"")</f>
        <v>#REF!</v>
      </c>
      <c r="K136" s="103" t="e">
        <f>IF(AND('Riesgos Corrup'!#REF!="Media",'Riesgos Corrup'!#REF!="Moderado"),CONCATENATE("R31C",'Riesgos Corrup'!#REF!),"")</f>
        <v>#REF!</v>
      </c>
      <c r="L136" s="103" t="e">
        <f>IF(AND('Riesgos Corrup'!#REF!="Media",'Riesgos Corrup'!#REF!="Moderado"),CONCATENATE("R31C",'Riesgos Corrup'!#REF!),"")</f>
        <v>#REF!</v>
      </c>
      <c r="M136" s="102" t="e">
        <f>IF(AND('Riesgos Corrup'!#REF!="Media",'Riesgos Corrup'!#REF!="Moderado"),CONCATENATE("R31C",'Riesgos Corrup'!#REF!),"")</f>
        <v>#REF!</v>
      </c>
      <c r="N136" s="103" t="e">
        <f>IF(AND('Riesgos Corrup'!#REF!="Media",'Riesgos Corrup'!#REF!="Moderado"),CONCATENATE("R31C",'Riesgos Corrup'!#REF!),"")</f>
        <v>#REF!</v>
      </c>
      <c r="O136" s="103" t="e">
        <f>IF(AND('Riesgos Corrup'!#REF!="Media",'Riesgos Corrup'!#REF!="Moderado"),CONCATENATE("R31C",'Riesgos Corrup'!#REF!),"")</f>
        <v>#REF!</v>
      </c>
      <c r="P136" s="102" t="e">
        <f>IF(AND('Riesgos Corrup'!#REF!="Media",'Riesgos Corrup'!#REF!="Moderado"),CONCATENATE("R31C",'Riesgos Corrup'!#REF!),"")</f>
        <v>#REF!</v>
      </c>
      <c r="Q136" s="103" t="e">
        <f>IF(AND('Riesgos Corrup'!#REF!="Media",'Riesgos Corrup'!#REF!="Moderado"),CONCATENATE("R31C",'Riesgos Corrup'!#REF!),"")</f>
        <v>#REF!</v>
      </c>
      <c r="R136" s="103" t="e">
        <f>IF(AND('Riesgos Corrup'!#REF!="Media",'Riesgos Corrup'!#REF!="Moderado"),CONCATENATE("R31C",'Riesgos Corrup'!#REF!),"")</f>
        <v>#REF!</v>
      </c>
      <c r="S136" s="83" t="e">
        <f>IF(AND('Riesgos Corrup'!#REF!="Media",'Riesgos Corrup'!#REF!="Mayor"),CONCATENATE("R31C",'Riesgos Corrup'!#REF!),"")</f>
        <v>#REF!</v>
      </c>
      <c r="T136" s="39" t="e">
        <f>IF(AND('Riesgos Corrup'!#REF!="Media",'Riesgos Corrup'!#REF!="Mayor"),CONCATENATE("R31C",'Riesgos Corrup'!#REF!),"")</f>
        <v>#REF!</v>
      </c>
      <c r="U136" s="39" t="e">
        <f>IF(AND('Riesgos Corrup'!#REF!="Media",'Riesgos Corrup'!#REF!="Mayor"),CONCATENATE("R31C",'Riesgos Corrup'!#REF!),"")</f>
        <v>#REF!</v>
      </c>
      <c r="V136" s="96" t="e">
        <f>IF(AND('Riesgos Corrup'!#REF!="Media",'Riesgos Corrup'!#REF!="Catastrófico"),CONCATENATE("R31C",'Riesgos Corrup'!#REF!),"")</f>
        <v>#REF!</v>
      </c>
      <c r="W136" s="97" t="e">
        <f>IF(AND('Riesgos Corrup'!#REF!="Media",'Riesgos Corrup'!#REF!="Catastrófico"),CONCATENATE("R31C",'Riesgos Corrup'!#REF!),"")</f>
        <v>#REF!</v>
      </c>
      <c r="X136" s="98" t="e">
        <f>IF(AND('Riesgos Corrup'!#REF!="Media",'Riesgos Corrup'!#REF!="Catastrófico"),CONCATENATE("R31C",'Riesgos Corrup'!#REF!),"")</f>
        <v>#REF!</v>
      </c>
      <c r="Y136" s="40"/>
      <c r="Z136" s="272"/>
      <c r="AA136" s="273"/>
      <c r="AB136" s="273"/>
      <c r="AC136" s="273"/>
      <c r="AD136" s="273"/>
      <c r="AE136" s="274"/>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row>
    <row r="137" spans="1:61" ht="15" customHeight="1" x14ac:dyDescent="0.35">
      <c r="A137" s="40"/>
      <c r="B137" s="252"/>
      <c r="C137" s="253"/>
      <c r="D137" s="254"/>
      <c r="E137" s="227"/>
      <c r="F137" s="222"/>
      <c r="G137" s="222"/>
      <c r="H137" s="222"/>
      <c r="I137" s="222"/>
      <c r="J137" s="102" t="e">
        <f>IF(AND('Riesgos Corrup'!#REF!="Media",'Riesgos Corrup'!#REF!="Moderado"),CONCATENATE("R32C",'Riesgos Corrup'!#REF!),"")</f>
        <v>#REF!</v>
      </c>
      <c r="K137" s="103" t="e">
        <f>IF(AND('Riesgos Corrup'!#REF!="Media",'Riesgos Corrup'!#REF!="Moderado"),CONCATENATE("R32C",'Riesgos Corrup'!#REF!),"")</f>
        <v>#REF!</v>
      </c>
      <c r="L137" s="104" t="e">
        <f>IF(AND('Riesgos Corrup'!#REF!="Media",'Riesgos Corrup'!#REF!="Moderado"),CONCATENATE("R32C",'Riesgos Corrup'!#REF!),"")</f>
        <v>#REF!</v>
      </c>
      <c r="M137" s="102" t="e">
        <f>IF(AND('Riesgos Corrup'!#REF!="Media",'Riesgos Corrup'!#REF!="Moderado"),CONCATENATE("R32C",'Riesgos Corrup'!#REF!),"")</f>
        <v>#REF!</v>
      </c>
      <c r="N137" s="103" t="e">
        <f>IF(AND('Riesgos Corrup'!#REF!="Media",'Riesgos Corrup'!#REF!="Moderado"),CONCATENATE("R32C",'Riesgos Corrup'!#REF!),"")</f>
        <v>#REF!</v>
      </c>
      <c r="O137" s="104" t="e">
        <f>IF(AND('Riesgos Corrup'!#REF!="Media",'Riesgos Corrup'!#REF!="Moderado"),CONCATENATE("R32C",'Riesgos Corrup'!#REF!),"")</f>
        <v>#REF!</v>
      </c>
      <c r="P137" s="102" t="e">
        <f>IF(AND('Riesgos Corrup'!#REF!="Media",'Riesgos Corrup'!#REF!="Moderado"),CONCATENATE("R32C",'Riesgos Corrup'!#REF!),"")</f>
        <v>#REF!</v>
      </c>
      <c r="Q137" s="103" t="e">
        <f>IF(AND('Riesgos Corrup'!#REF!="Media",'Riesgos Corrup'!#REF!="Moderado"),CONCATENATE("R32C",'Riesgos Corrup'!#REF!),"")</f>
        <v>#REF!</v>
      </c>
      <c r="R137" s="104" t="e">
        <f>IF(AND('Riesgos Corrup'!#REF!="Media",'Riesgos Corrup'!#REF!="Moderado"),CONCATENATE("R32C",'Riesgos Corrup'!#REF!),"")</f>
        <v>#REF!</v>
      </c>
      <c r="S137" s="83" t="e">
        <f>IF(AND('Riesgos Corrup'!#REF!="Media",'Riesgos Corrup'!#REF!="Mayor"),CONCATENATE("R32C",'Riesgos Corrup'!#REF!),"")</f>
        <v>#REF!</v>
      </c>
      <c r="T137" s="39" t="e">
        <f>IF(AND('Riesgos Corrup'!#REF!="Media",'Riesgos Corrup'!#REF!="Mayor"),CONCATENATE("R32C",'Riesgos Corrup'!#REF!),"")</f>
        <v>#REF!</v>
      </c>
      <c r="U137" s="84" t="e">
        <f>IF(AND('Riesgos Corrup'!#REF!="Media",'Riesgos Corrup'!#REF!="Mayor"),CONCATENATE("R32C",'Riesgos Corrup'!#REF!),"")</f>
        <v>#REF!</v>
      </c>
      <c r="V137" s="96" t="e">
        <f>IF(AND('Riesgos Corrup'!#REF!="Media",'Riesgos Corrup'!#REF!="Catastrófico"),CONCATENATE("R32C",'Riesgos Corrup'!#REF!),"")</f>
        <v>#REF!</v>
      </c>
      <c r="W137" s="97" t="e">
        <f>IF(AND('Riesgos Corrup'!#REF!="Media",'Riesgos Corrup'!#REF!="Catastrófico"),CONCATENATE("R32C",'Riesgos Corrup'!#REF!),"")</f>
        <v>#REF!</v>
      </c>
      <c r="X137" s="98" t="e">
        <f>IF(AND('Riesgos Corrup'!#REF!="Media",'Riesgos Corrup'!#REF!="Catastrófico"),CONCATENATE("R32C",'Riesgos Corrup'!#REF!),"")</f>
        <v>#REF!</v>
      </c>
      <c r="Y137" s="40"/>
      <c r="Z137" s="272"/>
      <c r="AA137" s="273"/>
      <c r="AB137" s="273"/>
      <c r="AC137" s="273"/>
      <c r="AD137" s="273"/>
      <c r="AE137" s="274"/>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row>
    <row r="138" spans="1:61" ht="15" customHeight="1" x14ac:dyDescent="0.35">
      <c r="A138" s="40"/>
      <c r="B138" s="252"/>
      <c r="C138" s="253"/>
      <c r="D138" s="254"/>
      <c r="E138" s="227"/>
      <c r="F138" s="222"/>
      <c r="G138" s="222"/>
      <c r="H138" s="222"/>
      <c r="I138" s="222"/>
      <c r="J138" s="102" t="e">
        <f>IF(AND('Riesgos Corrup'!#REF!="Media",'Riesgos Corrup'!#REF!="Moderado"),CONCATENATE("R33C",'Riesgos Corrup'!#REF!),"")</f>
        <v>#REF!</v>
      </c>
      <c r="K138" s="103" t="e">
        <f>IF(AND('Riesgos Corrup'!#REF!="Media",'Riesgos Corrup'!#REF!="Moderado"),CONCATENATE("R33C",'Riesgos Corrup'!#REF!),"")</f>
        <v>#REF!</v>
      </c>
      <c r="L138" s="104" t="e">
        <f>IF(AND('Riesgos Corrup'!#REF!="Media",'Riesgos Corrup'!#REF!="Moderado"),CONCATENATE("R33C",'Riesgos Corrup'!#REF!),"")</f>
        <v>#REF!</v>
      </c>
      <c r="M138" s="102" t="e">
        <f>IF(AND('Riesgos Corrup'!#REF!="Media",'Riesgos Corrup'!#REF!="Moderado"),CONCATENATE("R33C",'Riesgos Corrup'!#REF!),"")</f>
        <v>#REF!</v>
      </c>
      <c r="N138" s="103" t="e">
        <f>IF(AND('Riesgos Corrup'!#REF!="Media",'Riesgos Corrup'!#REF!="Moderado"),CONCATENATE("R33C",'Riesgos Corrup'!#REF!),"")</f>
        <v>#REF!</v>
      </c>
      <c r="O138" s="104" t="e">
        <f>IF(AND('Riesgos Corrup'!#REF!="Media",'Riesgos Corrup'!#REF!="Moderado"),CONCATENATE("R33C",'Riesgos Corrup'!#REF!),"")</f>
        <v>#REF!</v>
      </c>
      <c r="P138" s="102" t="e">
        <f>IF(AND('Riesgos Corrup'!#REF!="Media",'Riesgos Corrup'!#REF!="Moderado"),CONCATENATE("R33C",'Riesgos Corrup'!#REF!),"")</f>
        <v>#REF!</v>
      </c>
      <c r="Q138" s="103" t="e">
        <f>IF(AND('Riesgos Corrup'!#REF!="Media",'Riesgos Corrup'!#REF!="Moderado"),CONCATENATE("R33C",'Riesgos Corrup'!#REF!),"")</f>
        <v>#REF!</v>
      </c>
      <c r="R138" s="104" t="e">
        <f>IF(AND('Riesgos Corrup'!#REF!="Media",'Riesgos Corrup'!#REF!="Moderado"),CONCATENATE("R33C",'Riesgos Corrup'!#REF!),"")</f>
        <v>#REF!</v>
      </c>
      <c r="S138" s="83" t="e">
        <f>IF(AND('Riesgos Corrup'!#REF!="Media",'Riesgos Corrup'!#REF!="Mayor"),CONCATENATE("R33C",'Riesgos Corrup'!#REF!),"")</f>
        <v>#REF!</v>
      </c>
      <c r="T138" s="39" t="e">
        <f>IF(AND('Riesgos Corrup'!#REF!="Media",'Riesgos Corrup'!#REF!="Mayor"),CONCATENATE("R33C",'Riesgos Corrup'!#REF!),"")</f>
        <v>#REF!</v>
      </c>
      <c r="U138" s="84" t="e">
        <f>IF(AND('Riesgos Corrup'!#REF!="Media",'Riesgos Corrup'!#REF!="Mayor"),CONCATENATE("R33C",'Riesgos Corrup'!#REF!),"")</f>
        <v>#REF!</v>
      </c>
      <c r="V138" s="96" t="e">
        <f>IF(AND('Riesgos Corrup'!#REF!="Media",'Riesgos Corrup'!#REF!="Catastrófico"),CONCATENATE("R33C",'Riesgos Corrup'!#REF!),"")</f>
        <v>#REF!</v>
      </c>
      <c r="W138" s="97" t="e">
        <f>IF(AND('Riesgos Corrup'!#REF!="Media",'Riesgos Corrup'!#REF!="Catastrófico"),CONCATENATE("R33C",'Riesgos Corrup'!#REF!),"")</f>
        <v>#REF!</v>
      </c>
      <c r="X138" s="98" t="e">
        <f>IF(AND('Riesgos Corrup'!#REF!="Media",'Riesgos Corrup'!#REF!="Catastrófico"),CONCATENATE("R33C",'Riesgos Corrup'!#REF!),"")</f>
        <v>#REF!</v>
      </c>
      <c r="Y138" s="40"/>
      <c r="Z138" s="272"/>
      <c r="AA138" s="273"/>
      <c r="AB138" s="273"/>
      <c r="AC138" s="273"/>
      <c r="AD138" s="273"/>
      <c r="AE138" s="274"/>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row>
    <row r="139" spans="1:61" ht="15" customHeight="1" x14ac:dyDescent="0.35">
      <c r="A139" s="40"/>
      <c r="B139" s="252"/>
      <c r="C139" s="253"/>
      <c r="D139" s="254"/>
      <c r="E139" s="227"/>
      <c r="F139" s="222"/>
      <c r="G139" s="222"/>
      <c r="H139" s="222"/>
      <c r="I139" s="222"/>
      <c r="J139" s="102" t="e">
        <f>IF(AND('Riesgos Corrup'!#REF!="Media",'Riesgos Corrup'!#REF!="Moderado"),CONCATENATE("R34C",'Riesgos Corrup'!#REF!),"")</f>
        <v>#REF!</v>
      </c>
      <c r="K139" s="103" t="e">
        <f>IF(AND('Riesgos Corrup'!#REF!="Media",'Riesgos Corrup'!#REF!="Moderado"),CONCATENATE("R34C",'Riesgos Corrup'!#REF!),"")</f>
        <v>#REF!</v>
      </c>
      <c r="L139" s="104" t="e">
        <f>IF(AND('Riesgos Corrup'!#REF!="Media",'Riesgos Corrup'!#REF!="Moderado"),CONCATENATE("R34C",'Riesgos Corrup'!#REF!),"")</f>
        <v>#REF!</v>
      </c>
      <c r="M139" s="102" t="e">
        <f>IF(AND('Riesgos Corrup'!#REF!="Media",'Riesgos Corrup'!#REF!="Moderado"),CONCATENATE("R34C",'Riesgos Corrup'!#REF!),"")</f>
        <v>#REF!</v>
      </c>
      <c r="N139" s="103" t="e">
        <f>IF(AND('Riesgos Corrup'!#REF!="Media",'Riesgos Corrup'!#REF!="Moderado"),CONCATENATE("R34C",'Riesgos Corrup'!#REF!),"")</f>
        <v>#REF!</v>
      </c>
      <c r="O139" s="104" t="e">
        <f>IF(AND('Riesgos Corrup'!#REF!="Media",'Riesgos Corrup'!#REF!="Moderado"),CONCATENATE("R34C",'Riesgos Corrup'!#REF!),"")</f>
        <v>#REF!</v>
      </c>
      <c r="P139" s="102" t="e">
        <f>IF(AND('Riesgos Corrup'!#REF!="Media",'Riesgos Corrup'!#REF!="Moderado"),CONCATENATE("R34C",'Riesgos Corrup'!#REF!),"")</f>
        <v>#REF!</v>
      </c>
      <c r="Q139" s="103" t="e">
        <f>IF(AND('Riesgos Corrup'!#REF!="Media",'Riesgos Corrup'!#REF!="Moderado"),CONCATENATE("R34C",'Riesgos Corrup'!#REF!),"")</f>
        <v>#REF!</v>
      </c>
      <c r="R139" s="104" t="e">
        <f>IF(AND('Riesgos Corrup'!#REF!="Media",'Riesgos Corrup'!#REF!="Moderado"),CONCATENATE("R34C",'Riesgos Corrup'!#REF!),"")</f>
        <v>#REF!</v>
      </c>
      <c r="S139" s="83" t="e">
        <f>IF(AND('Riesgos Corrup'!#REF!="Media",'Riesgos Corrup'!#REF!="Mayor"),CONCATENATE("R34C",'Riesgos Corrup'!#REF!),"")</f>
        <v>#REF!</v>
      </c>
      <c r="T139" s="39" t="e">
        <f>IF(AND('Riesgos Corrup'!#REF!="Media",'Riesgos Corrup'!#REF!="Mayor"),CONCATENATE("R34C",'Riesgos Corrup'!#REF!),"")</f>
        <v>#REF!</v>
      </c>
      <c r="U139" s="84" t="e">
        <f>IF(AND('Riesgos Corrup'!#REF!="Media",'Riesgos Corrup'!#REF!="Mayor"),CONCATENATE("R34C",'Riesgos Corrup'!#REF!),"")</f>
        <v>#REF!</v>
      </c>
      <c r="V139" s="96" t="e">
        <f>IF(AND('Riesgos Corrup'!#REF!="Media",'Riesgos Corrup'!#REF!="Catastrófico"),CONCATENATE("R34C",'Riesgos Corrup'!#REF!),"")</f>
        <v>#REF!</v>
      </c>
      <c r="W139" s="97" t="e">
        <f>IF(AND('Riesgos Corrup'!#REF!="Media",'Riesgos Corrup'!#REF!="Catastrófico"),CONCATENATE("R34C",'Riesgos Corrup'!#REF!),"")</f>
        <v>#REF!</v>
      </c>
      <c r="X139" s="98" t="e">
        <f>IF(AND('Riesgos Corrup'!#REF!="Media",'Riesgos Corrup'!#REF!="Catastrófico"),CONCATENATE("R34C",'Riesgos Corrup'!#REF!),"")</f>
        <v>#REF!</v>
      </c>
      <c r="Y139" s="40"/>
      <c r="Z139" s="272"/>
      <c r="AA139" s="273"/>
      <c r="AB139" s="273"/>
      <c r="AC139" s="273"/>
      <c r="AD139" s="273"/>
      <c r="AE139" s="274"/>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row>
    <row r="140" spans="1:61" ht="15" customHeight="1" x14ac:dyDescent="0.35">
      <c r="A140" s="40"/>
      <c r="B140" s="252"/>
      <c r="C140" s="253"/>
      <c r="D140" s="254"/>
      <c r="E140" s="227"/>
      <c r="F140" s="222"/>
      <c r="G140" s="222"/>
      <c r="H140" s="222"/>
      <c r="I140" s="222"/>
      <c r="J140" s="102" t="e">
        <f>IF(AND('Riesgos Corrup'!#REF!="Media",'Riesgos Corrup'!#REF!="Moderado"),CONCATENATE("R35C",'Riesgos Corrup'!#REF!),"")</f>
        <v>#REF!</v>
      </c>
      <c r="K140" s="103" t="e">
        <f>IF(AND('Riesgos Corrup'!#REF!="Media",'Riesgos Corrup'!#REF!="Moderado"),CONCATENATE("R35C",'Riesgos Corrup'!#REF!),"")</f>
        <v>#REF!</v>
      </c>
      <c r="L140" s="104" t="e">
        <f>IF(AND('Riesgos Corrup'!#REF!="Media",'Riesgos Corrup'!#REF!="Moderado"),CONCATENATE("R35C",'Riesgos Corrup'!#REF!),"")</f>
        <v>#REF!</v>
      </c>
      <c r="M140" s="102" t="e">
        <f>IF(AND('Riesgos Corrup'!#REF!="Media",'Riesgos Corrup'!#REF!="Moderado"),CONCATENATE("R35C",'Riesgos Corrup'!#REF!),"")</f>
        <v>#REF!</v>
      </c>
      <c r="N140" s="103" t="e">
        <f>IF(AND('Riesgos Corrup'!#REF!="Media",'Riesgos Corrup'!#REF!="Moderado"),CONCATENATE("R35C",'Riesgos Corrup'!#REF!),"")</f>
        <v>#REF!</v>
      </c>
      <c r="O140" s="104" t="e">
        <f>IF(AND('Riesgos Corrup'!#REF!="Media",'Riesgos Corrup'!#REF!="Moderado"),CONCATENATE("R35C",'Riesgos Corrup'!#REF!),"")</f>
        <v>#REF!</v>
      </c>
      <c r="P140" s="102" t="e">
        <f>IF(AND('Riesgos Corrup'!#REF!="Media",'Riesgos Corrup'!#REF!="Moderado"),CONCATENATE("R35C",'Riesgos Corrup'!#REF!),"")</f>
        <v>#REF!</v>
      </c>
      <c r="Q140" s="103" t="e">
        <f>IF(AND('Riesgos Corrup'!#REF!="Media",'Riesgos Corrup'!#REF!="Moderado"),CONCATENATE("R35C",'Riesgos Corrup'!#REF!),"")</f>
        <v>#REF!</v>
      </c>
      <c r="R140" s="104" t="e">
        <f>IF(AND('Riesgos Corrup'!#REF!="Media",'Riesgos Corrup'!#REF!="Moderado"),CONCATENATE("R35C",'Riesgos Corrup'!#REF!),"")</f>
        <v>#REF!</v>
      </c>
      <c r="S140" s="83" t="e">
        <f>IF(AND('Riesgos Corrup'!#REF!="Media",'Riesgos Corrup'!#REF!="Mayor"),CONCATENATE("R35C",'Riesgos Corrup'!#REF!),"")</f>
        <v>#REF!</v>
      </c>
      <c r="T140" s="39" t="e">
        <f>IF(AND('Riesgos Corrup'!#REF!="Media",'Riesgos Corrup'!#REF!="Mayor"),CONCATENATE("R35C",'Riesgos Corrup'!#REF!),"")</f>
        <v>#REF!</v>
      </c>
      <c r="U140" s="84" t="e">
        <f>IF(AND('Riesgos Corrup'!#REF!="Media",'Riesgos Corrup'!#REF!="Mayor"),CONCATENATE("R35C",'Riesgos Corrup'!#REF!),"")</f>
        <v>#REF!</v>
      </c>
      <c r="V140" s="96" t="e">
        <f>IF(AND('Riesgos Corrup'!#REF!="Media",'Riesgos Corrup'!#REF!="Catastrófico"),CONCATENATE("R35C",'Riesgos Corrup'!#REF!),"")</f>
        <v>#REF!</v>
      </c>
      <c r="W140" s="97" t="e">
        <f>IF(AND('Riesgos Corrup'!#REF!="Media",'Riesgos Corrup'!#REF!="Catastrófico"),CONCATENATE("R35C",'Riesgos Corrup'!#REF!),"")</f>
        <v>#REF!</v>
      </c>
      <c r="X140" s="98" t="e">
        <f>IF(AND('Riesgos Corrup'!#REF!="Media",'Riesgos Corrup'!#REF!="Catastrófico"),CONCATENATE("R35C",'Riesgos Corrup'!#REF!),"")</f>
        <v>#REF!</v>
      </c>
      <c r="Y140" s="40"/>
      <c r="Z140" s="272"/>
      <c r="AA140" s="273"/>
      <c r="AB140" s="273"/>
      <c r="AC140" s="273"/>
      <c r="AD140" s="273"/>
      <c r="AE140" s="274"/>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row>
    <row r="141" spans="1:61" ht="15" customHeight="1" x14ac:dyDescent="0.35">
      <c r="A141" s="40"/>
      <c r="B141" s="252"/>
      <c r="C141" s="253"/>
      <c r="D141" s="254"/>
      <c r="E141" s="227"/>
      <c r="F141" s="222"/>
      <c r="G141" s="222"/>
      <c r="H141" s="222"/>
      <c r="I141" s="222"/>
      <c r="J141" s="102" t="e">
        <f>IF(AND('Riesgos Corrup'!#REF!="Media",'Riesgos Corrup'!#REF!="Moderado"),CONCATENATE("R36C",'Riesgos Corrup'!#REF!),"")</f>
        <v>#REF!</v>
      </c>
      <c r="K141" s="103" t="e">
        <f>IF(AND('Riesgos Corrup'!#REF!="Media",'Riesgos Corrup'!#REF!="Moderado"),CONCATENATE("R36C",'Riesgos Corrup'!#REF!),"")</f>
        <v>#REF!</v>
      </c>
      <c r="L141" s="104" t="e">
        <f>IF(AND('Riesgos Corrup'!#REF!="Media",'Riesgos Corrup'!#REF!="Moderado"),CONCATENATE("R36C",'Riesgos Corrup'!#REF!),"")</f>
        <v>#REF!</v>
      </c>
      <c r="M141" s="102" t="e">
        <f>IF(AND('Riesgos Corrup'!#REF!="Media",'Riesgos Corrup'!#REF!="Moderado"),CONCATENATE("R36C",'Riesgos Corrup'!#REF!),"")</f>
        <v>#REF!</v>
      </c>
      <c r="N141" s="103" t="e">
        <f>IF(AND('Riesgos Corrup'!#REF!="Media",'Riesgos Corrup'!#REF!="Moderado"),CONCATENATE("R36C",'Riesgos Corrup'!#REF!),"")</f>
        <v>#REF!</v>
      </c>
      <c r="O141" s="104" t="e">
        <f>IF(AND('Riesgos Corrup'!#REF!="Media",'Riesgos Corrup'!#REF!="Moderado"),CONCATENATE("R36C",'Riesgos Corrup'!#REF!),"")</f>
        <v>#REF!</v>
      </c>
      <c r="P141" s="102" t="e">
        <f>IF(AND('Riesgos Corrup'!#REF!="Media",'Riesgos Corrup'!#REF!="Moderado"),CONCATENATE("R36C",'Riesgos Corrup'!#REF!),"")</f>
        <v>#REF!</v>
      </c>
      <c r="Q141" s="103" t="e">
        <f>IF(AND('Riesgos Corrup'!#REF!="Media",'Riesgos Corrup'!#REF!="Moderado"),CONCATENATE("R36C",'Riesgos Corrup'!#REF!),"")</f>
        <v>#REF!</v>
      </c>
      <c r="R141" s="104" t="e">
        <f>IF(AND('Riesgos Corrup'!#REF!="Media",'Riesgos Corrup'!#REF!="Moderado"),CONCATENATE("R36C",'Riesgos Corrup'!#REF!),"")</f>
        <v>#REF!</v>
      </c>
      <c r="S141" s="83" t="e">
        <f>IF(AND('Riesgos Corrup'!#REF!="Media",'Riesgos Corrup'!#REF!="Mayor"),CONCATENATE("R36C",'Riesgos Corrup'!#REF!),"")</f>
        <v>#REF!</v>
      </c>
      <c r="T141" s="39" t="e">
        <f>IF(AND('Riesgos Corrup'!#REF!="Media",'Riesgos Corrup'!#REF!="Mayor"),CONCATENATE("R36C",'Riesgos Corrup'!#REF!),"")</f>
        <v>#REF!</v>
      </c>
      <c r="U141" s="84" t="e">
        <f>IF(AND('Riesgos Corrup'!#REF!="Media",'Riesgos Corrup'!#REF!="Mayor"),CONCATENATE("R36C",'Riesgos Corrup'!#REF!),"")</f>
        <v>#REF!</v>
      </c>
      <c r="V141" s="96" t="e">
        <f>IF(AND('Riesgos Corrup'!#REF!="Media",'Riesgos Corrup'!#REF!="Catastrófico"),CONCATENATE("R36C",'Riesgos Corrup'!#REF!),"")</f>
        <v>#REF!</v>
      </c>
      <c r="W141" s="97" t="e">
        <f>IF(AND('Riesgos Corrup'!#REF!="Media",'Riesgos Corrup'!#REF!="Catastrófico"),CONCATENATE("R36C",'Riesgos Corrup'!#REF!),"")</f>
        <v>#REF!</v>
      </c>
      <c r="X141" s="98" t="e">
        <f>IF(AND('Riesgos Corrup'!#REF!="Media",'Riesgos Corrup'!#REF!="Catastrófico"),CONCATENATE("R36C",'Riesgos Corrup'!#REF!),"")</f>
        <v>#REF!</v>
      </c>
      <c r="Y141" s="40"/>
      <c r="Z141" s="272"/>
      <c r="AA141" s="273"/>
      <c r="AB141" s="273"/>
      <c r="AC141" s="273"/>
      <c r="AD141" s="273"/>
      <c r="AE141" s="274"/>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row>
    <row r="142" spans="1:61" ht="15" customHeight="1" x14ac:dyDescent="0.35">
      <c r="A142" s="40"/>
      <c r="B142" s="252"/>
      <c r="C142" s="253"/>
      <c r="D142" s="254"/>
      <c r="E142" s="227"/>
      <c r="F142" s="222"/>
      <c r="G142" s="222"/>
      <c r="H142" s="222"/>
      <c r="I142" s="222"/>
      <c r="J142" s="102" t="str">
        <f ca="1">IF(AND('Riesgos Corrup'!$AB$37="Media",'Riesgos Corrup'!$AD$37="Moderado"),CONCATENATE("R37C",'Riesgos Corrup'!$R$37),"")</f>
        <v>R37C1</v>
      </c>
      <c r="K142" s="103" t="str">
        <f>IF(AND('Riesgos Corrup'!$AB$38="Media",'Riesgos Corrup'!$AD$38="Moderado"),CONCATENATE("R37C",'Riesgos Corrup'!$R$38),"")</f>
        <v/>
      </c>
      <c r="L142" s="104" t="str">
        <f>IF(AND('Riesgos Corrup'!$AB$39="Media",'Riesgos Corrup'!$AD$39="Moderado"),CONCATENATE("R37C",'Riesgos Corrup'!$R$39),"")</f>
        <v/>
      </c>
      <c r="M142" s="102" t="str">
        <f ca="1">IF(AND('Riesgos Corrup'!$AB$37="Media",'Riesgos Corrup'!$AD$37="Moderado"),CONCATENATE("R37C",'Riesgos Corrup'!$R$37),"")</f>
        <v>R37C1</v>
      </c>
      <c r="N142" s="103" t="str">
        <f>IF(AND('Riesgos Corrup'!$AB$38="Media",'Riesgos Corrup'!$AD$38="Moderado"),CONCATENATE("R37C",'Riesgos Corrup'!$R$38),"")</f>
        <v/>
      </c>
      <c r="O142" s="104" t="str">
        <f>IF(AND('Riesgos Corrup'!$AB$39="Media",'Riesgos Corrup'!$AD$39="Moderado"),CONCATENATE("R37C",'Riesgos Corrup'!$R$39),"")</f>
        <v/>
      </c>
      <c r="P142" s="102" t="str">
        <f ca="1">IF(AND('Riesgos Corrup'!$AB$37="Media",'Riesgos Corrup'!$AD$37="Moderado"),CONCATENATE("R37C",'Riesgos Corrup'!$R$37),"")</f>
        <v>R37C1</v>
      </c>
      <c r="Q142" s="103" t="str">
        <f>IF(AND('Riesgos Corrup'!$AB$38="Media",'Riesgos Corrup'!$AD$38="Moderado"),CONCATENATE("R37C",'Riesgos Corrup'!$R$38),"")</f>
        <v/>
      </c>
      <c r="R142" s="104" t="str">
        <f>IF(AND('Riesgos Corrup'!$AB$39="Media",'Riesgos Corrup'!$AD$39="Moderado"),CONCATENATE("R37C",'Riesgos Corrup'!$R$39),"")</f>
        <v/>
      </c>
      <c r="S142" s="83" t="str">
        <f ca="1">IF(AND('Riesgos Corrup'!$AB$37="Media",'Riesgos Corrup'!$AD$37="Mayor"),CONCATENATE("R37C",'Riesgos Corrup'!$R$37),"")</f>
        <v/>
      </c>
      <c r="T142" s="39" t="str">
        <f>IF(AND('Riesgos Corrup'!$AB$38="Media",'Riesgos Corrup'!$AD$38="Mayor"),CONCATENATE("R37C",'Riesgos Corrup'!$R$38),"")</f>
        <v/>
      </c>
      <c r="U142" s="84" t="str">
        <f>IF(AND('Riesgos Corrup'!$AB$39="Media",'Riesgos Corrup'!$AD$39="Mayor"),CONCATENATE("R37C",'Riesgos Corrup'!$R$39),"")</f>
        <v/>
      </c>
      <c r="V142" s="96" t="str">
        <f ca="1">IF(AND('Riesgos Corrup'!$AB$37="Media",'Riesgos Corrup'!$AD$37="Catastrófico"),CONCATENATE("R37C",'Riesgos Corrup'!$R$37),"")</f>
        <v/>
      </c>
      <c r="W142" s="97" t="str">
        <f>IF(AND('Riesgos Corrup'!$AB$38="Media",'Riesgos Corrup'!$AD$38="Catastrófico"),CONCATENATE("R37C",'Riesgos Corrup'!$R$38),"")</f>
        <v/>
      </c>
      <c r="X142" s="98" t="str">
        <f>IF(AND('Riesgos Corrup'!$AB$39="Media",'Riesgos Corrup'!$AD$39="Catastrófico"),CONCATENATE("R37C",'Riesgos Corrup'!$R$39),"")</f>
        <v/>
      </c>
      <c r="Y142" s="40"/>
      <c r="Z142" s="272"/>
      <c r="AA142" s="273"/>
      <c r="AB142" s="273"/>
      <c r="AC142" s="273"/>
      <c r="AD142" s="273"/>
      <c r="AE142" s="274"/>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row>
    <row r="143" spans="1:61" ht="15" customHeight="1" x14ac:dyDescent="0.35">
      <c r="A143" s="40"/>
      <c r="B143" s="252"/>
      <c r="C143" s="253"/>
      <c r="D143" s="254"/>
      <c r="E143" s="227"/>
      <c r="F143" s="222"/>
      <c r="G143" s="222"/>
      <c r="H143" s="222"/>
      <c r="I143" s="222"/>
      <c r="J143" s="102" t="e">
        <f>IF(AND('Riesgos Corrup'!#REF!="Media",'Riesgos Corrup'!#REF!="Moderado"),CONCATENATE("R39C",'Riesgos Corrup'!#REF!),"")</f>
        <v>#REF!</v>
      </c>
      <c r="K143" s="103" t="e">
        <f>IF(AND('Riesgos Corrup'!#REF!="Media",'Riesgos Corrup'!#REF!="Moderado"),CONCATENATE("R38C",'Riesgos Corrup'!#REF!),"")</f>
        <v>#REF!</v>
      </c>
      <c r="L143" s="104" t="e">
        <f>IF(AND('Riesgos Corrup'!#REF!="Media",'Riesgos Corrup'!#REF!="Moderado"),CONCATENATE("R38C",'Riesgos Corrup'!#REF!),"")</f>
        <v>#REF!</v>
      </c>
      <c r="M143" s="102" t="e">
        <f>IF(AND('Riesgos Corrup'!#REF!="Media",'Riesgos Corrup'!#REF!="Moderado"),CONCATENATE("R39C",'Riesgos Corrup'!#REF!),"")</f>
        <v>#REF!</v>
      </c>
      <c r="N143" s="103" t="e">
        <f>IF(AND('Riesgos Corrup'!#REF!="Media",'Riesgos Corrup'!#REF!="Moderado"),CONCATENATE("R38C",'Riesgos Corrup'!#REF!),"")</f>
        <v>#REF!</v>
      </c>
      <c r="O143" s="104" t="e">
        <f>IF(AND('Riesgos Corrup'!#REF!="Media",'Riesgos Corrup'!#REF!="Moderado"),CONCATENATE("R38C",'Riesgos Corrup'!#REF!),"")</f>
        <v>#REF!</v>
      </c>
      <c r="P143" s="102" t="e">
        <f>IF(AND('Riesgos Corrup'!#REF!="Media",'Riesgos Corrup'!#REF!="Moderado"),CONCATENATE("R39C",'Riesgos Corrup'!#REF!),"")</f>
        <v>#REF!</v>
      </c>
      <c r="Q143" s="103" t="e">
        <f>IF(AND('Riesgos Corrup'!#REF!="Media",'Riesgos Corrup'!#REF!="Moderado"),CONCATENATE("R38C",'Riesgos Corrup'!#REF!),"")</f>
        <v>#REF!</v>
      </c>
      <c r="R143" s="104" t="e">
        <f>IF(AND('Riesgos Corrup'!#REF!="Media",'Riesgos Corrup'!#REF!="Moderado"),CONCATENATE("R38C",'Riesgos Corrup'!#REF!),"")</f>
        <v>#REF!</v>
      </c>
      <c r="S143" s="83" t="e">
        <f>IF(AND('Riesgos Corrup'!#REF!="Media",'Riesgos Corrup'!#REF!="Mayor"),CONCATENATE("R39C",'Riesgos Corrup'!#REF!),"")</f>
        <v>#REF!</v>
      </c>
      <c r="T143" s="39" t="e">
        <f>IF(AND('Riesgos Corrup'!#REF!="Media",'Riesgos Corrup'!#REF!="Mayor"),CONCATENATE("R38C",'Riesgos Corrup'!#REF!),"")</f>
        <v>#REF!</v>
      </c>
      <c r="U143" s="84" t="e">
        <f>IF(AND('Riesgos Corrup'!#REF!="Media",'Riesgos Corrup'!#REF!="Mayor"),CONCATENATE("R38C",'Riesgos Corrup'!#REF!),"")</f>
        <v>#REF!</v>
      </c>
      <c r="V143" s="96" t="e">
        <f>IF(AND('Riesgos Corrup'!#REF!="Media",'Riesgos Corrup'!#REF!="Catastrófico"),CONCATENATE("R39C",'Riesgos Corrup'!#REF!),"")</f>
        <v>#REF!</v>
      </c>
      <c r="W143" s="97" t="e">
        <f>IF(AND('Riesgos Corrup'!#REF!="Media",'Riesgos Corrup'!#REF!="Catastrófico"),CONCATENATE("R38C",'Riesgos Corrup'!#REF!),"")</f>
        <v>#REF!</v>
      </c>
      <c r="X143" s="98" t="e">
        <f>IF(AND('Riesgos Corrup'!#REF!="Media",'Riesgos Corrup'!#REF!="Catastrófico"),CONCATENATE("R38C",'Riesgos Corrup'!#REF!),"")</f>
        <v>#REF!</v>
      </c>
      <c r="Y143" s="40"/>
      <c r="Z143" s="272"/>
      <c r="AA143" s="273"/>
      <c r="AB143" s="273"/>
      <c r="AC143" s="273"/>
      <c r="AD143" s="273"/>
      <c r="AE143" s="274"/>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row>
    <row r="144" spans="1:61" ht="15" customHeight="1" x14ac:dyDescent="0.35">
      <c r="A144" s="40"/>
      <c r="B144" s="252"/>
      <c r="C144" s="253"/>
      <c r="D144" s="254"/>
      <c r="E144" s="227"/>
      <c r="F144" s="222"/>
      <c r="G144" s="222"/>
      <c r="H144" s="222"/>
      <c r="I144" s="222"/>
      <c r="J144" s="102" t="e">
        <f>IF(AND('Riesgos Corrup'!#REF!="Media",'Riesgos Corrup'!#REF!="Moderado"),CONCATENATE("R40C",'Riesgos Corrup'!#REF!),"")</f>
        <v>#REF!</v>
      </c>
      <c r="K144" s="103" t="e">
        <f>IF(AND('Riesgos Corrup'!#REF!="Media",'Riesgos Corrup'!#REF!="Moderado"),CONCATENATE("R39C",'Riesgos Corrup'!#REF!),"")</f>
        <v>#REF!</v>
      </c>
      <c r="L144" s="104" t="e">
        <f>IF(AND('Riesgos Corrup'!#REF!="Media",'Riesgos Corrup'!#REF!="Moderado"),CONCATENATE("R39C",'Riesgos Corrup'!#REF!),"")</f>
        <v>#REF!</v>
      </c>
      <c r="M144" s="102" t="e">
        <f>IF(AND('Riesgos Corrup'!#REF!="Media",'Riesgos Corrup'!#REF!="Moderado"),CONCATENATE("R40C",'Riesgos Corrup'!#REF!),"")</f>
        <v>#REF!</v>
      </c>
      <c r="N144" s="103" t="e">
        <f>IF(AND('Riesgos Corrup'!#REF!="Media",'Riesgos Corrup'!#REF!="Moderado"),CONCATENATE("R39C",'Riesgos Corrup'!#REF!),"")</f>
        <v>#REF!</v>
      </c>
      <c r="O144" s="104" t="e">
        <f>IF(AND('Riesgos Corrup'!#REF!="Media",'Riesgos Corrup'!#REF!="Moderado"),CONCATENATE("R39C",'Riesgos Corrup'!#REF!),"")</f>
        <v>#REF!</v>
      </c>
      <c r="P144" s="102" t="e">
        <f>IF(AND('Riesgos Corrup'!#REF!="Media",'Riesgos Corrup'!#REF!="Moderado"),CONCATENATE("R40C",'Riesgos Corrup'!#REF!),"")</f>
        <v>#REF!</v>
      </c>
      <c r="Q144" s="103" t="e">
        <f>IF(AND('Riesgos Corrup'!#REF!="Media",'Riesgos Corrup'!#REF!="Moderado"),CONCATENATE("R39C",'Riesgos Corrup'!#REF!),"")</f>
        <v>#REF!</v>
      </c>
      <c r="R144" s="104" t="e">
        <f>IF(AND('Riesgos Corrup'!#REF!="Media",'Riesgos Corrup'!#REF!="Moderado"),CONCATENATE("R39C",'Riesgos Corrup'!#REF!),"")</f>
        <v>#REF!</v>
      </c>
      <c r="S144" s="83" t="e">
        <f>IF(AND('Riesgos Corrup'!#REF!="Media",'Riesgos Corrup'!#REF!="Mayor"),CONCATENATE("R40C",'Riesgos Corrup'!#REF!),"")</f>
        <v>#REF!</v>
      </c>
      <c r="T144" s="39" t="e">
        <f>IF(AND('Riesgos Corrup'!#REF!="Media",'Riesgos Corrup'!#REF!="Mayor"),CONCATENATE("R39C",'Riesgos Corrup'!#REF!),"")</f>
        <v>#REF!</v>
      </c>
      <c r="U144" s="84" t="e">
        <f>IF(AND('Riesgos Corrup'!#REF!="Media",'Riesgos Corrup'!#REF!="Mayor"),CONCATENATE("R39C",'Riesgos Corrup'!#REF!),"")</f>
        <v>#REF!</v>
      </c>
      <c r="V144" s="96" t="e">
        <f>IF(AND('Riesgos Corrup'!#REF!="Media",'Riesgos Corrup'!#REF!="Catastrófico"),CONCATENATE("R40C",'Riesgos Corrup'!#REF!),"")</f>
        <v>#REF!</v>
      </c>
      <c r="W144" s="97" t="e">
        <f>IF(AND('Riesgos Corrup'!#REF!="Media",'Riesgos Corrup'!#REF!="Catastrófico"),CONCATENATE("R39C",'Riesgos Corrup'!#REF!),"")</f>
        <v>#REF!</v>
      </c>
      <c r="X144" s="98" t="e">
        <f>IF(AND('Riesgos Corrup'!#REF!="Media",'Riesgos Corrup'!#REF!="Catastrófico"),CONCATENATE("R39C",'Riesgos Corrup'!#REF!),"")</f>
        <v>#REF!</v>
      </c>
      <c r="Y144" s="40"/>
      <c r="Z144" s="272"/>
      <c r="AA144" s="273"/>
      <c r="AB144" s="273"/>
      <c r="AC144" s="273"/>
      <c r="AD144" s="273"/>
      <c r="AE144" s="274"/>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row>
    <row r="145" spans="1:61" ht="15" customHeight="1" x14ac:dyDescent="0.35">
      <c r="A145" s="40"/>
      <c r="B145" s="252"/>
      <c r="C145" s="253"/>
      <c r="D145" s="254"/>
      <c r="E145" s="227"/>
      <c r="F145" s="222"/>
      <c r="G145" s="222"/>
      <c r="H145" s="222"/>
      <c r="I145" s="222"/>
      <c r="J145" s="102" t="e">
        <f>IF(AND('Riesgos Corrup'!#REF!="Media",'Riesgos Corrup'!#REF!="Moderado"),CONCATENATE("R41C",'Riesgos Corrup'!#REF!),"")</f>
        <v>#REF!</v>
      </c>
      <c r="K145" s="103" t="e">
        <f>IF(AND('Riesgos Corrup'!#REF!="Media",'Riesgos Corrup'!#REF!="Moderado"),CONCATENATE("R40C",'Riesgos Corrup'!#REF!),"")</f>
        <v>#REF!</v>
      </c>
      <c r="L145" s="104" t="e">
        <f>IF(AND('Riesgos Corrup'!#REF!="Media",'Riesgos Corrup'!#REF!="Moderado"),CONCATENATE("R40C",'Riesgos Corrup'!#REF!),"")</f>
        <v>#REF!</v>
      </c>
      <c r="M145" s="102" t="e">
        <f>IF(AND('Riesgos Corrup'!#REF!="Media",'Riesgos Corrup'!#REF!="Moderado"),CONCATENATE("R41C",'Riesgos Corrup'!#REF!),"")</f>
        <v>#REF!</v>
      </c>
      <c r="N145" s="103" t="e">
        <f>IF(AND('Riesgos Corrup'!#REF!="Media",'Riesgos Corrup'!#REF!="Moderado"),CONCATENATE("R40C",'Riesgos Corrup'!#REF!),"")</f>
        <v>#REF!</v>
      </c>
      <c r="O145" s="104" t="e">
        <f>IF(AND('Riesgos Corrup'!#REF!="Media",'Riesgos Corrup'!#REF!="Moderado"),CONCATENATE("R40C",'Riesgos Corrup'!#REF!),"")</f>
        <v>#REF!</v>
      </c>
      <c r="P145" s="102" t="e">
        <f>IF(AND('Riesgos Corrup'!#REF!="Media",'Riesgos Corrup'!#REF!="Moderado"),CONCATENATE("R41C",'Riesgos Corrup'!#REF!),"")</f>
        <v>#REF!</v>
      </c>
      <c r="Q145" s="103" t="e">
        <f>IF(AND('Riesgos Corrup'!#REF!="Media",'Riesgos Corrup'!#REF!="Moderado"),CONCATENATE("R40C",'Riesgos Corrup'!#REF!),"")</f>
        <v>#REF!</v>
      </c>
      <c r="R145" s="104" t="e">
        <f>IF(AND('Riesgos Corrup'!#REF!="Media",'Riesgos Corrup'!#REF!="Moderado"),CONCATENATE("R40C",'Riesgos Corrup'!#REF!),"")</f>
        <v>#REF!</v>
      </c>
      <c r="S145" s="83" t="e">
        <f>IF(AND('Riesgos Corrup'!#REF!="Media",'Riesgos Corrup'!#REF!="Mayor"),CONCATENATE("R41C",'Riesgos Corrup'!#REF!),"")</f>
        <v>#REF!</v>
      </c>
      <c r="T145" s="39" t="e">
        <f>IF(AND('Riesgos Corrup'!#REF!="Media",'Riesgos Corrup'!#REF!="Mayor"),CONCATENATE("R40C",'Riesgos Corrup'!#REF!),"")</f>
        <v>#REF!</v>
      </c>
      <c r="U145" s="84" t="e">
        <f>IF(AND('Riesgos Corrup'!#REF!="Media",'Riesgos Corrup'!#REF!="Mayor"),CONCATENATE("R40C",'Riesgos Corrup'!#REF!),"")</f>
        <v>#REF!</v>
      </c>
      <c r="V145" s="96" t="e">
        <f>IF(AND('Riesgos Corrup'!#REF!="Media",'Riesgos Corrup'!#REF!="Catastrófico"),CONCATENATE("R41C",'Riesgos Corrup'!#REF!),"")</f>
        <v>#REF!</v>
      </c>
      <c r="W145" s="97" t="e">
        <f>IF(AND('Riesgos Corrup'!#REF!="Media",'Riesgos Corrup'!#REF!="Catastrófico"),CONCATENATE("R40C",'Riesgos Corrup'!#REF!),"")</f>
        <v>#REF!</v>
      </c>
      <c r="X145" s="98" t="e">
        <f>IF(AND('Riesgos Corrup'!#REF!="Media",'Riesgos Corrup'!#REF!="Catastrófico"),CONCATENATE("R40C",'Riesgos Corrup'!#REF!),"")</f>
        <v>#REF!</v>
      </c>
      <c r="Y145" s="40"/>
      <c r="Z145" s="272"/>
      <c r="AA145" s="273"/>
      <c r="AB145" s="273"/>
      <c r="AC145" s="273"/>
      <c r="AD145" s="273"/>
      <c r="AE145" s="274"/>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row>
    <row r="146" spans="1:61" ht="15" customHeight="1" x14ac:dyDescent="0.35">
      <c r="A146" s="40"/>
      <c r="B146" s="252"/>
      <c r="C146" s="253"/>
      <c r="D146" s="254"/>
      <c r="E146" s="227"/>
      <c r="F146" s="222"/>
      <c r="G146" s="222"/>
      <c r="H146" s="222"/>
      <c r="I146" s="222"/>
      <c r="J146" s="102" t="str">
        <f>IF(AND('Riesgos Corrup'!$AB$40="Media",'Riesgos Corrup'!$AD$40="Moderado"),CONCATENATE("R42C",'Riesgos Corrup'!$R$40),"")</f>
        <v/>
      </c>
      <c r="K146" s="103" t="str">
        <f>IF(AND('Riesgos Corrup'!$AB$41="Media",'Riesgos Corrup'!$AD$41="Moderado"),CONCATENATE("R41C",'Riesgos Corrup'!$R$41),"")</f>
        <v/>
      </c>
      <c r="L146" s="104" t="str">
        <f>IF(AND('Riesgos Corrup'!$AB$42="Media",'Riesgos Corrup'!$AD$42="Moderado"),CONCATENATE("R41C",'Riesgos Corrup'!$R$42),"")</f>
        <v/>
      </c>
      <c r="M146" s="102" t="str">
        <f>IF(AND('Riesgos Corrup'!$AB$40="Media",'Riesgos Corrup'!$AD$40="Moderado"),CONCATENATE("R42C",'Riesgos Corrup'!$R$40),"")</f>
        <v/>
      </c>
      <c r="N146" s="103" t="str">
        <f>IF(AND('Riesgos Corrup'!$AB$41="Media",'Riesgos Corrup'!$AD$41="Moderado"),CONCATENATE("R41C",'Riesgos Corrup'!$R$41),"")</f>
        <v/>
      </c>
      <c r="O146" s="104" t="str">
        <f>IF(AND('Riesgos Corrup'!$AB$42="Media",'Riesgos Corrup'!$AD$42="Moderado"),CONCATENATE("R41C",'Riesgos Corrup'!$R$42),"")</f>
        <v/>
      </c>
      <c r="P146" s="102" t="str">
        <f>IF(AND('Riesgos Corrup'!$AB$40="Media",'Riesgos Corrup'!$AD$40="Moderado"),CONCATENATE("R42C",'Riesgos Corrup'!$R$40),"")</f>
        <v/>
      </c>
      <c r="Q146" s="103" t="str">
        <f>IF(AND('Riesgos Corrup'!$AB$41="Media",'Riesgos Corrup'!$AD$41="Moderado"),CONCATENATE("R41C",'Riesgos Corrup'!$R$41),"")</f>
        <v/>
      </c>
      <c r="R146" s="104" t="str">
        <f>IF(AND('Riesgos Corrup'!$AB$42="Media",'Riesgos Corrup'!$AD$42="Moderado"),CONCATENATE("R41C",'Riesgos Corrup'!$R$42),"")</f>
        <v/>
      </c>
      <c r="S146" s="83" t="str">
        <f>IF(AND('Riesgos Corrup'!$AB$40="Media",'Riesgos Corrup'!$AD$40="Mayor"),CONCATENATE("R42C",'Riesgos Corrup'!$R$40),"")</f>
        <v>R42C1</v>
      </c>
      <c r="T146" s="39" t="str">
        <f>IF(AND('Riesgos Corrup'!$AB$41="Media",'Riesgos Corrup'!$AD$41="Mayor"),CONCATENATE("R41C",'Riesgos Corrup'!$R$41),"")</f>
        <v/>
      </c>
      <c r="U146" s="84" t="str">
        <f>IF(AND('Riesgos Corrup'!$AB$42="Media",'Riesgos Corrup'!$AD$42="Mayor"),CONCATENATE("R41C",'Riesgos Corrup'!$R$42),"")</f>
        <v/>
      </c>
      <c r="V146" s="96" t="str">
        <f>IF(AND('Riesgos Corrup'!$AB$40="Media",'Riesgos Corrup'!$AD$40="Catastrófico"),CONCATENATE("R42C",'Riesgos Corrup'!$R$40),"")</f>
        <v/>
      </c>
      <c r="W146" s="97" t="str">
        <f>IF(AND('Riesgos Corrup'!$AB$41="Media",'Riesgos Corrup'!$AD$41="Catastrófico"),CONCATENATE("R41C",'Riesgos Corrup'!$R$41),"")</f>
        <v/>
      </c>
      <c r="X146" s="98" t="str">
        <f>IF(AND('Riesgos Corrup'!$AB$42="Media",'Riesgos Corrup'!$AD$42="Catastrófico"),CONCATENATE("R41C",'Riesgos Corrup'!$R$42),"")</f>
        <v/>
      </c>
      <c r="Y146" s="40"/>
      <c r="Z146" s="272"/>
      <c r="AA146" s="273"/>
      <c r="AB146" s="273"/>
      <c r="AC146" s="273"/>
      <c r="AD146" s="273"/>
      <c r="AE146" s="274"/>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row>
    <row r="147" spans="1:61" ht="15" customHeight="1" x14ac:dyDescent="0.35">
      <c r="A147" s="40"/>
      <c r="B147" s="252"/>
      <c r="C147" s="253"/>
      <c r="D147" s="254"/>
      <c r="E147" s="227"/>
      <c r="F147" s="222"/>
      <c r="G147" s="222"/>
      <c r="H147" s="222"/>
      <c r="I147" s="222"/>
      <c r="J147" s="102" t="e">
        <f>IF(AND('Riesgos Corrup'!#REF!="Media",'Riesgos Corrup'!#REF!="Moderado"),CONCATENATE("R43C",'Riesgos Corrup'!#REF!),"")</f>
        <v>#REF!</v>
      </c>
      <c r="K147" s="103" t="e">
        <f>IF(AND('Riesgos Corrup'!#REF!="Media",'Riesgos Corrup'!#REF!="Moderado"),CONCATENATE("R42C",'Riesgos Corrup'!#REF!),"")</f>
        <v>#REF!</v>
      </c>
      <c r="L147" s="104" t="e">
        <f>IF(AND('Riesgos Corrup'!#REF!="Media",'Riesgos Corrup'!#REF!="Moderado"),CONCATENATE("R42C",'Riesgos Corrup'!#REF!),"")</f>
        <v>#REF!</v>
      </c>
      <c r="M147" s="102" t="e">
        <f>IF(AND('Riesgos Corrup'!#REF!="Media",'Riesgos Corrup'!#REF!="Moderado"),CONCATENATE("R43C",'Riesgos Corrup'!#REF!),"")</f>
        <v>#REF!</v>
      </c>
      <c r="N147" s="103" t="e">
        <f>IF(AND('Riesgos Corrup'!#REF!="Media",'Riesgos Corrup'!#REF!="Moderado"),CONCATENATE("R42C",'Riesgos Corrup'!#REF!),"")</f>
        <v>#REF!</v>
      </c>
      <c r="O147" s="104" t="e">
        <f>IF(AND('Riesgos Corrup'!#REF!="Media",'Riesgos Corrup'!#REF!="Moderado"),CONCATENATE("R42C",'Riesgos Corrup'!#REF!),"")</f>
        <v>#REF!</v>
      </c>
      <c r="P147" s="102" t="e">
        <f>IF(AND('Riesgos Corrup'!#REF!="Media",'Riesgos Corrup'!#REF!="Moderado"),CONCATENATE("R43C",'Riesgos Corrup'!#REF!),"")</f>
        <v>#REF!</v>
      </c>
      <c r="Q147" s="103" t="e">
        <f>IF(AND('Riesgos Corrup'!#REF!="Media",'Riesgos Corrup'!#REF!="Moderado"),CONCATENATE("R42C",'Riesgos Corrup'!#REF!),"")</f>
        <v>#REF!</v>
      </c>
      <c r="R147" s="104" t="e">
        <f>IF(AND('Riesgos Corrup'!#REF!="Media",'Riesgos Corrup'!#REF!="Moderado"),CONCATENATE("R42C",'Riesgos Corrup'!#REF!),"")</f>
        <v>#REF!</v>
      </c>
      <c r="S147" s="83" t="e">
        <f>IF(AND('Riesgos Corrup'!#REF!="Media",'Riesgos Corrup'!#REF!="Mayor"),CONCATENATE("R43C",'Riesgos Corrup'!#REF!),"")</f>
        <v>#REF!</v>
      </c>
      <c r="T147" s="39" t="e">
        <f>IF(AND('Riesgos Corrup'!#REF!="Media",'Riesgos Corrup'!#REF!="Mayor"),CONCATENATE("R42C",'Riesgos Corrup'!#REF!),"")</f>
        <v>#REF!</v>
      </c>
      <c r="U147" s="84" t="e">
        <f>IF(AND('Riesgos Corrup'!#REF!="Media",'Riesgos Corrup'!#REF!="Mayor"),CONCATENATE("R42C",'Riesgos Corrup'!#REF!),"")</f>
        <v>#REF!</v>
      </c>
      <c r="V147" s="96" t="e">
        <f>IF(AND('Riesgos Corrup'!#REF!="Media",'Riesgos Corrup'!#REF!="Catastrófico"),CONCATENATE("R43C",'Riesgos Corrup'!#REF!),"")</f>
        <v>#REF!</v>
      </c>
      <c r="W147" s="97" t="e">
        <f>IF(AND('Riesgos Corrup'!#REF!="Media",'Riesgos Corrup'!#REF!="Catastrófico"),CONCATENATE("R42C",'Riesgos Corrup'!#REF!),"")</f>
        <v>#REF!</v>
      </c>
      <c r="X147" s="98" t="e">
        <f>IF(AND('Riesgos Corrup'!#REF!="Media",'Riesgos Corrup'!#REF!="Catastrófico"),CONCATENATE("R42C",'Riesgos Corrup'!#REF!),"")</f>
        <v>#REF!</v>
      </c>
      <c r="Y147" s="40"/>
      <c r="Z147" s="272"/>
      <c r="AA147" s="273"/>
      <c r="AB147" s="273"/>
      <c r="AC147" s="273"/>
      <c r="AD147" s="273"/>
      <c r="AE147" s="274"/>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row>
    <row r="148" spans="1:61" ht="15" customHeight="1" x14ac:dyDescent="0.35">
      <c r="A148" s="40"/>
      <c r="B148" s="252"/>
      <c r="C148" s="253"/>
      <c r="D148" s="254"/>
      <c r="E148" s="227"/>
      <c r="F148" s="222"/>
      <c r="G148" s="222"/>
      <c r="H148" s="222"/>
      <c r="I148" s="222"/>
      <c r="J148" s="102" t="str">
        <f ca="1">IF(AND('Riesgos Corrup'!$AB$43="Media",'Riesgos Corrup'!$AD$43="Moderado"),CONCATENATE("R44C",'Riesgos Corrup'!$R$43),"")</f>
        <v/>
      </c>
      <c r="K148" s="103" t="str">
        <f>IF(AND('Riesgos Corrup'!$AB$44="Media",'Riesgos Corrup'!$AD$44="Moderado"),CONCATENATE("R43C",'Riesgos Corrup'!$R$44),"")</f>
        <v/>
      </c>
      <c r="L148" s="104" t="str">
        <f>IF(AND('Riesgos Corrup'!$AB$45="Media",'Riesgos Corrup'!$AD$45="Moderado"),CONCATENATE("R43C",'Riesgos Corrup'!$R$45),"")</f>
        <v/>
      </c>
      <c r="M148" s="102" t="str">
        <f ca="1">IF(AND('Riesgos Corrup'!$AB$43="Media",'Riesgos Corrup'!$AD$43="Moderado"),CONCATENATE("R44C",'Riesgos Corrup'!$R$43),"")</f>
        <v/>
      </c>
      <c r="N148" s="103" t="str">
        <f>IF(AND('Riesgos Corrup'!$AB$44="Media",'Riesgos Corrup'!$AD$44="Moderado"),CONCATENATE("R43C",'Riesgos Corrup'!$R$44),"")</f>
        <v/>
      </c>
      <c r="O148" s="104" t="str">
        <f>IF(AND('Riesgos Corrup'!$AB$45="Media",'Riesgos Corrup'!$AD$45="Moderado"),CONCATENATE("R43C",'Riesgos Corrup'!$R$45),"")</f>
        <v/>
      </c>
      <c r="P148" s="102" t="str">
        <f ca="1">IF(AND('Riesgos Corrup'!$AB$43="Media",'Riesgos Corrup'!$AD$43="Moderado"),CONCATENATE("R44C",'Riesgos Corrup'!$R$43),"")</f>
        <v/>
      </c>
      <c r="Q148" s="103" t="str">
        <f>IF(AND('Riesgos Corrup'!$AB$44="Media",'Riesgos Corrup'!$AD$44="Moderado"),CONCATENATE("R43C",'Riesgos Corrup'!$R$44),"")</f>
        <v/>
      </c>
      <c r="R148" s="104" t="str">
        <f>IF(AND('Riesgos Corrup'!$AB$45="Media",'Riesgos Corrup'!$AD$45="Moderado"),CONCATENATE("R43C",'Riesgos Corrup'!$R$45),"")</f>
        <v/>
      </c>
      <c r="S148" s="83" t="str">
        <f ca="1">IF(AND('Riesgos Corrup'!$AB$43="Media",'Riesgos Corrup'!$AD$43="Mayor"),CONCATENATE("R44C",'Riesgos Corrup'!$R$43),"")</f>
        <v>R44C1</v>
      </c>
      <c r="T148" s="39" t="str">
        <f>IF(AND('Riesgos Corrup'!$AB$44="Media",'Riesgos Corrup'!$AD$44="Mayor"),CONCATENATE("R43C",'Riesgos Corrup'!$R$44),"")</f>
        <v/>
      </c>
      <c r="U148" s="84" t="str">
        <f>IF(AND('Riesgos Corrup'!$AB$45="Media",'Riesgos Corrup'!$AD$45="Mayor"),CONCATENATE("R43C",'Riesgos Corrup'!$R$45),"")</f>
        <v/>
      </c>
      <c r="V148" s="96" t="str">
        <f ca="1">IF(AND('Riesgos Corrup'!$AB$43="Media",'Riesgos Corrup'!$AD$43="Catastrófico"),CONCATENATE("R44C",'Riesgos Corrup'!$R$43),"")</f>
        <v/>
      </c>
      <c r="W148" s="97" t="str">
        <f>IF(AND('Riesgos Corrup'!$AB$44="Media",'Riesgos Corrup'!$AD$44="Catastrófico"),CONCATENATE("R43C",'Riesgos Corrup'!$R$44),"")</f>
        <v/>
      </c>
      <c r="X148" s="98" t="str">
        <f>IF(AND('Riesgos Corrup'!$AB$45="Media",'Riesgos Corrup'!$AD$45="Catastrófico"),CONCATENATE("R43C",'Riesgos Corrup'!$R$45),"")</f>
        <v/>
      </c>
      <c r="Y148" s="40"/>
      <c r="Z148" s="272"/>
      <c r="AA148" s="273"/>
      <c r="AB148" s="273"/>
      <c r="AC148" s="273"/>
      <c r="AD148" s="273"/>
      <c r="AE148" s="274"/>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row>
    <row r="149" spans="1:61" ht="15" customHeight="1" x14ac:dyDescent="0.35">
      <c r="A149" s="40"/>
      <c r="B149" s="252"/>
      <c r="C149" s="253"/>
      <c r="D149" s="254"/>
      <c r="E149" s="227"/>
      <c r="F149" s="222"/>
      <c r="G149" s="222"/>
      <c r="H149" s="222"/>
      <c r="I149" s="222"/>
      <c r="J149" s="102" t="str">
        <f>IF(AND('Riesgos Corrup'!$AB$46="Media",'Riesgos Corrup'!$AD$46="Moderado"),CONCATENATE("R45C",'Riesgos Corrup'!$R$46),"")</f>
        <v/>
      </c>
      <c r="K149" s="103" t="str">
        <f>IF(AND('Riesgos Corrup'!$AB$47="Media",'Riesgos Corrup'!$AD$47="Moderado"),CONCATENATE("R44C",'Riesgos Corrup'!$R$47),"")</f>
        <v/>
      </c>
      <c r="L149" s="104" t="str">
        <f>IF(AND('Riesgos Corrup'!$AB$48="Media",'Riesgos Corrup'!$AD$48="Moderado"),CONCATENATE("R44C",'Riesgos Corrup'!$R$48),"")</f>
        <v/>
      </c>
      <c r="M149" s="102" t="str">
        <f>IF(AND('Riesgos Corrup'!$AB$46="Media",'Riesgos Corrup'!$AD$46="Moderado"),CONCATENATE("R45C",'Riesgos Corrup'!$R$46),"")</f>
        <v/>
      </c>
      <c r="N149" s="103" t="str">
        <f>IF(AND('Riesgos Corrup'!$AB$47="Media",'Riesgos Corrup'!$AD$47="Moderado"),CONCATENATE("R44C",'Riesgos Corrup'!$R$47),"")</f>
        <v/>
      </c>
      <c r="O149" s="104" t="str">
        <f>IF(AND('Riesgos Corrup'!$AB$48="Media",'Riesgos Corrup'!$AD$48="Moderado"),CONCATENATE("R44C",'Riesgos Corrup'!$R$48),"")</f>
        <v/>
      </c>
      <c r="P149" s="102" t="str">
        <f>IF(AND('Riesgos Corrup'!$AB$46="Media",'Riesgos Corrup'!$AD$46="Moderado"),CONCATENATE("R45C",'Riesgos Corrup'!$R$46),"")</f>
        <v/>
      </c>
      <c r="Q149" s="103" t="str">
        <f>IF(AND('Riesgos Corrup'!$AB$47="Media",'Riesgos Corrup'!$AD$47="Moderado"),CONCATENATE("R44C",'Riesgos Corrup'!$R$47),"")</f>
        <v/>
      </c>
      <c r="R149" s="104" t="str">
        <f>IF(AND('Riesgos Corrup'!$AB$48="Media",'Riesgos Corrup'!$AD$48="Moderado"),CONCATENATE("R44C",'Riesgos Corrup'!$R$48),"")</f>
        <v/>
      </c>
      <c r="S149" s="83" t="str">
        <f>IF(AND('Riesgos Corrup'!$AB$46="Media",'Riesgos Corrup'!$AD$46="Mayor"),CONCATENATE("R45C",'Riesgos Corrup'!$R$46),"")</f>
        <v>R45C1</v>
      </c>
      <c r="T149" s="39" t="str">
        <f>IF(AND('Riesgos Corrup'!$AB$47="Media",'Riesgos Corrup'!$AD$47="Mayor"),CONCATENATE("R44C",'Riesgos Corrup'!$R$47),"")</f>
        <v/>
      </c>
      <c r="U149" s="84" t="str">
        <f>IF(AND('Riesgos Corrup'!$AB$48="Media",'Riesgos Corrup'!$AD$48="Mayor"),CONCATENATE("R44C",'Riesgos Corrup'!$R$48),"")</f>
        <v/>
      </c>
      <c r="V149" s="96" t="str">
        <f>IF(AND('Riesgos Corrup'!$AB$46="Media",'Riesgos Corrup'!$AD$46="Catastrófico"),CONCATENATE("R45C",'Riesgos Corrup'!$R$46),"")</f>
        <v/>
      </c>
      <c r="W149" s="97" t="str">
        <f>IF(AND('Riesgos Corrup'!$AB$47="Media",'Riesgos Corrup'!$AD$47="Catastrófico"),CONCATENATE("R44C",'Riesgos Corrup'!$R$47),"")</f>
        <v/>
      </c>
      <c r="X149" s="98" t="str">
        <f>IF(AND('Riesgos Corrup'!$AB$48="Media",'Riesgos Corrup'!$AD$48="Catastrófico"),CONCATENATE("R44C",'Riesgos Corrup'!$R$48),"")</f>
        <v/>
      </c>
      <c r="Y149" s="40"/>
      <c r="Z149" s="272"/>
      <c r="AA149" s="273"/>
      <c r="AB149" s="273"/>
      <c r="AC149" s="273"/>
      <c r="AD149" s="273"/>
      <c r="AE149" s="274"/>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row>
    <row r="150" spans="1:61" ht="15" customHeight="1" x14ac:dyDescent="0.35">
      <c r="A150" s="40"/>
      <c r="B150" s="252"/>
      <c r="C150" s="253"/>
      <c r="D150" s="254"/>
      <c r="E150" s="227"/>
      <c r="F150" s="222"/>
      <c r="G150" s="222"/>
      <c r="H150" s="222"/>
      <c r="I150" s="222"/>
      <c r="J150" s="102" t="e">
        <f>IF(AND('Riesgos Corrup'!#REF!="Media",'Riesgos Corrup'!#REF!="Moderado"),CONCATENATE("R46C",'Riesgos Corrup'!#REF!),"")</f>
        <v>#REF!</v>
      </c>
      <c r="K150" s="103" t="e">
        <f>IF(AND('Riesgos Corrup'!#REF!="Media",'Riesgos Corrup'!#REF!="Moderado"),CONCATENATE("R45C",'Riesgos Corrup'!#REF!),"")</f>
        <v>#REF!</v>
      </c>
      <c r="L150" s="104" t="e">
        <f>IF(AND('Riesgos Corrup'!#REF!="Media",'Riesgos Corrup'!#REF!="Moderado"),CONCATENATE("R45C",'Riesgos Corrup'!#REF!),"")</f>
        <v>#REF!</v>
      </c>
      <c r="M150" s="102" t="e">
        <f>IF(AND('Riesgos Corrup'!#REF!="Media",'Riesgos Corrup'!#REF!="Moderado"),CONCATENATE("R46C",'Riesgos Corrup'!#REF!),"")</f>
        <v>#REF!</v>
      </c>
      <c r="N150" s="103" t="e">
        <f>IF(AND('Riesgos Corrup'!#REF!="Media",'Riesgos Corrup'!#REF!="Moderado"),CONCATENATE("R45C",'Riesgos Corrup'!#REF!),"")</f>
        <v>#REF!</v>
      </c>
      <c r="O150" s="104" t="e">
        <f>IF(AND('Riesgos Corrup'!#REF!="Media",'Riesgos Corrup'!#REF!="Moderado"),CONCATENATE("R45C",'Riesgos Corrup'!#REF!),"")</f>
        <v>#REF!</v>
      </c>
      <c r="P150" s="102" t="e">
        <f>IF(AND('Riesgos Corrup'!#REF!="Media",'Riesgos Corrup'!#REF!="Moderado"),CONCATENATE("R46C",'Riesgos Corrup'!#REF!),"")</f>
        <v>#REF!</v>
      </c>
      <c r="Q150" s="103" t="e">
        <f>IF(AND('Riesgos Corrup'!#REF!="Media",'Riesgos Corrup'!#REF!="Moderado"),CONCATENATE("R45C",'Riesgos Corrup'!#REF!),"")</f>
        <v>#REF!</v>
      </c>
      <c r="R150" s="104" t="e">
        <f>IF(AND('Riesgos Corrup'!#REF!="Media",'Riesgos Corrup'!#REF!="Moderado"),CONCATENATE("R45C",'Riesgos Corrup'!#REF!),"")</f>
        <v>#REF!</v>
      </c>
      <c r="S150" s="83" t="e">
        <f>IF(AND('Riesgos Corrup'!#REF!="Media",'Riesgos Corrup'!#REF!="Mayor"),CONCATENATE("R46C",'Riesgos Corrup'!#REF!),"")</f>
        <v>#REF!</v>
      </c>
      <c r="T150" s="39" t="e">
        <f>IF(AND('Riesgos Corrup'!#REF!="Media",'Riesgos Corrup'!#REF!="Mayor"),CONCATENATE("R45C",'Riesgos Corrup'!#REF!),"")</f>
        <v>#REF!</v>
      </c>
      <c r="U150" s="84" t="e">
        <f>IF(AND('Riesgos Corrup'!#REF!="Media",'Riesgos Corrup'!#REF!="Mayor"),CONCATENATE("R45C",'Riesgos Corrup'!#REF!),"")</f>
        <v>#REF!</v>
      </c>
      <c r="V150" s="96" t="e">
        <f>IF(AND('Riesgos Corrup'!#REF!="Media",'Riesgos Corrup'!#REF!="Catastrófico"),CONCATENATE("R46C",'Riesgos Corrup'!#REF!),"")</f>
        <v>#REF!</v>
      </c>
      <c r="W150" s="97" t="e">
        <f>IF(AND('Riesgos Corrup'!#REF!="Media",'Riesgos Corrup'!#REF!="Catastrófico"),CONCATENATE("R45C",'Riesgos Corrup'!#REF!),"")</f>
        <v>#REF!</v>
      </c>
      <c r="X150" s="98" t="e">
        <f>IF(AND('Riesgos Corrup'!#REF!="Media",'Riesgos Corrup'!#REF!="Catastrófico"),CONCATENATE("R45C",'Riesgos Corrup'!#REF!),"")</f>
        <v>#REF!</v>
      </c>
      <c r="Y150" s="40"/>
      <c r="Z150" s="272"/>
      <c r="AA150" s="273"/>
      <c r="AB150" s="273"/>
      <c r="AC150" s="273"/>
      <c r="AD150" s="273"/>
      <c r="AE150" s="274"/>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row>
    <row r="151" spans="1:61" ht="15" customHeight="1" x14ac:dyDescent="0.35">
      <c r="A151" s="40"/>
      <c r="B151" s="252"/>
      <c r="C151" s="253"/>
      <c r="D151" s="254"/>
      <c r="E151" s="227"/>
      <c r="F151" s="222"/>
      <c r="G151" s="222"/>
      <c r="H151" s="222"/>
      <c r="I151" s="222"/>
      <c r="J151" s="102" t="e">
        <f>IF(AND('Riesgos Corrup'!#REF!="Media",'Riesgos Corrup'!#REF!="Moderado"),CONCATENATE("R47C",'Riesgos Corrup'!#REF!),"")</f>
        <v>#REF!</v>
      </c>
      <c r="K151" s="103" t="e">
        <f>IF(AND('Riesgos Corrup'!#REF!="Media",'Riesgos Corrup'!#REF!="Moderado"),CONCATENATE("R46C",'Riesgos Corrup'!#REF!),"")</f>
        <v>#REF!</v>
      </c>
      <c r="L151" s="104" t="e">
        <f>IF(AND('Riesgos Corrup'!#REF!="Media",'Riesgos Corrup'!#REF!="Moderado"),CONCATENATE("R46C",'Riesgos Corrup'!#REF!),"")</f>
        <v>#REF!</v>
      </c>
      <c r="M151" s="102" t="e">
        <f>IF(AND('Riesgos Corrup'!#REF!="Media",'Riesgos Corrup'!#REF!="Moderado"),CONCATENATE("R47C",'Riesgos Corrup'!#REF!),"")</f>
        <v>#REF!</v>
      </c>
      <c r="N151" s="103" t="e">
        <f>IF(AND('Riesgos Corrup'!#REF!="Media",'Riesgos Corrup'!#REF!="Moderado"),CONCATENATE("R46C",'Riesgos Corrup'!#REF!),"")</f>
        <v>#REF!</v>
      </c>
      <c r="O151" s="104" t="e">
        <f>IF(AND('Riesgos Corrup'!#REF!="Media",'Riesgos Corrup'!#REF!="Moderado"),CONCATENATE("R46C",'Riesgos Corrup'!#REF!),"")</f>
        <v>#REF!</v>
      </c>
      <c r="P151" s="102" t="e">
        <f>IF(AND('Riesgos Corrup'!#REF!="Media",'Riesgos Corrup'!#REF!="Moderado"),CONCATENATE("R47C",'Riesgos Corrup'!#REF!),"")</f>
        <v>#REF!</v>
      </c>
      <c r="Q151" s="103" t="e">
        <f>IF(AND('Riesgos Corrup'!#REF!="Media",'Riesgos Corrup'!#REF!="Moderado"),CONCATENATE("R46C",'Riesgos Corrup'!#REF!),"")</f>
        <v>#REF!</v>
      </c>
      <c r="R151" s="104" t="e">
        <f>IF(AND('Riesgos Corrup'!#REF!="Media",'Riesgos Corrup'!#REF!="Moderado"),CONCATENATE("R46C",'Riesgos Corrup'!#REF!),"")</f>
        <v>#REF!</v>
      </c>
      <c r="S151" s="83" t="e">
        <f>IF(AND('Riesgos Corrup'!#REF!="Media",'Riesgos Corrup'!#REF!="Mayor"),CONCATENATE("R47C",'Riesgos Corrup'!#REF!),"")</f>
        <v>#REF!</v>
      </c>
      <c r="T151" s="39" t="e">
        <f>IF(AND('Riesgos Corrup'!#REF!="Media",'Riesgos Corrup'!#REF!="Mayor"),CONCATENATE("R46C",'Riesgos Corrup'!#REF!),"")</f>
        <v>#REF!</v>
      </c>
      <c r="U151" s="84" t="e">
        <f>IF(AND('Riesgos Corrup'!#REF!="Media",'Riesgos Corrup'!#REF!="Mayor"),CONCATENATE("R46C",'Riesgos Corrup'!#REF!),"")</f>
        <v>#REF!</v>
      </c>
      <c r="V151" s="96" t="e">
        <f>IF(AND('Riesgos Corrup'!#REF!="Media",'Riesgos Corrup'!#REF!="Catastrófico"),CONCATENATE("R47C",'Riesgos Corrup'!#REF!),"")</f>
        <v>#REF!</v>
      </c>
      <c r="W151" s="97" t="e">
        <f>IF(AND('Riesgos Corrup'!#REF!="Media",'Riesgos Corrup'!#REF!="Catastrófico"),CONCATENATE("R46C",'Riesgos Corrup'!#REF!),"")</f>
        <v>#REF!</v>
      </c>
      <c r="X151" s="98" t="e">
        <f>IF(AND('Riesgos Corrup'!#REF!="Media",'Riesgos Corrup'!#REF!="Catastrófico"),CONCATENATE("R46C",'Riesgos Corrup'!#REF!),"")</f>
        <v>#REF!</v>
      </c>
      <c r="Y151" s="40"/>
      <c r="Z151" s="272"/>
      <c r="AA151" s="273"/>
      <c r="AB151" s="273"/>
      <c r="AC151" s="273"/>
      <c r="AD151" s="273"/>
      <c r="AE151" s="274"/>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row>
    <row r="152" spans="1:61" ht="15" customHeight="1" x14ac:dyDescent="0.35">
      <c r="A152" s="40"/>
      <c r="B152" s="252"/>
      <c r="C152" s="253"/>
      <c r="D152" s="254"/>
      <c r="E152" s="227"/>
      <c r="F152" s="222"/>
      <c r="G152" s="222"/>
      <c r="H152" s="222"/>
      <c r="I152" s="222"/>
      <c r="J152" s="102" t="e">
        <f>IF(AND('Riesgos Corrup'!#REF!="Media",'Riesgos Corrup'!#REF!="Moderado"),CONCATENATE("R48C",'Riesgos Corrup'!#REF!),"")</f>
        <v>#REF!</v>
      </c>
      <c r="K152" s="103" t="e">
        <f>IF(AND('Riesgos Corrup'!#REF!="Media",'Riesgos Corrup'!#REF!="Moderado"),CONCATENATE("R47C",'Riesgos Corrup'!#REF!),"")</f>
        <v>#REF!</v>
      </c>
      <c r="L152" s="104" t="e">
        <f>IF(AND('Riesgos Corrup'!#REF!="Media",'Riesgos Corrup'!#REF!="Moderado"),CONCATENATE("R47C",'Riesgos Corrup'!#REF!),"")</f>
        <v>#REF!</v>
      </c>
      <c r="M152" s="102" t="e">
        <f>IF(AND('Riesgos Corrup'!#REF!="Media",'Riesgos Corrup'!#REF!="Moderado"),CONCATENATE("R48C",'Riesgos Corrup'!#REF!),"")</f>
        <v>#REF!</v>
      </c>
      <c r="N152" s="103" t="e">
        <f>IF(AND('Riesgos Corrup'!#REF!="Media",'Riesgos Corrup'!#REF!="Moderado"),CONCATENATE("R47C",'Riesgos Corrup'!#REF!),"")</f>
        <v>#REF!</v>
      </c>
      <c r="O152" s="104" t="e">
        <f>IF(AND('Riesgos Corrup'!#REF!="Media",'Riesgos Corrup'!#REF!="Moderado"),CONCATENATE("R47C",'Riesgos Corrup'!#REF!),"")</f>
        <v>#REF!</v>
      </c>
      <c r="P152" s="102" t="e">
        <f>IF(AND('Riesgos Corrup'!#REF!="Media",'Riesgos Corrup'!#REF!="Moderado"),CONCATENATE("R48C",'Riesgos Corrup'!#REF!),"")</f>
        <v>#REF!</v>
      </c>
      <c r="Q152" s="103" t="e">
        <f>IF(AND('Riesgos Corrup'!#REF!="Media",'Riesgos Corrup'!#REF!="Moderado"),CONCATENATE("R47C",'Riesgos Corrup'!#REF!),"")</f>
        <v>#REF!</v>
      </c>
      <c r="R152" s="104" t="e">
        <f>IF(AND('Riesgos Corrup'!#REF!="Media",'Riesgos Corrup'!#REF!="Moderado"),CONCATENATE("R47C",'Riesgos Corrup'!#REF!),"")</f>
        <v>#REF!</v>
      </c>
      <c r="S152" s="83" t="e">
        <f>IF(AND('Riesgos Corrup'!#REF!="Media",'Riesgos Corrup'!#REF!="Mayor"),CONCATENATE("R48C",'Riesgos Corrup'!#REF!),"")</f>
        <v>#REF!</v>
      </c>
      <c r="T152" s="39" t="e">
        <f>IF(AND('Riesgos Corrup'!#REF!="Media",'Riesgos Corrup'!#REF!="Mayor"),CONCATENATE("R47C",'Riesgos Corrup'!#REF!),"")</f>
        <v>#REF!</v>
      </c>
      <c r="U152" s="84" t="e">
        <f>IF(AND('Riesgos Corrup'!#REF!="Media",'Riesgos Corrup'!#REF!="Mayor"),CONCATENATE("R47C",'Riesgos Corrup'!#REF!),"")</f>
        <v>#REF!</v>
      </c>
      <c r="V152" s="96" t="e">
        <f>IF(AND('Riesgos Corrup'!#REF!="Media",'Riesgos Corrup'!#REF!="Catastrófico"),CONCATENATE("R48C",'Riesgos Corrup'!#REF!),"")</f>
        <v>#REF!</v>
      </c>
      <c r="W152" s="97" t="e">
        <f>IF(AND('Riesgos Corrup'!#REF!="Media",'Riesgos Corrup'!#REF!="Catastrófico"),CONCATENATE("R47C",'Riesgos Corrup'!#REF!),"")</f>
        <v>#REF!</v>
      </c>
      <c r="X152" s="98" t="e">
        <f>IF(AND('Riesgos Corrup'!#REF!="Media",'Riesgos Corrup'!#REF!="Catastrófico"),CONCATENATE("R47C",'Riesgos Corrup'!#REF!),"")</f>
        <v>#REF!</v>
      </c>
      <c r="Y152" s="40"/>
      <c r="Z152" s="272"/>
      <c r="AA152" s="273"/>
      <c r="AB152" s="273"/>
      <c r="AC152" s="273"/>
      <c r="AD152" s="273"/>
      <c r="AE152" s="274"/>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row>
    <row r="153" spans="1:61" ht="15" customHeight="1" x14ac:dyDescent="0.35">
      <c r="A153" s="40"/>
      <c r="B153" s="252"/>
      <c r="C153" s="253"/>
      <c r="D153" s="254"/>
      <c r="E153" s="227"/>
      <c r="F153" s="222"/>
      <c r="G153" s="222"/>
      <c r="H153" s="222"/>
      <c r="I153" s="222"/>
      <c r="J153" s="102" t="str">
        <f>IF(AND('Riesgos Corrup'!$AB$49="Media",'Riesgos Corrup'!$AD$49="Moderado"),CONCATENATE("R49C",'Riesgos Corrup'!$R$49),"")</f>
        <v/>
      </c>
      <c r="K153" s="103" t="str">
        <f>IF(AND('Riesgos Corrup'!$AB$50="Media",'Riesgos Corrup'!$AD$50="Moderado"),CONCATENATE("R48C",'Riesgos Corrup'!$R$50),"")</f>
        <v/>
      </c>
      <c r="L153" s="104" t="str">
        <f>IF(AND('Riesgos Corrup'!$AB$51="Media",'Riesgos Corrup'!$AD$51="Moderado"),CONCATENATE("R48C",'Riesgos Corrup'!$R$51),"")</f>
        <v/>
      </c>
      <c r="M153" s="102" t="str">
        <f>IF(AND('Riesgos Corrup'!$AB$49="Media",'Riesgos Corrup'!$AD$49="Moderado"),CONCATENATE("R49C",'Riesgos Corrup'!$R$49),"")</f>
        <v/>
      </c>
      <c r="N153" s="103" t="str">
        <f>IF(AND('Riesgos Corrup'!$AB$50="Media",'Riesgos Corrup'!$AD$50="Moderado"),CONCATENATE("R48C",'Riesgos Corrup'!$R$50),"")</f>
        <v/>
      </c>
      <c r="O153" s="104" t="str">
        <f>IF(AND('Riesgos Corrup'!$AB$51="Media",'Riesgos Corrup'!$AD$51="Moderado"),CONCATENATE("R48C",'Riesgos Corrup'!$R$51),"")</f>
        <v/>
      </c>
      <c r="P153" s="102" t="str">
        <f>IF(AND('Riesgos Corrup'!$AB$49="Media",'Riesgos Corrup'!$AD$49="Moderado"),CONCATENATE("R49C",'Riesgos Corrup'!$R$49),"")</f>
        <v/>
      </c>
      <c r="Q153" s="103" t="str">
        <f>IF(AND('Riesgos Corrup'!$AB$50="Media",'Riesgos Corrup'!$AD$50="Moderado"),CONCATENATE("R48C",'Riesgos Corrup'!$R$50),"")</f>
        <v/>
      </c>
      <c r="R153" s="104" t="str">
        <f>IF(AND('Riesgos Corrup'!$AB$51="Media",'Riesgos Corrup'!$AD$51="Moderado"),CONCATENATE("R48C",'Riesgos Corrup'!$R$51),"")</f>
        <v/>
      </c>
      <c r="S153" s="83" t="str">
        <f>IF(AND('Riesgos Corrup'!$AB$49="Media",'Riesgos Corrup'!$AD$49="Mayor"),CONCATENATE("R49C",'Riesgos Corrup'!$R$49),"")</f>
        <v/>
      </c>
      <c r="T153" s="39" t="str">
        <f>IF(AND('Riesgos Corrup'!$AB$50="Media",'Riesgos Corrup'!$AD$50="Mayor"),CONCATENATE("R48C",'Riesgos Corrup'!$R$50),"")</f>
        <v/>
      </c>
      <c r="U153" s="84" t="str">
        <f>IF(AND('Riesgos Corrup'!$AB$51="Media",'Riesgos Corrup'!$AD$51="Mayor"),CONCATENATE("R48C",'Riesgos Corrup'!$R$51),"")</f>
        <v/>
      </c>
      <c r="V153" s="96" t="str">
        <f>IF(AND('Riesgos Corrup'!$AB$49="Media",'Riesgos Corrup'!$AD$49="Catastrófico"),CONCATENATE("R49C",'Riesgos Corrup'!$R$49),"")</f>
        <v/>
      </c>
      <c r="W153" s="97" t="str">
        <f>IF(AND('Riesgos Corrup'!$AB$50="Media",'Riesgos Corrup'!$AD$50="Catastrófico"),CONCATENATE("R48C",'Riesgos Corrup'!$R$50),"")</f>
        <v/>
      </c>
      <c r="X153" s="98" t="str">
        <f>IF(AND('Riesgos Corrup'!$AB$51="Media",'Riesgos Corrup'!$AD$51="Catastrófico"),CONCATENATE("R48C",'Riesgos Corrup'!$R$51),"")</f>
        <v/>
      </c>
      <c r="Y153" s="40"/>
      <c r="Z153" s="272"/>
      <c r="AA153" s="273"/>
      <c r="AB153" s="273"/>
      <c r="AC153" s="273"/>
      <c r="AD153" s="273"/>
      <c r="AE153" s="274"/>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row>
    <row r="154" spans="1:61" ht="15" customHeight="1" x14ac:dyDescent="0.35">
      <c r="A154" s="40"/>
      <c r="B154" s="252"/>
      <c r="C154" s="253"/>
      <c r="D154" s="254"/>
      <c r="E154" s="227"/>
      <c r="F154" s="222"/>
      <c r="G154" s="222"/>
      <c r="H154" s="222"/>
      <c r="I154" s="222"/>
      <c r="J154" s="102" t="e">
        <f>IF(AND('Riesgos Corrup'!#REF!="Media",'Riesgos Corrup'!#REF!="Moderado"),CONCATENATE("R49C",'Riesgos Corrup'!#REF!),"")</f>
        <v>#REF!</v>
      </c>
      <c r="K154" s="103" t="str">
        <f>IF(AND('Riesgos Corrup'!$AB$52="Media",'Riesgos Corrup'!$AD$52="Moderado"),CONCATENATE("R49C",'Riesgos Corrup'!$R$52),"")</f>
        <v/>
      </c>
      <c r="L154" s="104" t="str">
        <f>IF(AND('Riesgos Corrup'!$AB$53="Media",'Riesgos Corrup'!$AD$53="Moderado"),CONCATENATE("R49C",'Riesgos Corrup'!$R$53),"")</f>
        <v/>
      </c>
      <c r="M154" s="102" t="e">
        <f>IF(AND('Riesgos Corrup'!#REF!="Media",'Riesgos Corrup'!#REF!="Moderado"),CONCATENATE("R49C",'Riesgos Corrup'!#REF!),"")</f>
        <v>#REF!</v>
      </c>
      <c r="N154" s="103" t="str">
        <f>IF(AND('Riesgos Corrup'!$AB$52="Media",'Riesgos Corrup'!$AD$52="Moderado"),CONCATENATE("R49C",'Riesgos Corrup'!$R$52),"")</f>
        <v/>
      </c>
      <c r="O154" s="104" t="str">
        <f>IF(AND('Riesgos Corrup'!$AB$53="Media",'Riesgos Corrup'!$AD$53="Moderado"),CONCATENATE("R49C",'Riesgos Corrup'!$R$53),"")</f>
        <v/>
      </c>
      <c r="P154" s="102" t="e">
        <f>IF(AND('Riesgos Corrup'!#REF!="Media",'Riesgos Corrup'!#REF!="Moderado"),CONCATENATE("R49C",'Riesgos Corrup'!#REF!),"")</f>
        <v>#REF!</v>
      </c>
      <c r="Q154" s="103" t="str">
        <f>IF(AND('Riesgos Corrup'!$AB$52="Media",'Riesgos Corrup'!$AD$52="Moderado"),CONCATENATE("R49C",'Riesgos Corrup'!$R$52),"")</f>
        <v/>
      </c>
      <c r="R154" s="104" t="str">
        <f>IF(AND('Riesgos Corrup'!$AB$53="Media",'Riesgos Corrup'!$AD$53="Moderado"),CONCATENATE("R49C",'Riesgos Corrup'!$R$53),"")</f>
        <v/>
      </c>
      <c r="S154" s="83" t="e">
        <f>IF(AND('Riesgos Corrup'!#REF!="Media",'Riesgos Corrup'!#REF!="Mayor"),CONCATENATE("R49C",'Riesgos Corrup'!#REF!),"")</f>
        <v>#REF!</v>
      </c>
      <c r="T154" s="39" t="str">
        <f>IF(AND('Riesgos Corrup'!$AB$52="Media",'Riesgos Corrup'!$AD$52="Mayor"),CONCATENATE("R49C",'Riesgos Corrup'!$R$52),"")</f>
        <v/>
      </c>
      <c r="U154" s="84" t="str">
        <f>IF(AND('Riesgos Corrup'!$AB$53="Media",'Riesgos Corrup'!$AD$53="Mayor"),CONCATENATE("R49C",'Riesgos Corrup'!$R$53),"")</f>
        <v/>
      </c>
      <c r="V154" s="96" t="e">
        <f>IF(AND('Riesgos Corrup'!#REF!="Media",'Riesgos Corrup'!#REF!="Catastrófico"),CONCATENATE("R49C",'Riesgos Corrup'!#REF!),"")</f>
        <v>#REF!</v>
      </c>
      <c r="W154" s="97" t="str">
        <f>IF(AND('Riesgos Corrup'!$AB$52="Media",'Riesgos Corrup'!$AD$52="Catastrófico"),CONCATENATE("R49C",'Riesgos Corrup'!$R$52),"")</f>
        <v/>
      </c>
      <c r="X154" s="98" t="str">
        <f>IF(AND('Riesgos Corrup'!$AB$53="Media",'Riesgos Corrup'!$AD$53="Catastrófico"),CONCATENATE("R49C",'Riesgos Corrup'!$R$53),"")</f>
        <v/>
      </c>
      <c r="Y154" s="40"/>
      <c r="Z154" s="272"/>
      <c r="AA154" s="273"/>
      <c r="AB154" s="273"/>
      <c r="AC154" s="273"/>
      <c r="AD154" s="273"/>
      <c r="AE154" s="274"/>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row>
    <row r="155" spans="1:61" ht="15" customHeight="1" thickBot="1" x14ac:dyDescent="0.4">
      <c r="A155" s="40"/>
      <c r="B155" s="252"/>
      <c r="C155" s="253"/>
      <c r="D155" s="254"/>
      <c r="E155" s="227"/>
      <c r="F155" s="222"/>
      <c r="G155" s="222"/>
      <c r="H155" s="222"/>
      <c r="I155" s="222"/>
      <c r="J155" s="102" t="str">
        <f>IF(AND('Riesgos Corrup'!$AB$54="Media",'Riesgos Corrup'!$AD$54="Moderado"),CONCATENATE("R50C",'Riesgos Corrup'!$R$54),"")</f>
        <v/>
      </c>
      <c r="K155" s="103" t="str">
        <f>IF(AND('Riesgos Corrup'!$AB$55="Media",'Riesgos Corrup'!$AD$55="Moderado"),CONCATENATE("R50C",'Riesgos Corrup'!$R$55),"")</f>
        <v/>
      </c>
      <c r="L155" s="104" t="str">
        <f>IF(AND('Riesgos Corrup'!$AB$56="Media",'Riesgos Corrup'!$AD$56="Moderado"),CONCATENATE("R50C",'Riesgos Corrup'!$R$56),"")</f>
        <v/>
      </c>
      <c r="M155" s="102" t="str">
        <f>IF(AND('Riesgos Corrup'!$AB$54="Media",'Riesgos Corrup'!$AD$54="Moderado"),CONCATENATE("R50C",'Riesgos Corrup'!$R$54),"")</f>
        <v/>
      </c>
      <c r="N155" s="103" t="str">
        <f>IF(AND('Riesgos Corrup'!$AB$55="Media",'Riesgos Corrup'!$AD$55="Moderado"),CONCATENATE("R50C",'Riesgos Corrup'!$R$55),"")</f>
        <v/>
      </c>
      <c r="O155" s="104" t="str">
        <f>IF(AND('Riesgos Corrup'!$AB$56="Media",'Riesgos Corrup'!$AD$56="Moderado"),CONCATENATE("R50C",'Riesgos Corrup'!$R$56),"")</f>
        <v/>
      </c>
      <c r="P155" s="102" t="str">
        <f>IF(AND('Riesgos Corrup'!$AB$54="Media",'Riesgos Corrup'!$AD$54="Moderado"),CONCATENATE("R50C",'Riesgos Corrup'!$R$54),"")</f>
        <v/>
      </c>
      <c r="Q155" s="103" t="str">
        <f>IF(AND('Riesgos Corrup'!$AB$55="Media",'Riesgos Corrup'!$AD$55="Moderado"),CONCATENATE("R50C",'Riesgos Corrup'!$R$55),"")</f>
        <v/>
      </c>
      <c r="R155" s="104" t="str">
        <f>IF(AND('Riesgos Corrup'!$AB$56="Media",'Riesgos Corrup'!$AD$56="Moderado"),CONCATENATE("R50C",'Riesgos Corrup'!$R$56),"")</f>
        <v/>
      </c>
      <c r="S155" s="83" t="str">
        <f>IF(AND('Riesgos Corrup'!$AB$54="Media",'Riesgos Corrup'!$AD$54="Mayor"),CONCATENATE("R50C",'Riesgos Corrup'!$R$54),"")</f>
        <v/>
      </c>
      <c r="T155" s="39" t="str">
        <f>IF(AND('Riesgos Corrup'!$AB$55="Media",'Riesgos Corrup'!$AD$55="Mayor"),CONCATENATE("R50C",'Riesgos Corrup'!$R$55),"")</f>
        <v/>
      </c>
      <c r="U155" s="84" t="str">
        <f>IF(AND('Riesgos Corrup'!$AB$56="Media",'Riesgos Corrup'!$AD$56="Mayor"),CONCATENATE("R50C",'Riesgos Corrup'!$R$56),"")</f>
        <v/>
      </c>
      <c r="V155" s="96" t="str">
        <f>IF(AND('Riesgos Corrup'!$AB$54="Media",'Riesgos Corrup'!$AD$54="Catastrófico"),CONCATENATE("R50C",'Riesgos Corrup'!$R$54),"")</f>
        <v/>
      </c>
      <c r="W155" s="97" t="str">
        <f>IF(AND('Riesgos Corrup'!$AB$55="Media",'Riesgos Corrup'!$AD$55="Catastrófico"),CONCATENATE("R50C",'Riesgos Corrup'!$R$55),"")</f>
        <v/>
      </c>
      <c r="X155" s="98" t="str">
        <f>IF(AND('Riesgos Corrup'!$AB$56="Media",'Riesgos Corrup'!$AD$56="Catastrófico"),CONCATENATE("R50C",'Riesgos Corrup'!$R$56),"")</f>
        <v/>
      </c>
      <c r="Y155" s="40"/>
      <c r="Z155" s="272"/>
      <c r="AA155" s="273"/>
      <c r="AB155" s="273"/>
      <c r="AC155" s="273"/>
      <c r="AD155" s="273"/>
      <c r="AE155" s="274"/>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row>
    <row r="156" spans="1:61" ht="15" customHeight="1" x14ac:dyDescent="0.35">
      <c r="A156" s="40"/>
      <c r="B156" s="252"/>
      <c r="C156" s="253"/>
      <c r="D156" s="254"/>
      <c r="E156" s="238" t="s">
        <v>105</v>
      </c>
      <c r="F156" s="239"/>
      <c r="G156" s="239"/>
      <c r="H156" s="239"/>
      <c r="I156" s="239"/>
      <c r="J156" s="108" t="str">
        <f ca="1">IF(AND('Riesgos Corrup'!$AB$7="Baja",'Riesgos Corrup'!$AD$7="Moderado"),CONCATENATE("R1C",'Riesgos Corrup'!$R$7),"")</f>
        <v>R1C1</v>
      </c>
      <c r="K156" s="109" t="str">
        <f>IF(AND('Riesgos Corrup'!$AB$8="Baja",'Riesgos Corrup'!$AD$8="Moderado"),CONCATENATE("R1C",'Riesgos Corrup'!$R$8),"")</f>
        <v/>
      </c>
      <c r="L156" s="110" t="str">
        <f>IF(AND('Riesgos Corrup'!$AB$9="Baja",'Riesgos Corrup'!$AD$9="Moderado"),CONCATENATE("R1C",'Riesgos Corrup'!$R$9),"")</f>
        <v/>
      </c>
      <c r="M156" s="99" t="str">
        <f ca="1">IF(AND('Riesgos Corrup'!$AB$7="Baja",'Riesgos Corrup'!$AD$7="Moderado"),CONCATENATE("R1C",'Riesgos Corrup'!$R$7),"")</f>
        <v>R1C1</v>
      </c>
      <c r="N156" s="100" t="str">
        <f>IF(AND('Riesgos Corrup'!$AB$8="Baja",'Riesgos Corrup'!$AD$8="Moderado"),CONCATENATE("R1C",'Riesgos Corrup'!$R$8),"")</f>
        <v/>
      </c>
      <c r="O156" s="101" t="str">
        <f>IF(AND('Riesgos Corrup'!$AB$9="Baja",'Riesgos Corrup'!$AD$9="Moderado"),CONCATENATE("R1C",'Riesgos Corrup'!$R$9),"")</f>
        <v/>
      </c>
      <c r="P156" s="99" t="str">
        <f ca="1">IF(AND('Riesgos Corrup'!$AB$7="Baja",'Riesgos Corrup'!$AD$7="Moderado"),CONCATENATE("R1C",'Riesgos Corrup'!$R$7),"")</f>
        <v>R1C1</v>
      </c>
      <c r="Q156" s="100" t="str">
        <f>IF(AND('Riesgos Corrup'!$AB$8="Baja",'Riesgos Corrup'!$AD$8="Moderado"),CONCATENATE("R1C",'Riesgos Corrup'!$R$8),"")</f>
        <v/>
      </c>
      <c r="R156" s="101" t="str">
        <f>IF(AND('Riesgos Corrup'!$AB$9="Baja",'Riesgos Corrup'!$AD$9="Moderado"),CONCATENATE("R1C",'Riesgos Corrup'!$R$9),"")</f>
        <v/>
      </c>
      <c r="S156" s="80" t="str">
        <f ca="1">IF(AND('Riesgos Corrup'!$AB$7="Baja",'Riesgos Corrup'!$AD$7="Mayor"),CONCATENATE("R1C",'Riesgos Corrup'!$R$7),"")</f>
        <v/>
      </c>
      <c r="T156" s="81" t="str">
        <f>IF(AND('Riesgos Corrup'!$AB$8="Baja",'Riesgos Corrup'!$AD$8="Mayor"),CONCATENATE("R1C",'Riesgos Corrup'!$R$8),"")</f>
        <v/>
      </c>
      <c r="U156" s="82" t="str">
        <f>IF(AND('Riesgos Corrup'!$AB$9="Baja",'Riesgos Corrup'!$AD$9="Mayor"),CONCATENATE("R1C",'Riesgos Corrup'!$R$9),"")</f>
        <v/>
      </c>
      <c r="V156" s="93" t="str">
        <f ca="1">IF(AND('Riesgos Corrup'!$AB$7="Baja",'Riesgos Corrup'!$AD$7="Catastrófico"),CONCATENATE("R1C",'Riesgos Corrup'!$R$7),"")</f>
        <v/>
      </c>
      <c r="W156" s="94" t="str">
        <f>IF(AND('Riesgos Corrup'!$AB$8="Baja",'Riesgos Corrup'!$AD$8="Catastrófico"),CONCATENATE("R1C",'Riesgos Corrup'!$R$8),"")</f>
        <v/>
      </c>
      <c r="X156" s="95" t="str">
        <f>IF(AND('Riesgos Corrup'!$AB$9="Baja",'Riesgos Corrup'!$AD$9="Catastrófico"),CONCATENATE("R1C",'Riesgos Corrup'!$R$9),"")</f>
        <v/>
      </c>
      <c r="Y156" s="40"/>
      <c r="Z156" s="263" t="s">
        <v>76</v>
      </c>
      <c r="AA156" s="264"/>
      <c r="AB156" s="264"/>
      <c r="AC156" s="264"/>
      <c r="AD156" s="264"/>
      <c r="AE156" s="265"/>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row>
    <row r="157" spans="1:61" ht="15" customHeight="1" x14ac:dyDescent="0.35">
      <c r="A157" s="40"/>
      <c r="B157" s="252"/>
      <c r="C157" s="253"/>
      <c r="D157" s="254"/>
      <c r="E157" s="226"/>
      <c r="F157" s="222"/>
      <c r="G157" s="222"/>
      <c r="H157" s="222"/>
      <c r="I157" s="222"/>
      <c r="J157" s="111" t="e">
        <f>IF(AND('Riesgos Corrup'!#REF!="Baja",'Riesgos Corrup'!#REF!="Moderado"),CONCATENATE("R2C",'Riesgos Corrup'!#REF!),"")</f>
        <v>#REF!</v>
      </c>
      <c r="K157" s="112" t="e">
        <f>IF(AND('Riesgos Corrup'!#REF!="Baja",'Riesgos Corrup'!#REF!="Moderado"),CONCATENATE("R2C",'Riesgos Corrup'!#REF!),"")</f>
        <v>#REF!</v>
      </c>
      <c r="L157" s="113" t="e">
        <f>IF(AND('Riesgos Corrup'!#REF!="Baja",'Riesgos Corrup'!#REF!="Moderado"),CONCATENATE("R2C",'Riesgos Corrup'!#REF!),"")</f>
        <v>#REF!</v>
      </c>
      <c r="M157" s="102" t="e">
        <f>IF(AND('Riesgos Corrup'!#REF!="Baja",'Riesgos Corrup'!#REF!="Moderado"),CONCATENATE("R2C",'Riesgos Corrup'!#REF!),"")</f>
        <v>#REF!</v>
      </c>
      <c r="N157" s="103" t="e">
        <f>IF(AND('Riesgos Corrup'!#REF!="Baja",'Riesgos Corrup'!#REF!="Moderado"),CONCATENATE("R2C",'Riesgos Corrup'!#REF!),"")</f>
        <v>#REF!</v>
      </c>
      <c r="O157" s="104" t="e">
        <f>IF(AND('Riesgos Corrup'!#REF!="Baja",'Riesgos Corrup'!#REF!="Moderado"),CONCATENATE("R2C",'Riesgos Corrup'!#REF!),"")</f>
        <v>#REF!</v>
      </c>
      <c r="P157" s="102" t="e">
        <f>IF(AND('Riesgos Corrup'!#REF!="Baja",'Riesgos Corrup'!#REF!="Moderado"),CONCATENATE("R2C",'Riesgos Corrup'!#REF!),"")</f>
        <v>#REF!</v>
      </c>
      <c r="Q157" s="103" t="e">
        <f>IF(AND('Riesgos Corrup'!#REF!="Baja",'Riesgos Corrup'!#REF!="Moderado"),CONCATENATE("R2C",'Riesgos Corrup'!#REF!),"")</f>
        <v>#REF!</v>
      </c>
      <c r="R157" s="104" t="e">
        <f>IF(AND('Riesgos Corrup'!#REF!="Baja",'Riesgos Corrup'!#REF!="Moderado"),CONCATENATE("R2C",'Riesgos Corrup'!#REF!),"")</f>
        <v>#REF!</v>
      </c>
      <c r="S157" s="83" t="e">
        <f>IF(AND('Riesgos Corrup'!#REF!="Baja",'Riesgos Corrup'!#REF!="Mayor"),CONCATENATE("R2C",'Riesgos Corrup'!#REF!),"")</f>
        <v>#REF!</v>
      </c>
      <c r="T157" s="39" t="e">
        <f>IF(AND('Riesgos Corrup'!#REF!="Baja",'Riesgos Corrup'!#REF!="Mayor"),CONCATENATE("R2C",'Riesgos Corrup'!#REF!),"")</f>
        <v>#REF!</v>
      </c>
      <c r="U157" s="84" t="e">
        <f>IF(AND('Riesgos Corrup'!#REF!="Baja",'Riesgos Corrup'!#REF!="Mayor"),CONCATENATE("R2C",'Riesgos Corrup'!#REF!),"")</f>
        <v>#REF!</v>
      </c>
      <c r="V157" s="96" t="e">
        <f>IF(AND('Riesgos Corrup'!#REF!="Baja",'Riesgos Corrup'!#REF!="Catastrófico"),CONCATENATE("R2C",'Riesgos Corrup'!#REF!),"")</f>
        <v>#REF!</v>
      </c>
      <c r="W157" s="97" t="e">
        <f>IF(AND('Riesgos Corrup'!#REF!="Baja",'Riesgos Corrup'!#REF!="Catastrófico"),CONCATENATE("R2C",'Riesgos Corrup'!#REF!),"")</f>
        <v>#REF!</v>
      </c>
      <c r="X157" s="98" t="e">
        <f>IF(AND('Riesgos Corrup'!#REF!="Baja",'Riesgos Corrup'!#REF!="Catastrófico"),CONCATENATE("R2C",'Riesgos Corrup'!#REF!),"")</f>
        <v>#REF!</v>
      </c>
      <c r="Y157" s="40"/>
      <c r="Z157" s="266"/>
      <c r="AA157" s="267"/>
      <c r="AB157" s="267"/>
      <c r="AC157" s="267"/>
      <c r="AD157" s="267"/>
      <c r="AE157" s="268"/>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row>
    <row r="158" spans="1:61" ht="15" customHeight="1" x14ac:dyDescent="0.35">
      <c r="A158" s="40"/>
      <c r="B158" s="252"/>
      <c r="C158" s="253"/>
      <c r="D158" s="254"/>
      <c r="E158" s="226"/>
      <c r="F158" s="222"/>
      <c r="G158" s="222"/>
      <c r="H158" s="222"/>
      <c r="I158" s="222"/>
      <c r="J158" s="111" t="e">
        <f>IF(AND('Riesgos Corrup'!#REF!="Baja",'Riesgos Corrup'!#REF!="Moderado"),CONCATENATE("R3C",'Riesgos Corrup'!#REF!),"")</f>
        <v>#REF!</v>
      </c>
      <c r="K158" s="112" t="e">
        <f>IF(AND('Riesgos Corrup'!#REF!="Baja",'Riesgos Corrup'!#REF!="Moderado"),CONCATENATE("R3C",'Riesgos Corrup'!#REF!),"")</f>
        <v>#REF!</v>
      </c>
      <c r="L158" s="113" t="e">
        <f>IF(AND('Riesgos Corrup'!#REF!="Baja",'Riesgos Corrup'!#REF!="Moderado"),CONCATENATE("R3C",'Riesgos Corrup'!#REF!),"")</f>
        <v>#REF!</v>
      </c>
      <c r="M158" s="102" t="e">
        <f>IF(AND('Riesgos Corrup'!#REF!="Baja",'Riesgos Corrup'!#REF!="Moderado"),CONCATENATE("R3C",'Riesgos Corrup'!#REF!),"")</f>
        <v>#REF!</v>
      </c>
      <c r="N158" s="103" t="e">
        <f>IF(AND('Riesgos Corrup'!#REF!="Baja",'Riesgos Corrup'!#REF!="Moderado"),CONCATENATE("R3C",'Riesgos Corrup'!#REF!),"")</f>
        <v>#REF!</v>
      </c>
      <c r="O158" s="104" t="e">
        <f>IF(AND('Riesgos Corrup'!#REF!="Baja",'Riesgos Corrup'!#REF!="Moderado"),CONCATENATE("R3C",'Riesgos Corrup'!#REF!),"")</f>
        <v>#REF!</v>
      </c>
      <c r="P158" s="102" t="e">
        <f>IF(AND('Riesgos Corrup'!#REF!="Baja",'Riesgos Corrup'!#REF!="Moderado"),CONCATENATE("R3C",'Riesgos Corrup'!#REF!),"")</f>
        <v>#REF!</v>
      </c>
      <c r="Q158" s="103" t="e">
        <f>IF(AND('Riesgos Corrup'!#REF!="Baja",'Riesgos Corrup'!#REF!="Moderado"),CONCATENATE("R3C",'Riesgos Corrup'!#REF!),"")</f>
        <v>#REF!</v>
      </c>
      <c r="R158" s="104" t="e">
        <f>IF(AND('Riesgos Corrup'!#REF!="Baja",'Riesgos Corrup'!#REF!="Moderado"),CONCATENATE("R3C",'Riesgos Corrup'!#REF!),"")</f>
        <v>#REF!</v>
      </c>
      <c r="S158" s="83" t="e">
        <f>IF(AND('Riesgos Corrup'!#REF!="Baja",'Riesgos Corrup'!#REF!="Mayor"),CONCATENATE("R3C",'Riesgos Corrup'!#REF!),"")</f>
        <v>#REF!</v>
      </c>
      <c r="T158" s="39" t="e">
        <f>IF(AND('Riesgos Corrup'!#REF!="Baja",'Riesgos Corrup'!#REF!="Mayor"),CONCATENATE("R3C",'Riesgos Corrup'!#REF!),"")</f>
        <v>#REF!</v>
      </c>
      <c r="U158" s="84" t="e">
        <f>IF(AND('Riesgos Corrup'!#REF!="Baja",'Riesgos Corrup'!#REF!="Mayor"),CONCATENATE("R3C",'Riesgos Corrup'!#REF!),"")</f>
        <v>#REF!</v>
      </c>
      <c r="V158" s="96" t="e">
        <f>IF(AND('Riesgos Corrup'!#REF!="Baja",'Riesgos Corrup'!#REF!="Catastrófico"),CONCATENATE("R3C",'Riesgos Corrup'!#REF!),"")</f>
        <v>#REF!</v>
      </c>
      <c r="W158" s="97" t="e">
        <f>IF(AND('Riesgos Corrup'!#REF!="Baja",'Riesgos Corrup'!#REF!="Catastrófico"),CONCATENATE("R3C",'Riesgos Corrup'!#REF!),"")</f>
        <v>#REF!</v>
      </c>
      <c r="X158" s="98" t="e">
        <f>IF(AND('Riesgos Corrup'!#REF!="Baja",'Riesgos Corrup'!#REF!="Catastrófico"),CONCATENATE("R3C",'Riesgos Corrup'!#REF!),"")</f>
        <v>#REF!</v>
      </c>
      <c r="Y158" s="40"/>
      <c r="Z158" s="266"/>
      <c r="AA158" s="267"/>
      <c r="AB158" s="267"/>
      <c r="AC158" s="267"/>
      <c r="AD158" s="267"/>
      <c r="AE158" s="268"/>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row>
    <row r="159" spans="1:61" ht="15" customHeight="1" x14ac:dyDescent="0.35">
      <c r="A159" s="40"/>
      <c r="B159" s="252"/>
      <c r="C159" s="253"/>
      <c r="D159" s="254"/>
      <c r="E159" s="226"/>
      <c r="F159" s="222"/>
      <c r="G159" s="222"/>
      <c r="H159" s="222"/>
      <c r="I159" s="222"/>
      <c r="J159" s="111" t="str">
        <f ca="1">IF(AND('Riesgos Corrup'!$AB$10="Baja",'Riesgos Corrup'!$AD$10="Moderado"),CONCATENATE("R4C",'Riesgos Corrup'!$R$10),"")</f>
        <v/>
      </c>
      <c r="K159" s="112" t="str">
        <f>IF(AND('Riesgos Corrup'!$AB$11="Baja",'Riesgos Corrup'!$AD$11="Moderado"),CONCATENATE("R4C",'Riesgos Corrup'!$R$11),"")</f>
        <v/>
      </c>
      <c r="L159" s="113" t="str">
        <f>IF(AND('Riesgos Corrup'!$AB$12="Baja",'Riesgos Corrup'!$AD$12="Moderado"),CONCATENATE("R4C",'Riesgos Corrup'!$R$12),"")</f>
        <v/>
      </c>
      <c r="M159" s="102" t="str">
        <f ca="1">IF(AND('Riesgos Corrup'!$AB$10="Baja",'Riesgos Corrup'!$AD$10="Moderado"),CONCATENATE("R4C",'Riesgos Corrup'!$R$10),"")</f>
        <v/>
      </c>
      <c r="N159" s="103" t="str">
        <f>IF(AND('Riesgos Corrup'!$AB$11="Baja",'Riesgos Corrup'!$AD$11="Moderado"),CONCATENATE("R4C",'Riesgos Corrup'!$R$11),"")</f>
        <v/>
      </c>
      <c r="O159" s="104" t="str">
        <f>IF(AND('Riesgos Corrup'!$AB$12="Baja",'Riesgos Corrup'!$AD$12="Moderado"),CONCATENATE("R4C",'Riesgos Corrup'!$R$12),"")</f>
        <v/>
      </c>
      <c r="P159" s="102" t="str">
        <f ca="1">IF(AND('Riesgos Corrup'!$AB$10="Baja",'Riesgos Corrup'!$AD$10="Moderado"),CONCATENATE("R4C",'Riesgos Corrup'!$R$10),"")</f>
        <v/>
      </c>
      <c r="Q159" s="103" t="str">
        <f>IF(AND('Riesgos Corrup'!$AB$11="Baja",'Riesgos Corrup'!$AD$11="Moderado"),CONCATENATE("R4C",'Riesgos Corrup'!$R$11),"")</f>
        <v/>
      </c>
      <c r="R159" s="104" t="str">
        <f>IF(AND('Riesgos Corrup'!$AB$12="Baja",'Riesgos Corrup'!$AD$12="Moderado"),CONCATENATE("R4C",'Riesgos Corrup'!$R$12),"")</f>
        <v/>
      </c>
      <c r="S159" s="83" t="str">
        <f ca="1">IF(AND('Riesgos Corrup'!$AB$10="Baja",'Riesgos Corrup'!$AD$10="Mayor"),CONCATENATE("R4C",'Riesgos Corrup'!$R$10),"")</f>
        <v/>
      </c>
      <c r="T159" s="39" t="str">
        <f>IF(AND('Riesgos Corrup'!$AB$11="Baja",'Riesgos Corrup'!$AD$11="Mayor"),CONCATENATE("R4C",'Riesgos Corrup'!$R$11),"")</f>
        <v/>
      </c>
      <c r="U159" s="84" t="str">
        <f>IF(AND('Riesgos Corrup'!$AB$12="Baja",'Riesgos Corrup'!$AD$12="Mayor"),CONCATENATE("R4C",'Riesgos Corrup'!$R$12),"")</f>
        <v/>
      </c>
      <c r="V159" s="96" t="str">
        <f ca="1">IF(AND('Riesgos Corrup'!$AB$10="Baja",'Riesgos Corrup'!$AD$10="Catastrófico"),CONCATENATE("R4C",'Riesgos Corrup'!$R$10),"")</f>
        <v/>
      </c>
      <c r="W159" s="97" t="str">
        <f>IF(AND('Riesgos Corrup'!$AB$11="Baja",'Riesgos Corrup'!$AD$11="Catastrófico"),CONCATENATE("R4C",'Riesgos Corrup'!$R$11),"")</f>
        <v/>
      </c>
      <c r="X159" s="98" t="str">
        <f>IF(AND('Riesgos Corrup'!$AB$12="Baja",'Riesgos Corrup'!$AD$12="Catastrófico"),CONCATENATE("R4C",'Riesgos Corrup'!$R$12),"")</f>
        <v/>
      </c>
      <c r="Y159" s="40"/>
      <c r="Z159" s="266"/>
      <c r="AA159" s="267"/>
      <c r="AB159" s="267"/>
      <c r="AC159" s="267"/>
      <c r="AD159" s="267"/>
      <c r="AE159" s="268"/>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row>
    <row r="160" spans="1:61" ht="15" customHeight="1" x14ac:dyDescent="0.35">
      <c r="A160" s="40"/>
      <c r="B160" s="252"/>
      <c r="C160" s="253"/>
      <c r="D160" s="254"/>
      <c r="E160" s="226"/>
      <c r="F160" s="222"/>
      <c r="G160" s="222"/>
      <c r="H160" s="222"/>
      <c r="I160" s="222"/>
      <c r="J160" s="111" t="e">
        <f>IF(AND('Riesgos Corrup'!#REF!="Baja",'Riesgos Corrup'!#REF!="Moderado"),CONCATENATE("R5C",'Riesgos Corrup'!#REF!),"")</f>
        <v>#REF!</v>
      </c>
      <c r="K160" s="112" t="e">
        <f>IF(AND('Riesgos Corrup'!#REF!="Baja",'Riesgos Corrup'!#REF!="Moderado"),CONCATENATE("R5C",'Riesgos Corrup'!#REF!),"")</f>
        <v>#REF!</v>
      </c>
      <c r="L160" s="113" t="e">
        <f>IF(AND('Riesgos Corrup'!#REF!="Baja",'Riesgos Corrup'!#REF!="Moderado"),CONCATENATE("R5C",'Riesgos Corrup'!#REF!),"")</f>
        <v>#REF!</v>
      </c>
      <c r="M160" s="102" t="e">
        <f>IF(AND('Riesgos Corrup'!#REF!="Baja",'Riesgos Corrup'!#REF!="Moderado"),CONCATENATE("R5C",'Riesgos Corrup'!#REF!),"")</f>
        <v>#REF!</v>
      </c>
      <c r="N160" s="103" t="e">
        <f>IF(AND('Riesgos Corrup'!#REF!="Baja",'Riesgos Corrup'!#REF!="Moderado"),CONCATENATE("R5C",'Riesgos Corrup'!#REF!),"")</f>
        <v>#REF!</v>
      </c>
      <c r="O160" s="104" t="e">
        <f>IF(AND('Riesgos Corrup'!#REF!="Baja",'Riesgos Corrup'!#REF!="Moderado"),CONCATENATE("R5C",'Riesgos Corrup'!#REF!),"")</f>
        <v>#REF!</v>
      </c>
      <c r="P160" s="102" t="e">
        <f>IF(AND('Riesgos Corrup'!#REF!="Baja",'Riesgos Corrup'!#REF!="Moderado"),CONCATENATE("R5C",'Riesgos Corrup'!#REF!),"")</f>
        <v>#REF!</v>
      </c>
      <c r="Q160" s="103" t="e">
        <f>IF(AND('Riesgos Corrup'!#REF!="Baja",'Riesgos Corrup'!#REF!="Moderado"),CONCATENATE("R5C",'Riesgos Corrup'!#REF!),"")</f>
        <v>#REF!</v>
      </c>
      <c r="R160" s="104" t="e">
        <f>IF(AND('Riesgos Corrup'!#REF!="Baja",'Riesgos Corrup'!#REF!="Moderado"),CONCATENATE("R5C",'Riesgos Corrup'!#REF!),"")</f>
        <v>#REF!</v>
      </c>
      <c r="S160" s="83" t="e">
        <f>IF(AND('Riesgos Corrup'!#REF!="Baja",'Riesgos Corrup'!#REF!="Mayor"),CONCATENATE("R5C",'Riesgos Corrup'!#REF!),"")</f>
        <v>#REF!</v>
      </c>
      <c r="T160" s="39" t="e">
        <f>IF(AND('Riesgos Corrup'!#REF!="Baja",'Riesgos Corrup'!#REF!="Mayor"),CONCATENATE("R5C",'Riesgos Corrup'!#REF!),"")</f>
        <v>#REF!</v>
      </c>
      <c r="U160" s="84" t="e">
        <f>IF(AND('Riesgos Corrup'!#REF!="Baja",'Riesgos Corrup'!#REF!="Mayor"),CONCATENATE("R5C",'Riesgos Corrup'!#REF!),"")</f>
        <v>#REF!</v>
      </c>
      <c r="V160" s="96" t="e">
        <f>IF(AND('Riesgos Corrup'!#REF!="Baja",'Riesgos Corrup'!#REF!="Catastrófico"),CONCATENATE("R5C",'Riesgos Corrup'!#REF!),"")</f>
        <v>#REF!</v>
      </c>
      <c r="W160" s="97" t="e">
        <f>IF(AND('Riesgos Corrup'!#REF!="Baja",'Riesgos Corrup'!#REF!="Catastrófico"),CONCATENATE("R5C",'Riesgos Corrup'!#REF!),"")</f>
        <v>#REF!</v>
      </c>
      <c r="X160" s="98" t="e">
        <f>IF(AND('Riesgos Corrup'!#REF!="Baja",'Riesgos Corrup'!#REF!="Catastrófico"),CONCATENATE("R5C",'Riesgos Corrup'!#REF!),"")</f>
        <v>#REF!</v>
      </c>
      <c r="Y160" s="40"/>
      <c r="Z160" s="266"/>
      <c r="AA160" s="267"/>
      <c r="AB160" s="267"/>
      <c r="AC160" s="267"/>
      <c r="AD160" s="267"/>
      <c r="AE160" s="268"/>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row>
    <row r="161" spans="1:61" ht="15" customHeight="1" x14ac:dyDescent="0.35">
      <c r="A161" s="40"/>
      <c r="B161" s="252"/>
      <c r="C161" s="253"/>
      <c r="D161" s="254"/>
      <c r="E161" s="226"/>
      <c r="F161" s="222"/>
      <c r="G161" s="222"/>
      <c r="H161" s="222"/>
      <c r="I161" s="222"/>
      <c r="J161" s="111" t="str">
        <f ca="1">IF(AND('Riesgos Corrup'!$AB$13="Baja",'Riesgos Corrup'!$AD$13="Moderado"),CONCATENATE("R6C",'Riesgos Corrup'!$R$13),"")</f>
        <v/>
      </c>
      <c r="K161" s="112" t="str">
        <f ca="1">IF(AND('Riesgos Corrup'!$AB$14="Baja",'Riesgos Corrup'!$AD$14="Moderado"),CONCATENATE("R6C",'Riesgos Corrup'!$R$14),"")</f>
        <v/>
      </c>
      <c r="L161" s="113" t="str">
        <f ca="1">IF(AND('Riesgos Corrup'!$AB$15="Baja",'Riesgos Corrup'!$AD$15="Moderado"),CONCATENATE("R6C",'Riesgos Corrup'!$R$15),"")</f>
        <v>R6C3</v>
      </c>
      <c r="M161" s="102" t="str">
        <f ca="1">IF(AND('Riesgos Corrup'!$AB$13="Baja",'Riesgos Corrup'!$AD$13="Moderado"),CONCATENATE("R6C",'Riesgos Corrup'!$R$13),"")</f>
        <v/>
      </c>
      <c r="N161" s="103" t="str">
        <f ca="1">IF(AND('Riesgos Corrup'!$AB$14="Baja",'Riesgos Corrup'!$AD$14="Moderado"),CONCATENATE("R6C",'Riesgos Corrup'!$R$14),"")</f>
        <v/>
      </c>
      <c r="O161" s="104" t="str">
        <f ca="1">IF(AND('Riesgos Corrup'!$AB$15="Baja",'Riesgos Corrup'!$AD$15="Moderado"),CONCATENATE("R6C",'Riesgos Corrup'!$R$15),"")</f>
        <v>R6C3</v>
      </c>
      <c r="P161" s="102" t="str">
        <f ca="1">IF(AND('Riesgos Corrup'!$AB$13="Baja",'Riesgos Corrup'!$AD$13="Moderado"),CONCATENATE("R6C",'Riesgos Corrup'!$R$13),"")</f>
        <v/>
      </c>
      <c r="Q161" s="103" t="str">
        <f ca="1">IF(AND('Riesgos Corrup'!$AB$14="Baja",'Riesgos Corrup'!$AD$14="Moderado"),CONCATENATE("R6C",'Riesgos Corrup'!$R$14),"")</f>
        <v/>
      </c>
      <c r="R161" s="104" t="str">
        <f ca="1">IF(AND('Riesgos Corrup'!$AB$15="Baja",'Riesgos Corrup'!$AD$15="Moderado"),CONCATENATE("R6C",'Riesgos Corrup'!$R$15),"")</f>
        <v>R6C3</v>
      </c>
      <c r="S161" s="83" t="str">
        <f ca="1">IF(AND('Riesgos Corrup'!$AB$13="Baja",'Riesgos Corrup'!$AD$13="Mayor"),CONCATENATE("R6C",'Riesgos Corrup'!$R$13),"")</f>
        <v/>
      </c>
      <c r="T161" s="39" t="str">
        <f ca="1">IF(AND('Riesgos Corrup'!$AB$14="Baja",'Riesgos Corrup'!$AD$14="Mayor"),CONCATENATE("R6C",'Riesgos Corrup'!$R$14),"")</f>
        <v/>
      </c>
      <c r="U161" s="84" t="str">
        <f ca="1">IF(AND('Riesgos Corrup'!$AB$15="Baja",'Riesgos Corrup'!$AD$15="Mayor"),CONCATENATE("R6C",'Riesgos Corrup'!$R$15),"")</f>
        <v/>
      </c>
      <c r="V161" s="96" t="str">
        <f ca="1">IF(AND('Riesgos Corrup'!$AB$13="Baja",'Riesgos Corrup'!$AD$13="Catastrófico"),CONCATENATE("R6C",'Riesgos Corrup'!$R$13),"")</f>
        <v/>
      </c>
      <c r="W161" s="97" t="str">
        <f ca="1">IF(AND('Riesgos Corrup'!$AB$14="Baja",'Riesgos Corrup'!$AD$14="Catastrófico"),CONCATENATE("R6C",'Riesgos Corrup'!$R$14),"")</f>
        <v/>
      </c>
      <c r="X161" s="98" t="str">
        <f ca="1">IF(AND('Riesgos Corrup'!$AB$15="Baja",'Riesgos Corrup'!$AD$15="Catastrófico"),CONCATENATE("R6C",'Riesgos Corrup'!$R$15),"")</f>
        <v/>
      </c>
      <c r="Y161" s="40"/>
      <c r="Z161" s="266"/>
      <c r="AA161" s="267"/>
      <c r="AB161" s="267"/>
      <c r="AC161" s="267"/>
      <c r="AD161" s="267"/>
      <c r="AE161" s="268"/>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row>
    <row r="162" spans="1:61" ht="15" customHeight="1" x14ac:dyDescent="0.35">
      <c r="A162" s="40"/>
      <c r="B162" s="252"/>
      <c r="C162" s="253"/>
      <c r="D162" s="254"/>
      <c r="E162" s="226"/>
      <c r="F162" s="222"/>
      <c r="G162" s="222"/>
      <c r="H162" s="222"/>
      <c r="I162" s="222"/>
      <c r="J162" s="111" t="e">
        <f>IF(AND('Riesgos Corrup'!#REF!="Baja",'Riesgos Corrup'!#REF!="Moderado"),CONCATENATE("R7C",'Riesgos Corrup'!#REF!),"")</f>
        <v>#REF!</v>
      </c>
      <c r="K162" s="112" t="e">
        <f>IF(AND('Riesgos Corrup'!#REF!="Baja",'Riesgos Corrup'!#REF!="Moderado"),CONCATENATE("R7C",'Riesgos Corrup'!#REF!),"")</f>
        <v>#REF!</v>
      </c>
      <c r="L162" s="113" t="e">
        <f>IF(AND('Riesgos Corrup'!#REF!="Baja",'Riesgos Corrup'!#REF!="Moderado"),CONCATENATE("R7C",'Riesgos Corrup'!#REF!),"")</f>
        <v>#REF!</v>
      </c>
      <c r="M162" s="102" t="e">
        <f>IF(AND('Riesgos Corrup'!#REF!="Baja",'Riesgos Corrup'!#REF!="Moderado"),CONCATENATE("R7C",'Riesgos Corrup'!#REF!),"")</f>
        <v>#REF!</v>
      </c>
      <c r="N162" s="103" t="e">
        <f>IF(AND('Riesgos Corrup'!#REF!="Baja",'Riesgos Corrup'!#REF!="Moderado"),CONCATENATE("R7C",'Riesgos Corrup'!#REF!),"")</f>
        <v>#REF!</v>
      </c>
      <c r="O162" s="104" t="e">
        <f>IF(AND('Riesgos Corrup'!#REF!="Baja",'Riesgos Corrup'!#REF!="Moderado"),CONCATENATE("R7C",'Riesgos Corrup'!#REF!),"")</f>
        <v>#REF!</v>
      </c>
      <c r="P162" s="102" t="e">
        <f>IF(AND('Riesgos Corrup'!#REF!="Baja",'Riesgos Corrup'!#REF!="Moderado"),CONCATENATE("R7C",'Riesgos Corrup'!#REF!),"")</f>
        <v>#REF!</v>
      </c>
      <c r="Q162" s="103" t="e">
        <f>IF(AND('Riesgos Corrup'!#REF!="Baja",'Riesgos Corrup'!#REF!="Moderado"),CONCATENATE("R7C",'Riesgos Corrup'!#REF!),"")</f>
        <v>#REF!</v>
      </c>
      <c r="R162" s="104" t="e">
        <f>IF(AND('Riesgos Corrup'!#REF!="Baja",'Riesgos Corrup'!#REF!="Moderado"),CONCATENATE("R7C",'Riesgos Corrup'!#REF!),"")</f>
        <v>#REF!</v>
      </c>
      <c r="S162" s="83" t="e">
        <f>IF(AND('Riesgos Corrup'!#REF!="Baja",'Riesgos Corrup'!#REF!="Mayor"),CONCATENATE("R7C",'Riesgos Corrup'!#REF!),"")</f>
        <v>#REF!</v>
      </c>
      <c r="T162" s="39" t="e">
        <f>IF(AND('Riesgos Corrup'!#REF!="Baja",'Riesgos Corrup'!#REF!="Mayor"),CONCATENATE("R7C",'Riesgos Corrup'!#REF!),"")</f>
        <v>#REF!</v>
      </c>
      <c r="U162" s="84" t="e">
        <f>IF(AND('Riesgos Corrup'!#REF!="Baja",'Riesgos Corrup'!#REF!="Mayor"),CONCATENATE("R7C",'Riesgos Corrup'!#REF!),"")</f>
        <v>#REF!</v>
      </c>
      <c r="V162" s="96" t="e">
        <f>IF(AND('Riesgos Corrup'!#REF!="Baja",'Riesgos Corrup'!#REF!="Catastrófico"),CONCATENATE("R7C",'Riesgos Corrup'!#REF!),"")</f>
        <v>#REF!</v>
      </c>
      <c r="W162" s="97" t="e">
        <f>IF(AND('Riesgos Corrup'!#REF!="Baja",'Riesgos Corrup'!#REF!="Catastrófico"),CONCATENATE("R7C",'Riesgos Corrup'!#REF!),"")</f>
        <v>#REF!</v>
      </c>
      <c r="X162" s="98" t="e">
        <f>IF(AND('Riesgos Corrup'!#REF!="Baja",'Riesgos Corrup'!#REF!="Catastrófico"),CONCATENATE("R7C",'Riesgos Corrup'!#REF!),"")</f>
        <v>#REF!</v>
      </c>
      <c r="Y162" s="40"/>
      <c r="Z162" s="266"/>
      <c r="AA162" s="267"/>
      <c r="AB162" s="267"/>
      <c r="AC162" s="267"/>
      <c r="AD162" s="267"/>
      <c r="AE162" s="268"/>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row>
    <row r="163" spans="1:61" ht="15" customHeight="1" x14ac:dyDescent="0.35">
      <c r="A163" s="40"/>
      <c r="B163" s="252"/>
      <c r="C163" s="253"/>
      <c r="D163" s="254"/>
      <c r="E163" s="226"/>
      <c r="F163" s="222"/>
      <c r="G163" s="222"/>
      <c r="H163" s="222"/>
      <c r="I163" s="222"/>
      <c r="J163" s="111" t="e">
        <f>IF(AND('Riesgos Corrup'!#REF!="Baja",'Riesgos Corrup'!#REF!="Moderado"),CONCATENATE("R8C",'Riesgos Corrup'!#REF!),"")</f>
        <v>#REF!</v>
      </c>
      <c r="K163" s="112" t="e">
        <f>IF(AND('Riesgos Corrup'!#REF!="Baja",'Riesgos Corrup'!#REF!="Moderado"),CONCATENATE("R8C",'Riesgos Corrup'!#REF!),"")</f>
        <v>#REF!</v>
      </c>
      <c r="L163" s="113" t="e">
        <f>IF(AND('Riesgos Corrup'!#REF!="Baja",'Riesgos Corrup'!#REF!="Moderado"),CONCATENATE("R8C",'Riesgos Corrup'!#REF!),"")</f>
        <v>#REF!</v>
      </c>
      <c r="M163" s="102" t="e">
        <f>IF(AND('Riesgos Corrup'!#REF!="Baja",'Riesgos Corrup'!#REF!="Moderado"),CONCATENATE("R8C",'Riesgos Corrup'!#REF!),"")</f>
        <v>#REF!</v>
      </c>
      <c r="N163" s="103" t="e">
        <f>IF(AND('Riesgos Corrup'!#REF!="Baja",'Riesgos Corrup'!#REF!="Moderado"),CONCATENATE("R8C",'Riesgos Corrup'!#REF!),"")</f>
        <v>#REF!</v>
      </c>
      <c r="O163" s="104" t="e">
        <f>IF(AND('Riesgos Corrup'!#REF!="Baja",'Riesgos Corrup'!#REF!="Moderado"),CONCATENATE("R8C",'Riesgos Corrup'!#REF!),"")</f>
        <v>#REF!</v>
      </c>
      <c r="P163" s="102" t="e">
        <f>IF(AND('Riesgos Corrup'!#REF!="Baja",'Riesgos Corrup'!#REF!="Moderado"),CONCATENATE("R8C",'Riesgos Corrup'!#REF!),"")</f>
        <v>#REF!</v>
      </c>
      <c r="Q163" s="103" t="e">
        <f>IF(AND('Riesgos Corrup'!#REF!="Baja",'Riesgos Corrup'!#REF!="Moderado"),CONCATENATE("R8C",'Riesgos Corrup'!#REF!),"")</f>
        <v>#REF!</v>
      </c>
      <c r="R163" s="104" t="e">
        <f>IF(AND('Riesgos Corrup'!#REF!="Baja",'Riesgos Corrup'!#REF!="Moderado"),CONCATENATE("R8C",'Riesgos Corrup'!#REF!),"")</f>
        <v>#REF!</v>
      </c>
      <c r="S163" s="83" t="e">
        <f>IF(AND('Riesgos Corrup'!#REF!="Baja",'Riesgos Corrup'!#REF!="Mayor"),CONCATENATE("R8C",'Riesgos Corrup'!#REF!),"")</f>
        <v>#REF!</v>
      </c>
      <c r="T163" s="39" t="e">
        <f>IF(AND('Riesgos Corrup'!#REF!="Baja",'Riesgos Corrup'!#REF!="Mayor"),CONCATENATE("R8C",'Riesgos Corrup'!#REF!),"")</f>
        <v>#REF!</v>
      </c>
      <c r="U163" s="84" t="e">
        <f>IF(AND('Riesgos Corrup'!#REF!="Baja",'Riesgos Corrup'!#REF!="Mayor"),CONCATENATE("R8C",'Riesgos Corrup'!#REF!),"")</f>
        <v>#REF!</v>
      </c>
      <c r="V163" s="96" t="e">
        <f>IF(AND('Riesgos Corrup'!#REF!="Baja",'Riesgos Corrup'!#REF!="Catastrófico"),CONCATENATE("R8C",'Riesgos Corrup'!#REF!),"")</f>
        <v>#REF!</v>
      </c>
      <c r="W163" s="97" t="e">
        <f>IF(AND('Riesgos Corrup'!#REF!="Baja",'Riesgos Corrup'!#REF!="Catastrófico"),CONCATENATE("R8C",'Riesgos Corrup'!#REF!),"")</f>
        <v>#REF!</v>
      </c>
      <c r="X163" s="98" t="e">
        <f>IF(AND('Riesgos Corrup'!#REF!="Baja",'Riesgos Corrup'!#REF!="Catastrófico"),CONCATENATE("R8C",'Riesgos Corrup'!#REF!),"")</f>
        <v>#REF!</v>
      </c>
      <c r="Y163" s="40"/>
      <c r="Z163" s="266"/>
      <c r="AA163" s="267"/>
      <c r="AB163" s="267"/>
      <c r="AC163" s="267"/>
      <c r="AD163" s="267"/>
      <c r="AE163" s="268"/>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row>
    <row r="164" spans="1:61" ht="15" customHeight="1" x14ac:dyDescent="0.35">
      <c r="A164" s="40"/>
      <c r="B164" s="252"/>
      <c r="C164" s="253"/>
      <c r="D164" s="254"/>
      <c r="E164" s="226"/>
      <c r="F164" s="222"/>
      <c r="G164" s="222"/>
      <c r="H164" s="222"/>
      <c r="I164" s="222"/>
      <c r="J164" s="111" t="e">
        <f>IF(AND('Riesgos Corrup'!#REF!="Baja",'Riesgos Corrup'!#REF!="Moderado"),CONCATENATE("R9C",'Riesgos Corrup'!#REF!),"")</f>
        <v>#REF!</v>
      </c>
      <c r="K164" s="112" t="e">
        <f>IF(AND('Riesgos Corrup'!#REF!="Baja",'Riesgos Corrup'!#REF!="Moderado"),CONCATENATE("R9C",'Riesgos Corrup'!#REF!),"")</f>
        <v>#REF!</v>
      </c>
      <c r="L164" s="113" t="e">
        <f>IF(AND('Riesgos Corrup'!#REF!="Baja",'Riesgos Corrup'!#REF!="Moderado"),CONCATENATE("R9C",'Riesgos Corrup'!#REF!),"")</f>
        <v>#REF!</v>
      </c>
      <c r="M164" s="102" t="e">
        <f>IF(AND('Riesgos Corrup'!#REF!="Baja",'Riesgos Corrup'!#REF!="Moderado"),CONCATENATE("R9C",'Riesgos Corrup'!#REF!),"")</f>
        <v>#REF!</v>
      </c>
      <c r="N164" s="103" t="e">
        <f>IF(AND('Riesgos Corrup'!#REF!="Baja",'Riesgos Corrup'!#REF!="Moderado"),CONCATENATE("R9C",'Riesgos Corrup'!#REF!),"")</f>
        <v>#REF!</v>
      </c>
      <c r="O164" s="104" t="e">
        <f>IF(AND('Riesgos Corrup'!#REF!="Baja",'Riesgos Corrup'!#REF!="Moderado"),CONCATENATE("R9C",'Riesgos Corrup'!#REF!),"")</f>
        <v>#REF!</v>
      </c>
      <c r="P164" s="102" t="e">
        <f>IF(AND('Riesgos Corrup'!#REF!="Baja",'Riesgos Corrup'!#REF!="Moderado"),CONCATENATE("R9C",'Riesgos Corrup'!#REF!),"")</f>
        <v>#REF!</v>
      </c>
      <c r="Q164" s="103" t="e">
        <f>IF(AND('Riesgos Corrup'!#REF!="Baja",'Riesgos Corrup'!#REF!="Moderado"),CONCATENATE("R9C",'Riesgos Corrup'!#REF!),"")</f>
        <v>#REF!</v>
      </c>
      <c r="R164" s="104" t="e">
        <f>IF(AND('Riesgos Corrup'!#REF!="Baja",'Riesgos Corrup'!#REF!="Moderado"),CONCATENATE("R9C",'Riesgos Corrup'!#REF!),"")</f>
        <v>#REF!</v>
      </c>
      <c r="S164" s="83" t="e">
        <f>IF(AND('Riesgos Corrup'!#REF!="Baja",'Riesgos Corrup'!#REF!="Mayor"),CONCATENATE("R9C",'Riesgos Corrup'!#REF!),"")</f>
        <v>#REF!</v>
      </c>
      <c r="T164" s="39" t="e">
        <f>IF(AND('Riesgos Corrup'!#REF!="Baja",'Riesgos Corrup'!#REF!="Mayor"),CONCATENATE("R9C",'Riesgos Corrup'!#REF!),"")</f>
        <v>#REF!</v>
      </c>
      <c r="U164" s="84" t="e">
        <f>IF(AND('Riesgos Corrup'!#REF!="Baja",'Riesgos Corrup'!#REF!="Mayor"),CONCATENATE("R9C",'Riesgos Corrup'!#REF!),"")</f>
        <v>#REF!</v>
      </c>
      <c r="V164" s="96" t="e">
        <f>IF(AND('Riesgos Corrup'!#REF!="Baja",'Riesgos Corrup'!#REF!="Catastrófico"),CONCATENATE("R9C",'Riesgos Corrup'!#REF!),"")</f>
        <v>#REF!</v>
      </c>
      <c r="W164" s="97" t="e">
        <f>IF(AND('Riesgos Corrup'!#REF!="Baja",'Riesgos Corrup'!#REF!="Catastrófico"),CONCATENATE("R9C",'Riesgos Corrup'!#REF!),"")</f>
        <v>#REF!</v>
      </c>
      <c r="X164" s="98" t="e">
        <f>IF(AND('Riesgos Corrup'!#REF!="Baja",'Riesgos Corrup'!#REF!="Catastrófico"),CONCATENATE("R9C",'Riesgos Corrup'!#REF!),"")</f>
        <v>#REF!</v>
      </c>
      <c r="Y164" s="40"/>
      <c r="Z164" s="266"/>
      <c r="AA164" s="267"/>
      <c r="AB164" s="267"/>
      <c r="AC164" s="267"/>
      <c r="AD164" s="267"/>
      <c r="AE164" s="268"/>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row>
    <row r="165" spans="1:61" ht="15" customHeight="1" x14ac:dyDescent="0.35">
      <c r="A165" s="40"/>
      <c r="B165" s="252"/>
      <c r="C165" s="253"/>
      <c r="D165" s="254"/>
      <c r="E165" s="226"/>
      <c r="F165" s="222"/>
      <c r="G165" s="222"/>
      <c r="H165" s="222"/>
      <c r="I165" s="222"/>
      <c r="J165" s="111" t="str">
        <f ca="1">IF(AND('Riesgos Corrup'!$AB$16="Baja",'Riesgos Corrup'!$AD$16="Moderado"),CONCATENATE("R10C",'Riesgos Corrup'!$R$16),"")</f>
        <v>R10C1</v>
      </c>
      <c r="K165" s="112" t="str">
        <f>IF(AND('Riesgos Corrup'!$AB$17="Baja",'Riesgos Corrup'!$AD$17="Moderado"),CONCATENATE("R10C",'Riesgos Corrup'!$R$17),"")</f>
        <v/>
      </c>
      <c r="L165" s="113" t="str">
        <f>IF(AND('Riesgos Corrup'!$AB$18="Baja",'Riesgos Corrup'!$AD$18="Moderado"),CONCATENATE("R10C",'Riesgos Corrup'!$R$18),"")</f>
        <v/>
      </c>
      <c r="M165" s="102" t="str">
        <f ca="1">IF(AND('Riesgos Corrup'!$AB$16="Baja",'Riesgos Corrup'!$AD$16="Moderado"),CONCATENATE("R10C",'Riesgos Corrup'!$R$16),"")</f>
        <v>R10C1</v>
      </c>
      <c r="N165" s="103" t="str">
        <f>IF(AND('Riesgos Corrup'!$AB$17="Baja",'Riesgos Corrup'!$AD$17="Moderado"),CONCATENATE("R10C",'Riesgos Corrup'!$R$17),"")</f>
        <v/>
      </c>
      <c r="O165" s="104" t="str">
        <f>IF(AND('Riesgos Corrup'!$AB$18="Baja",'Riesgos Corrup'!$AD$18="Moderado"),CONCATENATE("R10C",'Riesgos Corrup'!$R$18),"")</f>
        <v/>
      </c>
      <c r="P165" s="102" t="str">
        <f ca="1">IF(AND('Riesgos Corrup'!$AB$16="Baja",'Riesgos Corrup'!$AD$16="Moderado"),CONCATENATE("R10C",'Riesgos Corrup'!$R$16),"")</f>
        <v>R10C1</v>
      </c>
      <c r="Q165" s="103" t="str">
        <f>IF(AND('Riesgos Corrup'!$AB$17="Baja",'Riesgos Corrup'!$AD$17="Moderado"),CONCATENATE("R10C",'Riesgos Corrup'!$R$17),"")</f>
        <v/>
      </c>
      <c r="R165" s="104" t="str">
        <f>IF(AND('Riesgos Corrup'!$AB$18="Baja",'Riesgos Corrup'!$AD$18="Moderado"),CONCATENATE("R10C",'Riesgos Corrup'!$R$18),"")</f>
        <v/>
      </c>
      <c r="S165" s="83" t="str">
        <f ca="1">IF(AND('Riesgos Corrup'!$AB$16="Baja",'Riesgos Corrup'!$AD$16="Mayor"),CONCATENATE("R10C",'Riesgos Corrup'!$R$16),"")</f>
        <v/>
      </c>
      <c r="T165" s="39" t="str">
        <f>IF(AND('Riesgos Corrup'!$AB$17="Baja",'Riesgos Corrup'!$AD$17="Mayor"),CONCATENATE("R10C",'Riesgos Corrup'!$R$17),"")</f>
        <v/>
      </c>
      <c r="U165" s="84" t="str">
        <f>IF(AND('Riesgos Corrup'!$AB$18="Baja",'Riesgos Corrup'!$AD$18="Mayor"),CONCATENATE("R10C",'Riesgos Corrup'!$R$18),"")</f>
        <v/>
      </c>
      <c r="V165" s="96" t="str">
        <f ca="1">IF(AND('Riesgos Corrup'!$AB$16="Baja",'Riesgos Corrup'!$AD$16="Catastrófico"),CONCATENATE("R10C",'Riesgos Corrup'!$R$16),"")</f>
        <v/>
      </c>
      <c r="W165" s="97" t="str">
        <f>IF(AND('Riesgos Corrup'!$AB$17="Baja",'Riesgos Corrup'!$AD$17="Catastrófico"),CONCATENATE("R10C",'Riesgos Corrup'!$R$17),"")</f>
        <v/>
      </c>
      <c r="X165" s="98" t="str">
        <f>IF(AND('Riesgos Corrup'!$AB$18="Baja",'Riesgos Corrup'!$AD$18="Catastrófico"),CONCATENATE("R10C",'Riesgos Corrup'!$R$18),"")</f>
        <v/>
      </c>
      <c r="Y165" s="40"/>
      <c r="Z165" s="266"/>
      <c r="AA165" s="267"/>
      <c r="AB165" s="267"/>
      <c r="AC165" s="267"/>
      <c r="AD165" s="267"/>
      <c r="AE165" s="268"/>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row>
    <row r="166" spans="1:61" ht="15" customHeight="1" x14ac:dyDescent="0.35">
      <c r="A166" s="40"/>
      <c r="B166" s="252"/>
      <c r="C166" s="253"/>
      <c r="D166" s="254"/>
      <c r="E166" s="226"/>
      <c r="F166" s="222"/>
      <c r="G166" s="222"/>
      <c r="H166" s="222"/>
      <c r="I166" s="222"/>
      <c r="J166" s="111" t="e">
        <f>IF(AND('Riesgos Corrup'!#REF!="Baja",'Riesgos Corrup'!#REF!="Moderado"),CONCATENATE("R11C",'Riesgos Corrup'!#REF!),"")</f>
        <v>#REF!</v>
      </c>
      <c r="K166" s="112" t="e">
        <f>IF(AND('Riesgos Corrup'!#REF!="Baja",'Riesgos Corrup'!#REF!="Moderado"),CONCATENATE("R11C",'Riesgos Corrup'!#REF!),"")</f>
        <v>#REF!</v>
      </c>
      <c r="L166" s="113" t="e">
        <f>IF(AND('Riesgos Corrup'!#REF!="Baja",'Riesgos Corrup'!#REF!="Moderado"),CONCATENATE("R11C",'Riesgos Corrup'!#REF!),"")</f>
        <v>#REF!</v>
      </c>
      <c r="M166" s="102" t="e">
        <f>IF(AND('Riesgos Corrup'!#REF!="Baja",'Riesgos Corrup'!#REF!="Moderado"),CONCATENATE("R11C",'Riesgos Corrup'!#REF!),"")</f>
        <v>#REF!</v>
      </c>
      <c r="N166" s="103" t="e">
        <f>IF(AND('Riesgos Corrup'!#REF!="Baja",'Riesgos Corrup'!#REF!="Moderado"),CONCATENATE("R11C",'Riesgos Corrup'!#REF!),"")</f>
        <v>#REF!</v>
      </c>
      <c r="O166" s="104" t="e">
        <f>IF(AND('Riesgos Corrup'!#REF!="Baja",'Riesgos Corrup'!#REF!="Moderado"),CONCATENATE("R11C",'Riesgos Corrup'!#REF!),"")</f>
        <v>#REF!</v>
      </c>
      <c r="P166" s="102" t="e">
        <f>IF(AND('Riesgos Corrup'!#REF!="Baja",'Riesgos Corrup'!#REF!="Moderado"),CONCATENATE("R11C",'Riesgos Corrup'!#REF!),"")</f>
        <v>#REF!</v>
      </c>
      <c r="Q166" s="103" t="e">
        <f>IF(AND('Riesgos Corrup'!#REF!="Baja",'Riesgos Corrup'!#REF!="Moderado"),CONCATENATE("R11C",'Riesgos Corrup'!#REF!),"")</f>
        <v>#REF!</v>
      </c>
      <c r="R166" s="104" t="e">
        <f>IF(AND('Riesgos Corrup'!#REF!="Baja",'Riesgos Corrup'!#REF!="Moderado"),CONCATENATE("R11C",'Riesgos Corrup'!#REF!),"")</f>
        <v>#REF!</v>
      </c>
      <c r="S166" s="83" t="e">
        <f>IF(AND('Riesgos Corrup'!#REF!="Baja",'Riesgos Corrup'!#REF!="Mayor"),CONCATENATE("R11C",'Riesgos Corrup'!#REF!),"")</f>
        <v>#REF!</v>
      </c>
      <c r="T166" s="39" t="e">
        <f>IF(AND('Riesgos Corrup'!#REF!="Baja",'Riesgos Corrup'!#REF!="Mayor"),CONCATENATE("R11C",'Riesgos Corrup'!#REF!),"")</f>
        <v>#REF!</v>
      </c>
      <c r="U166" s="84" t="e">
        <f>IF(AND('Riesgos Corrup'!#REF!="Baja",'Riesgos Corrup'!#REF!="Mayor"),CONCATENATE("R11C",'Riesgos Corrup'!#REF!),"")</f>
        <v>#REF!</v>
      </c>
      <c r="V166" s="96" t="e">
        <f>IF(AND('Riesgos Corrup'!#REF!="Baja",'Riesgos Corrup'!#REF!="Catastrófico"),CONCATENATE("R11C",'Riesgos Corrup'!#REF!),"")</f>
        <v>#REF!</v>
      </c>
      <c r="W166" s="97" t="e">
        <f>IF(AND('Riesgos Corrup'!#REF!="Baja",'Riesgos Corrup'!#REF!="Catastrófico"),CONCATENATE("R11C",'Riesgos Corrup'!#REF!),"")</f>
        <v>#REF!</v>
      </c>
      <c r="X166" s="98" t="e">
        <f>IF(AND('Riesgos Corrup'!#REF!="Baja",'Riesgos Corrup'!#REF!="Catastrófico"),CONCATENATE("R11C",'Riesgos Corrup'!#REF!),"")</f>
        <v>#REF!</v>
      </c>
      <c r="Y166" s="40"/>
      <c r="Z166" s="266"/>
      <c r="AA166" s="267"/>
      <c r="AB166" s="267"/>
      <c r="AC166" s="267"/>
      <c r="AD166" s="267"/>
      <c r="AE166" s="268"/>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row>
    <row r="167" spans="1:61" ht="15" customHeight="1" x14ac:dyDescent="0.35">
      <c r="A167" s="40"/>
      <c r="B167" s="252"/>
      <c r="C167" s="253"/>
      <c r="D167" s="254"/>
      <c r="E167" s="226"/>
      <c r="F167" s="222"/>
      <c r="G167" s="222"/>
      <c r="H167" s="222"/>
      <c r="I167" s="222"/>
      <c r="J167" s="111" t="e">
        <f>IF(AND('Riesgos Corrup'!#REF!="Baja",'Riesgos Corrup'!#REF!="Moderado"),CONCATENATE("R12C",'Riesgos Corrup'!#REF!),"")</f>
        <v>#REF!</v>
      </c>
      <c r="K167" s="112" t="e">
        <f>IF(AND('Riesgos Corrup'!#REF!="Baja",'Riesgos Corrup'!#REF!="Moderado"),CONCATENATE("R12C",'Riesgos Corrup'!#REF!),"")</f>
        <v>#REF!</v>
      </c>
      <c r="L167" s="113" t="e">
        <f>IF(AND('Riesgos Corrup'!#REF!="Baja",'Riesgos Corrup'!#REF!="Moderado"),CONCATENATE("R12C",'Riesgos Corrup'!#REF!),"")</f>
        <v>#REF!</v>
      </c>
      <c r="M167" s="102" t="e">
        <f>IF(AND('Riesgos Corrup'!#REF!="Baja",'Riesgos Corrup'!#REF!="Moderado"),CONCATENATE("R12C",'Riesgos Corrup'!#REF!),"")</f>
        <v>#REF!</v>
      </c>
      <c r="N167" s="103" t="e">
        <f>IF(AND('Riesgos Corrup'!#REF!="Baja",'Riesgos Corrup'!#REF!="Moderado"),CONCATENATE("R12C",'Riesgos Corrup'!#REF!),"")</f>
        <v>#REF!</v>
      </c>
      <c r="O167" s="104" t="e">
        <f>IF(AND('Riesgos Corrup'!#REF!="Baja",'Riesgos Corrup'!#REF!="Moderado"),CONCATENATE("R12C",'Riesgos Corrup'!#REF!),"")</f>
        <v>#REF!</v>
      </c>
      <c r="P167" s="102" t="e">
        <f>IF(AND('Riesgos Corrup'!#REF!="Baja",'Riesgos Corrup'!#REF!="Moderado"),CONCATENATE("R12C",'Riesgos Corrup'!#REF!),"")</f>
        <v>#REF!</v>
      </c>
      <c r="Q167" s="103" t="e">
        <f>IF(AND('Riesgos Corrup'!#REF!="Baja",'Riesgos Corrup'!#REF!="Moderado"),CONCATENATE("R12C",'Riesgos Corrup'!#REF!),"")</f>
        <v>#REF!</v>
      </c>
      <c r="R167" s="104" t="e">
        <f>IF(AND('Riesgos Corrup'!#REF!="Baja",'Riesgos Corrup'!#REF!="Moderado"),CONCATENATE("R12C",'Riesgos Corrup'!#REF!),"")</f>
        <v>#REF!</v>
      </c>
      <c r="S167" s="83" t="e">
        <f>IF(AND('Riesgos Corrup'!#REF!="Baja",'Riesgos Corrup'!#REF!="Mayor"),CONCATENATE("R12C",'Riesgos Corrup'!#REF!),"")</f>
        <v>#REF!</v>
      </c>
      <c r="T167" s="39" t="e">
        <f>IF(AND('Riesgos Corrup'!#REF!="Baja",'Riesgos Corrup'!#REF!="Mayor"),CONCATENATE("R12C",'Riesgos Corrup'!#REF!),"")</f>
        <v>#REF!</v>
      </c>
      <c r="U167" s="84" t="e">
        <f>IF(AND('Riesgos Corrup'!#REF!="Baja",'Riesgos Corrup'!#REF!="Mayor"),CONCATENATE("R12C",'Riesgos Corrup'!#REF!),"")</f>
        <v>#REF!</v>
      </c>
      <c r="V167" s="96" t="e">
        <f>IF(AND('Riesgos Corrup'!#REF!="Baja",'Riesgos Corrup'!#REF!="Catastrófico"),CONCATENATE("R12C",'Riesgos Corrup'!#REF!),"")</f>
        <v>#REF!</v>
      </c>
      <c r="W167" s="97" t="e">
        <f>IF(AND('Riesgos Corrup'!#REF!="Baja",'Riesgos Corrup'!#REF!="Catastrófico"),CONCATENATE("R12C",'Riesgos Corrup'!#REF!),"")</f>
        <v>#REF!</v>
      </c>
      <c r="X167" s="98" t="e">
        <f>IF(AND('Riesgos Corrup'!#REF!="Baja",'Riesgos Corrup'!#REF!="Catastrófico"),CONCATENATE("R12C",'Riesgos Corrup'!#REF!),"")</f>
        <v>#REF!</v>
      </c>
      <c r="Y167" s="40"/>
      <c r="Z167" s="266"/>
      <c r="AA167" s="267"/>
      <c r="AB167" s="267"/>
      <c r="AC167" s="267"/>
      <c r="AD167" s="267"/>
      <c r="AE167" s="268"/>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row>
    <row r="168" spans="1:61" ht="15" customHeight="1" x14ac:dyDescent="0.35">
      <c r="A168" s="40"/>
      <c r="B168" s="252"/>
      <c r="C168" s="253"/>
      <c r="D168" s="254"/>
      <c r="E168" s="226"/>
      <c r="F168" s="222"/>
      <c r="G168" s="222"/>
      <c r="H168" s="222"/>
      <c r="I168" s="222"/>
      <c r="J168" s="111" t="e">
        <f>IF(AND('Riesgos Corrup'!#REF!="Baja",'Riesgos Corrup'!#REF!="Moderado"),CONCATENATE("R13C",'Riesgos Corrup'!#REF!),"")</f>
        <v>#REF!</v>
      </c>
      <c r="K168" s="112" t="e">
        <f>IF(AND('Riesgos Corrup'!#REF!="Baja",'Riesgos Corrup'!#REF!="Moderado"),CONCATENATE("R13C",'Riesgos Corrup'!#REF!),"")</f>
        <v>#REF!</v>
      </c>
      <c r="L168" s="113" t="e">
        <f>IF(AND('Riesgos Corrup'!#REF!="Baja",'Riesgos Corrup'!#REF!="Moderado"),CONCATENATE("R13C",'Riesgos Corrup'!#REF!),"")</f>
        <v>#REF!</v>
      </c>
      <c r="M168" s="102" t="e">
        <f>IF(AND('Riesgos Corrup'!#REF!="Baja",'Riesgos Corrup'!#REF!="Moderado"),CONCATENATE("R13C",'Riesgos Corrup'!#REF!),"")</f>
        <v>#REF!</v>
      </c>
      <c r="N168" s="103" t="e">
        <f>IF(AND('Riesgos Corrup'!#REF!="Baja",'Riesgos Corrup'!#REF!="Moderado"),CONCATENATE("R13C",'Riesgos Corrup'!#REF!),"")</f>
        <v>#REF!</v>
      </c>
      <c r="O168" s="104" t="e">
        <f>IF(AND('Riesgos Corrup'!#REF!="Baja",'Riesgos Corrup'!#REF!="Moderado"),CONCATENATE("R13C",'Riesgos Corrup'!#REF!),"")</f>
        <v>#REF!</v>
      </c>
      <c r="P168" s="102" t="e">
        <f>IF(AND('Riesgos Corrup'!#REF!="Baja",'Riesgos Corrup'!#REF!="Moderado"),CONCATENATE("R13C",'Riesgos Corrup'!#REF!),"")</f>
        <v>#REF!</v>
      </c>
      <c r="Q168" s="103" t="e">
        <f>IF(AND('Riesgos Corrup'!#REF!="Baja",'Riesgos Corrup'!#REF!="Moderado"),CONCATENATE("R13C",'Riesgos Corrup'!#REF!),"")</f>
        <v>#REF!</v>
      </c>
      <c r="R168" s="104" t="e">
        <f>IF(AND('Riesgos Corrup'!#REF!="Baja",'Riesgos Corrup'!#REF!="Moderado"),CONCATENATE("R13C",'Riesgos Corrup'!#REF!),"")</f>
        <v>#REF!</v>
      </c>
      <c r="S168" s="83" t="e">
        <f>IF(AND('Riesgos Corrup'!#REF!="Baja",'Riesgos Corrup'!#REF!="Mayor"),CONCATENATE("R13C",'Riesgos Corrup'!#REF!),"")</f>
        <v>#REF!</v>
      </c>
      <c r="T168" s="39" t="e">
        <f>IF(AND('Riesgos Corrup'!#REF!="Baja",'Riesgos Corrup'!#REF!="Mayor"),CONCATENATE("R13C",'Riesgos Corrup'!#REF!),"")</f>
        <v>#REF!</v>
      </c>
      <c r="U168" s="84" t="e">
        <f>IF(AND('Riesgos Corrup'!#REF!="Baja",'Riesgos Corrup'!#REF!="Mayor"),CONCATENATE("R13C",'Riesgos Corrup'!#REF!),"")</f>
        <v>#REF!</v>
      </c>
      <c r="V168" s="96" t="e">
        <f>IF(AND('Riesgos Corrup'!#REF!="Baja",'Riesgos Corrup'!#REF!="Catastrófico"),CONCATENATE("R13C",'Riesgos Corrup'!#REF!),"")</f>
        <v>#REF!</v>
      </c>
      <c r="W168" s="97" t="e">
        <f>IF(AND('Riesgos Corrup'!#REF!="Baja",'Riesgos Corrup'!#REF!="Catastrófico"),CONCATENATE("R13C",'Riesgos Corrup'!#REF!),"")</f>
        <v>#REF!</v>
      </c>
      <c r="X168" s="98" t="e">
        <f>IF(AND('Riesgos Corrup'!#REF!="Baja",'Riesgos Corrup'!#REF!="Catastrófico"),CONCATENATE("R13C",'Riesgos Corrup'!#REF!),"")</f>
        <v>#REF!</v>
      </c>
      <c r="Y168" s="40"/>
      <c r="Z168" s="266"/>
      <c r="AA168" s="267"/>
      <c r="AB168" s="267"/>
      <c r="AC168" s="267"/>
      <c r="AD168" s="267"/>
      <c r="AE168" s="268"/>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row>
    <row r="169" spans="1:61" ht="15" customHeight="1" x14ac:dyDescent="0.35">
      <c r="A169" s="40"/>
      <c r="B169" s="252"/>
      <c r="C169" s="253"/>
      <c r="D169" s="254"/>
      <c r="E169" s="226"/>
      <c r="F169" s="222"/>
      <c r="G169" s="222"/>
      <c r="H169" s="222"/>
      <c r="I169" s="222"/>
      <c r="J169" s="111" t="str">
        <f ca="1">IF(AND('Riesgos Corrup'!$AB$19="Baja",'Riesgos Corrup'!$AD$19="Moderado"),CONCATENATE("R14C",'Riesgos Corrup'!$R$19),"")</f>
        <v>R14C1</v>
      </c>
      <c r="K169" s="112" t="str">
        <f>IF(AND('Riesgos Corrup'!$AB$20="Baja",'Riesgos Corrup'!$AD$20="Moderado"),CONCATENATE("R14C",'Riesgos Corrup'!$R$20),"")</f>
        <v/>
      </c>
      <c r="L169" s="113" t="str">
        <f>IF(AND('Riesgos Corrup'!$AB$21="Baja",'Riesgos Corrup'!$AD$21="Moderado"),CONCATENATE("R14C",'Riesgos Corrup'!$R$21),"")</f>
        <v/>
      </c>
      <c r="M169" s="102" t="str">
        <f ca="1">IF(AND('Riesgos Corrup'!$AB$19="Baja",'Riesgos Corrup'!$AD$19="Moderado"),CONCATENATE("R14C",'Riesgos Corrup'!$R$19),"")</f>
        <v>R14C1</v>
      </c>
      <c r="N169" s="103" t="str">
        <f>IF(AND('Riesgos Corrup'!$AB$20="Baja",'Riesgos Corrup'!$AD$20="Moderado"),CONCATENATE("R14C",'Riesgos Corrup'!$R$20),"")</f>
        <v/>
      </c>
      <c r="O169" s="104" t="str">
        <f>IF(AND('Riesgos Corrup'!$AB$21="Baja",'Riesgos Corrup'!$AD$21="Moderado"),CONCATENATE("R14C",'Riesgos Corrup'!$R$21),"")</f>
        <v/>
      </c>
      <c r="P169" s="102" t="str">
        <f ca="1">IF(AND('Riesgos Corrup'!$AB$19="Baja",'Riesgos Corrup'!$AD$19="Moderado"),CONCATENATE("R14C",'Riesgos Corrup'!$R$19),"")</f>
        <v>R14C1</v>
      </c>
      <c r="Q169" s="103" t="str">
        <f>IF(AND('Riesgos Corrup'!$AB$20="Baja",'Riesgos Corrup'!$AD$20="Moderado"),CONCATENATE("R14C",'Riesgos Corrup'!$R$20),"")</f>
        <v/>
      </c>
      <c r="R169" s="104" t="str">
        <f>IF(AND('Riesgos Corrup'!$AB$21="Baja",'Riesgos Corrup'!$AD$21="Moderado"),CONCATENATE("R14C",'Riesgos Corrup'!$R$21),"")</f>
        <v/>
      </c>
      <c r="S169" s="83" t="str">
        <f ca="1">IF(AND('Riesgos Corrup'!$AB$19="Baja",'Riesgos Corrup'!$AD$19="Mayor"),CONCATENATE("R14C",'Riesgos Corrup'!$R$19),"")</f>
        <v/>
      </c>
      <c r="T169" s="39" t="str">
        <f>IF(AND('Riesgos Corrup'!$AB$20="Baja",'Riesgos Corrup'!$AD$20="Mayor"),CONCATENATE("R14C",'Riesgos Corrup'!$R$20),"")</f>
        <v/>
      </c>
      <c r="U169" s="84" t="str">
        <f>IF(AND('Riesgos Corrup'!$AB$21="Baja",'Riesgos Corrup'!$AD$21="Mayor"),CONCATENATE("R14C",'Riesgos Corrup'!$R$21),"")</f>
        <v/>
      </c>
      <c r="V169" s="96" t="str">
        <f ca="1">IF(AND('Riesgos Corrup'!$AB$19="Baja",'Riesgos Corrup'!$AD$19="Catastrófico"),CONCATENATE("R14C",'Riesgos Corrup'!$R$19),"")</f>
        <v/>
      </c>
      <c r="W169" s="97" t="str">
        <f>IF(AND('Riesgos Corrup'!$AB$20="Baja",'Riesgos Corrup'!$AD$20="Catastrófico"),CONCATENATE("R14C",'Riesgos Corrup'!$R$20),"")</f>
        <v/>
      </c>
      <c r="X169" s="98" t="str">
        <f>IF(AND('Riesgos Corrup'!$AB$21="Baja",'Riesgos Corrup'!$AD$21="Catastrófico"),CONCATENATE("R14C",'Riesgos Corrup'!$R$21),"")</f>
        <v/>
      </c>
      <c r="Y169" s="40"/>
      <c r="Z169" s="266"/>
      <c r="AA169" s="267"/>
      <c r="AB169" s="267"/>
      <c r="AC169" s="267"/>
      <c r="AD169" s="267"/>
      <c r="AE169" s="268"/>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row>
    <row r="170" spans="1:61" ht="15" customHeight="1" x14ac:dyDescent="0.35">
      <c r="A170" s="40"/>
      <c r="B170" s="252"/>
      <c r="C170" s="253"/>
      <c r="D170" s="254"/>
      <c r="E170" s="226"/>
      <c r="F170" s="222"/>
      <c r="G170" s="222"/>
      <c r="H170" s="222"/>
      <c r="I170" s="222"/>
      <c r="J170" s="111" t="e">
        <f>IF(AND('Riesgos Corrup'!#REF!="Baja",'Riesgos Corrup'!#REF!="Moderado"),CONCATENATE("R15C",'Riesgos Corrup'!#REF!),"")</f>
        <v>#REF!</v>
      </c>
      <c r="K170" s="112" t="e">
        <f>IF(AND('Riesgos Corrup'!#REF!="Baja",'Riesgos Corrup'!#REF!="Moderado"),CONCATENATE("R15C",'Riesgos Corrup'!#REF!),"")</f>
        <v>#REF!</v>
      </c>
      <c r="L170" s="113" t="e">
        <f>IF(AND('Riesgos Corrup'!#REF!="Baja",'Riesgos Corrup'!#REF!="Moderado"),CONCATENATE("R15C",'Riesgos Corrup'!#REF!),"")</f>
        <v>#REF!</v>
      </c>
      <c r="M170" s="102" t="e">
        <f>IF(AND('Riesgos Corrup'!#REF!="Baja",'Riesgos Corrup'!#REF!="Moderado"),CONCATENATE("R15C",'Riesgos Corrup'!#REF!),"")</f>
        <v>#REF!</v>
      </c>
      <c r="N170" s="103" t="e">
        <f>IF(AND('Riesgos Corrup'!#REF!="Baja",'Riesgos Corrup'!#REF!="Moderado"),CONCATENATE("R15C",'Riesgos Corrup'!#REF!),"")</f>
        <v>#REF!</v>
      </c>
      <c r="O170" s="104" t="e">
        <f>IF(AND('Riesgos Corrup'!#REF!="Baja",'Riesgos Corrup'!#REF!="Moderado"),CONCATENATE("R15C",'Riesgos Corrup'!#REF!),"")</f>
        <v>#REF!</v>
      </c>
      <c r="P170" s="102" t="e">
        <f>IF(AND('Riesgos Corrup'!#REF!="Baja",'Riesgos Corrup'!#REF!="Moderado"),CONCATENATE("R15C",'Riesgos Corrup'!#REF!),"")</f>
        <v>#REF!</v>
      </c>
      <c r="Q170" s="103" t="e">
        <f>IF(AND('Riesgos Corrup'!#REF!="Baja",'Riesgos Corrup'!#REF!="Moderado"),CONCATENATE("R15C",'Riesgos Corrup'!#REF!),"")</f>
        <v>#REF!</v>
      </c>
      <c r="R170" s="104" t="e">
        <f>IF(AND('Riesgos Corrup'!#REF!="Baja",'Riesgos Corrup'!#REF!="Moderado"),CONCATENATE("R15C",'Riesgos Corrup'!#REF!),"")</f>
        <v>#REF!</v>
      </c>
      <c r="S170" s="83" t="e">
        <f>IF(AND('Riesgos Corrup'!#REF!="Baja",'Riesgos Corrup'!#REF!="Mayor"),CONCATENATE("R15C",'Riesgos Corrup'!#REF!),"")</f>
        <v>#REF!</v>
      </c>
      <c r="T170" s="39" t="e">
        <f>IF(AND('Riesgos Corrup'!#REF!="Baja",'Riesgos Corrup'!#REF!="Mayor"),CONCATENATE("R15C",'Riesgos Corrup'!#REF!),"")</f>
        <v>#REF!</v>
      </c>
      <c r="U170" s="84" t="e">
        <f>IF(AND('Riesgos Corrup'!#REF!="Baja",'Riesgos Corrup'!#REF!="Mayor"),CONCATENATE("R15C",'Riesgos Corrup'!#REF!),"")</f>
        <v>#REF!</v>
      </c>
      <c r="V170" s="96" t="e">
        <f>IF(AND('Riesgos Corrup'!#REF!="Baja",'Riesgos Corrup'!#REF!="Catastrófico"),CONCATENATE("R15C",'Riesgos Corrup'!#REF!),"")</f>
        <v>#REF!</v>
      </c>
      <c r="W170" s="97" t="e">
        <f>IF(AND('Riesgos Corrup'!#REF!="Baja",'Riesgos Corrup'!#REF!="Catastrófico"),CONCATENATE("R15C",'Riesgos Corrup'!#REF!),"")</f>
        <v>#REF!</v>
      </c>
      <c r="X170" s="98" t="e">
        <f>IF(AND('Riesgos Corrup'!#REF!="Baja",'Riesgos Corrup'!#REF!="Catastrófico"),CONCATENATE("R15C",'Riesgos Corrup'!#REF!),"")</f>
        <v>#REF!</v>
      </c>
      <c r="Y170" s="40"/>
      <c r="Z170" s="266"/>
      <c r="AA170" s="267"/>
      <c r="AB170" s="267"/>
      <c r="AC170" s="267"/>
      <c r="AD170" s="267"/>
      <c r="AE170" s="268"/>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row>
    <row r="171" spans="1:61" ht="15" customHeight="1" x14ac:dyDescent="0.35">
      <c r="A171" s="40"/>
      <c r="B171" s="252"/>
      <c r="C171" s="253"/>
      <c r="D171" s="254"/>
      <c r="E171" s="226"/>
      <c r="F171" s="222"/>
      <c r="G171" s="222"/>
      <c r="H171" s="222"/>
      <c r="I171" s="222"/>
      <c r="J171" s="111" t="e">
        <f>IF(AND('Riesgos Corrup'!#REF!="Baja",'Riesgos Corrup'!#REF!="Moderado"),CONCATENATE("R16C",'Riesgos Corrup'!#REF!),"")</f>
        <v>#REF!</v>
      </c>
      <c r="K171" s="112" t="e">
        <f>IF(AND('Riesgos Corrup'!#REF!="Baja",'Riesgos Corrup'!#REF!="Moderado"),CONCATENATE("R16C",'Riesgos Corrup'!#REF!),"")</f>
        <v>#REF!</v>
      </c>
      <c r="L171" s="113" t="e">
        <f>IF(AND('Riesgos Corrup'!#REF!="Baja",'Riesgos Corrup'!#REF!="Moderado"),CONCATENATE("R16C",'Riesgos Corrup'!#REF!),"")</f>
        <v>#REF!</v>
      </c>
      <c r="M171" s="102" t="e">
        <f>IF(AND('Riesgos Corrup'!#REF!="Baja",'Riesgos Corrup'!#REF!="Moderado"),CONCATENATE("R16C",'Riesgos Corrup'!#REF!),"")</f>
        <v>#REF!</v>
      </c>
      <c r="N171" s="103" t="e">
        <f>IF(AND('Riesgos Corrup'!#REF!="Baja",'Riesgos Corrup'!#REF!="Moderado"),CONCATENATE("R16C",'Riesgos Corrup'!#REF!),"")</f>
        <v>#REF!</v>
      </c>
      <c r="O171" s="104" t="e">
        <f>IF(AND('Riesgos Corrup'!#REF!="Baja",'Riesgos Corrup'!#REF!="Moderado"),CONCATENATE("R16C",'Riesgos Corrup'!#REF!),"")</f>
        <v>#REF!</v>
      </c>
      <c r="P171" s="102" t="e">
        <f>IF(AND('Riesgos Corrup'!#REF!="Baja",'Riesgos Corrup'!#REF!="Moderado"),CONCATENATE("R16C",'Riesgos Corrup'!#REF!),"")</f>
        <v>#REF!</v>
      </c>
      <c r="Q171" s="103" t="e">
        <f>IF(AND('Riesgos Corrup'!#REF!="Baja",'Riesgos Corrup'!#REF!="Moderado"),CONCATENATE("R16C",'Riesgos Corrup'!#REF!),"")</f>
        <v>#REF!</v>
      </c>
      <c r="R171" s="104" t="e">
        <f>IF(AND('Riesgos Corrup'!#REF!="Baja",'Riesgos Corrup'!#REF!="Moderado"),CONCATENATE("R16C",'Riesgos Corrup'!#REF!),"")</f>
        <v>#REF!</v>
      </c>
      <c r="S171" s="83" t="e">
        <f>IF(AND('Riesgos Corrup'!#REF!="Baja",'Riesgos Corrup'!#REF!="Mayor"),CONCATENATE("R16C",'Riesgos Corrup'!#REF!),"")</f>
        <v>#REF!</v>
      </c>
      <c r="T171" s="39" t="e">
        <f>IF(AND('Riesgos Corrup'!#REF!="Baja",'Riesgos Corrup'!#REF!="Mayor"),CONCATENATE("R16C",'Riesgos Corrup'!#REF!),"")</f>
        <v>#REF!</v>
      </c>
      <c r="U171" s="84" t="e">
        <f>IF(AND('Riesgos Corrup'!#REF!="Baja",'Riesgos Corrup'!#REF!="Mayor"),CONCATENATE("R16C",'Riesgos Corrup'!#REF!),"")</f>
        <v>#REF!</v>
      </c>
      <c r="V171" s="96" t="e">
        <f>IF(AND('Riesgos Corrup'!#REF!="Baja",'Riesgos Corrup'!#REF!="Catastrófico"),CONCATENATE("R16C",'Riesgos Corrup'!#REF!),"")</f>
        <v>#REF!</v>
      </c>
      <c r="W171" s="97" t="e">
        <f>IF(AND('Riesgos Corrup'!#REF!="Baja",'Riesgos Corrup'!#REF!="Catastrófico"),CONCATENATE("R16C",'Riesgos Corrup'!#REF!),"")</f>
        <v>#REF!</v>
      </c>
      <c r="X171" s="98" t="e">
        <f>IF(AND('Riesgos Corrup'!#REF!="Baja",'Riesgos Corrup'!#REF!="Catastrófico"),CONCATENATE("R16C",'Riesgos Corrup'!#REF!),"")</f>
        <v>#REF!</v>
      </c>
      <c r="Y171" s="40"/>
      <c r="Z171" s="266"/>
      <c r="AA171" s="267"/>
      <c r="AB171" s="267"/>
      <c r="AC171" s="267"/>
      <c r="AD171" s="267"/>
      <c r="AE171" s="268"/>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row>
    <row r="172" spans="1:61" ht="15" customHeight="1" x14ac:dyDescent="0.35">
      <c r="A172" s="40"/>
      <c r="B172" s="252"/>
      <c r="C172" s="253"/>
      <c r="D172" s="254"/>
      <c r="E172" s="226"/>
      <c r="F172" s="222"/>
      <c r="G172" s="222"/>
      <c r="H172" s="222"/>
      <c r="I172" s="222"/>
      <c r="J172" s="111" t="e">
        <f>IF(AND('Riesgos Corrup'!#REF!="Baja",'Riesgos Corrup'!#REF!="Moderado"),CONCATENATE("R17",'Riesgos Corrup'!#REF!),"")</f>
        <v>#REF!</v>
      </c>
      <c r="K172" s="112" t="e">
        <f>IF(AND('Riesgos Corrup'!#REF!="Baja",'Riesgos Corrup'!#REF!="Moderado"),CONCATENATE("R17C",'Riesgos Corrup'!#REF!),"")</f>
        <v>#REF!</v>
      </c>
      <c r="L172" s="113" t="e">
        <f>IF(AND('Riesgos Corrup'!#REF!="Baja",'Riesgos Corrup'!#REF!="Moderado"),CONCATENATE("R17C",'Riesgos Corrup'!#REF!),"")</f>
        <v>#REF!</v>
      </c>
      <c r="M172" s="102" t="e">
        <f>IF(AND('Riesgos Corrup'!#REF!="Baja",'Riesgos Corrup'!#REF!="Moderado"),CONCATENATE("R17",'Riesgos Corrup'!#REF!),"")</f>
        <v>#REF!</v>
      </c>
      <c r="N172" s="103" t="e">
        <f>IF(AND('Riesgos Corrup'!#REF!="Baja",'Riesgos Corrup'!#REF!="Moderado"),CONCATENATE("R17C",'Riesgos Corrup'!#REF!),"")</f>
        <v>#REF!</v>
      </c>
      <c r="O172" s="104" t="e">
        <f>IF(AND('Riesgos Corrup'!#REF!="Baja",'Riesgos Corrup'!#REF!="Moderado"),CONCATENATE("R17C",'Riesgos Corrup'!#REF!),"")</f>
        <v>#REF!</v>
      </c>
      <c r="P172" s="102" t="e">
        <f>IF(AND('Riesgos Corrup'!#REF!="Baja",'Riesgos Corrup'!#REF!="Moderado"),CONCATENATE("R17",'Riesgos Corrup'!#REF!),"")</f>
        <v>#REF!</v>
      </c>
      <c r="Q172" s="103" t="e">
        <f>IF(AND('Riesgos Corrup'!#REF!="Baja",'Riesgos Corrup'!#REF!="Moderado"),CONCATENATE("R17C",'Riesgos Corrup'!#REF!),"")</f>
        <v>#REF!</v>
      </c>
      <c r="R172" s="104" t="e">
        <f>IF(AND('Riesgos Corrup'!#REF!="Baja",'Riesgos Corrup'!#REF!="Moderado"),CONCATENATE("R17C",'Riesgos Corrup'!#REF!),"")</f>
        <v>#REF!</v>
      </c>
      <c r="S172" s="83" t="e">
        <f>IF(AND('Riesgos Corrup'!#REF!="Baja",'Riesgos Corrup'!#REF!="Mayor"),CONCATENATE("R17",'Riesgos Corrup'!#REF!),"")</f>
        <v>#REF!</v>
      </c>
      <c r="T172" s="39" t="e">
        <f>IF(AND('Riesgos Corrup'!#REF!="Baja",'Riesgos Corrup'!#REF!="Mayor"),CONCATENATE("R17C",'Riesgos Corrup'!#REF!),"")</f>
        <v>#REF!</v>
      </c>
      <c r="U172" s="84" t="e">
        <f>IF(AND('Riesgos Corrup'!#REF!="Baja",'Riesgos Corrup'!#REF!="Mayor"),CONCATENATE("R17C",'Riesgos Corrup'!#REF!),"")</f>
        <v>#REF!</v>
      </c>
      <c r="V172" s="96" t="e">
        <f>IF(AND('Riesgos Corrup'!#REF!="Baja",'Riesgos Corrup'!#REF!="Catastrófico"),CONCATENATE("R17",'Riesgos Corrup'!#REF!),"")</f>
        <v>#REF!</v>
      </c>
      <c r="W172" s="97" t="e">
        <f>IF(AND('Riesgos Corrup'!#REF!="Baja",'Riesgos Corrup'!#REF!="Catastrófico"),CONCATENATE("R17C",'Riesgos Corrup'!#REF!),"")</f>
        <v>#REF!</v>
      </c>
      <c r="X172" s="98" t="e">
        <f>IF(AND('Riesgos Corrup'!#REF!="Baja",'Riesgos Corrup'!#REF!="Catastrófico"),CONCATENATE("R17C",'Riesgos Corrup'!#REF!),"")</f>
        <v>#REF!</v>
      </c>
      <c r="Y172" s="40"/>
      <c r="Z172" s="266"/>
      <c r="AA172" s="267"/>
      <c r="AB172" s="267"/>
      <c r="AC172" s="267"/>
      <c r="AD172" s="267"/>
      <c r="AE172" s="268"/>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row>
    <row r="173" spans="1:61" ht="15" customHeight="1" x14ac:dyDescent="0.35">
      <c r="A173" s="40"/>
      <c r="B173" s="252"/>
      <c r="C173" s="253"/>
      <c r="D173" s="254"/>
      <c r="E173" s="226"/>
      <c r="F173" s="222"/>
      <c r="G173" s="222"/>
      <c r="H173" s="222"/>
      <c r="I173" s="222"/>
      <c r="J173" s="111" t="str">
        <f ca="1">IF(AND('Riesgos Corrup'!$AB$22="Baja",'Riesgos Corrup'!$AD$22="Moderado"),CONCATENATE("R18C",'Riesgos Corrup'!$R$22),"")</f>
        <v/>
      </c>
      <c r="K173" s="112" t="str">
        <f>IF(AND('Riesgos Corrup'!$AB$23="Baja",'Riesgos Corrup'!$AD$23="Moderado"),CONCATENATE("R18C",'Riesgos Corrup'!$R$23),"")</f>
        <v/>
      </c>
      <c r="L173" s="113" t="str">
        <f>IF(AND('Riesgos Corrup'!$AB$24="Baja",'Riesgos Corrup'!$AD$24="Moderado"),CONCATENATE("R18C",'Riesgos Corrup'!$R$24),"")</f>
        <v/>
      </c>
      <c r="M173" s="102" t="str">
        <f ca="1">IF(AND('Riesgos Corrup'!$AB$22="Baja",'Riesgos Corrup'!$AD$22="Moderado"),CONCATENATE("R18C",'Riesgos Corrup'!$R$22),"")</f>
        <v/>
      </c>
      <c r="N173" s="103" t="str">
        <f>IF(AND('Riesgos Corrup'!$AB$23="Baja",'Riesgos Corrup'!$AD$23="Moderado"),CONCATENATE("R18C",'Riesgos Corrup'!$R$23),"")</f>
        <v/>
      </c>
      <c r="O173" s="104" t="str">
        <f>IF(AND('Riesgos Corrup'!$AB$24="Baja",'Riesgos Corrup'!$AD$24="Moderado"),CONCATENATE("R18C",'Riesgos Corrup'!$R$24),"")</f>
        <v/>
      </c>
      <c r="P173" s="102" t="str">
        <f ca="1">IF(AND('Riesgos Corrup'!$AB$22="Baja",'Riesgos Corrup'!$AD$22="Moderado"),CONCATENATE("R18C",'Riesgos Corrup'!$R$22),"")</f>
        <v/>
      </c>
      <c r="Q173" s="103" t="str">
        <f>IF(AND('Riesgos Corrup'!$AB$23="Baja",'Riesgos Corrup'!$AD$23="Moderado"),CONCATENATE("R18C",'Riesgos Corrup'!$R$23),"")</f>
        <v/>
      </c>
      <c r="R173" s="104" t="str">
        <f>IF(AND('Riesgos Corrup'!$AB$24="Baja",'Riesgos Corrup'!$AD$24="Moderado"),CONCATENATE("R18C",'Riesgos Corrup'!$R$24),"")</f>
        <v/>
      </c>
      <c r="S173" s="83" t="str">
        <f ca="1">IF(AND('Riesgos Corrup'!$AB$22="Baja",'Riesgos Corrup'!$AD$22="Mayor"),CONCATENATE("R18C",'Riesgos Corrup'!$R$22),"")</f>
        <v>R18C1</v>
      </c>
      <c r="T173" s="39" t="str">
        <f>IF(AND('Riesgos Corrup'!$AB$23="Baja",'Riesgos Corrup'!$AD$23="Mayor"),CONCATENATE("R18C",'Riesgos Corrup'!$R$23),"")</f>
        <v/>
      </c>
      <c r="U173" s="84" t="str">
        <f>IF(AND('Riesgos Corrup'!$AB$24="Baja",'Riesgos Corrup'!$AD$24="Mayor"),CONCATENATE("R18C",'Riesgos Corrup'!$R$24),"")</f>
        <v/>
      </c>
      <c r="V173" s="96" t="str">
        <f ca="1">IF(AND('Riesgos Corrup'!$AB$22="Baja",'Riesgos Corrup'!$AD$22="Catastrófico"),CONCATENATE("R18C",'Riesgos Corrup'!$R$22),"")</f>
        <v/>
      </c>
      <c r="W173" s="97" t="str">
        <f>IF(AND('Riesgos Corrup'!$AB$23="Baja",'Riesgos Corrup'!$AD$23="Catastrófico"),CONCATENATE("R18C",'Riesgos Corrup'!$R$23),"")</f>
        <v/>
      </c>
      <c r="X173" s="98" t="str">
        <f>IF(AND('Riesgos Corrup'!$AB$24="Baja",'Riesgos Corrup'!$AD$24="Catastrófico"),CONCATENATE("R18C",'Riesgos Corrup'!$R$24),"")</f>
        <v/>
      </c>
      <c r="Y173" s="40"/>
      <c r="Z173" s="266"/>
      <c r="AA173" s="267"/>
      <c r="AB173" s="267"/>
      <c r="AC173" s="267"/>
      <c r="AD173" s="267"/>
      <c r="AE173" s="268"/>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row>
    <row r="174" spans="1:61" ht="15" customHeight="1" x14ac:dyDescent="0.35">
      <c r="A174" s="40"/>
      <c r="B174" s="252"/>
      <c r="C174" s="253"/>
      <c r="D174" s="254"/>
      <c r="E174" s="226"/>
      <c r="F174" s="222"/>
      <c r="G174" s="222"/>
      <c r="H174" s="222"/>
      <c r="I174" s="222"/>
      <c r="J174" s="111" t="e">
        <f>IF(AND('Riesgos Corrup'!#REF!="Baja",'Riesgos Corrup'!#REF!="Moderado"),CONCATENATE("R19C",'Riesgos Corrup'!#REF!),"")</f>
        <v>#REF!</v>
      </c>
      <c r="K174" s="112" t="e">
        <f>IF(AND('Riesgos Corrup'!#REF!="Baja",'Riesgos Corrup'!#REF!="Moderado"),CONCATENATE("R19C",'Riesgos Corrup'!#REF!),"")</f>
        <v>#REF!</v>
      </c>
      <c r="L174" s="113" t="e">
        <f>IF(AND('Riesgos Corrup'!#REF!="Baja",'Riesgos Corrup'!#REF!="Moderado"),CONCATENATE("R19C",'Riesgos Corrup'!#REF!),"")</f>
        <v>#REF!</v>
      </c>
      <c r="M174" s="102" t="e">
        <f>IF(AND('Riesgos Corrup'!#REF!="Baja",'Riesgos Corrup'!#REF!="Moderado"),CONCATENATE("R19C",'Riesgos Corrup'!#REF!),"")</f>
        <v>#REF!</v>
      </c>
      <c r="N174" s="103" t="e">
        <f>IF(AND('Riesgos Corrup'!#REF!="Baja",'Riesgos Corrup'!#REF!="Moderado"),CONCATENATE("R19C",'Riesgos Corrup'!#REF!),"")</f>
        <v>#REF!</v>
      </c>
      <c r="O174" s="104" t="e">
        <f>IF(AND('Riesgos Corrup'!#REF!="Baja",'Riesgos Corrup'!#REF!="Moderado"),CONCATENATE("R19C",'Riesgos Corrup'!#REF!),"")</f>
        <v>#REF!</v>
      </c>
      <c r="P174" s="102" t="e">
        <f>IF(AND('Riesgos Corrup'!#REF!="Baja",'Riesgos Corrup'!#REF!="Moderado"),CONCATENATE("R19C",'Riesgos Corrup'!#REF!),"")</f>
        <v>#REF!</v>
      </c>
      <c r="Q174" s="103" t="e">
        <f>IF(AND('Riesgos Corrup'!#REF!="Baja",'Riesgos Corrup'!#REF!="Moderado"),CONCATENATE("R19C",'Riesgos Corrup'!#REF!),"")</f>
        <v>#REF!</v>
      </c>
      <c r="R174" s="104" t="e">
        <f>IF(AND('Riesgos Corrup'!#REF!="Baja",'Riesgos Corrup'!#REF!="Moderado"),CONCATENATE("R19C",'Riesgos Corrup'!#REF!),"")</f>
        <v>#REF!</v>
      </c>
      <c r="S174" s="83" t="e">
        <f>IF(AND('Riesgos Corrup'!#REF!="Baja",'Riesgos Corrup'!#REF!="Mayor"),CONCATENATE("R19C",'Riesgos Corrup'!#REF!),"")</f>
        <v>#REF!</v>
      </c>
      <c r="T174" s="39" t="e">
        <f>IF(AND('Riesgos Corrup'!#REF!="Baja",'Riesgos Corrup'!#REF!="Mayor"),CONCATENATE("R19C",'Riesgos Corrup'!#REF!),"")</f>
        <v>#REF!</v>
      </c>
      <c r="U174" s="84" t="e">
        <f>IF(AND('Riesgos Corrup'!#REF!="Baja",'Riesgos Corrup'!#REF!="Mayor"),CONCATENATE("R19C",'Riesgos Corrup'!#REF!),"")</f>
        <v>#REF!</v>
      </c>
      <c r="V174" s="96" t="e">
        <f>IF(AND('Riesgos Corrup'!#REF!="Baja",'Riesgos Corrup'!#REF!="Catastrófico"),CONCATENATE("R19C",'Riesgos Corrup'!#REF!),"")</f>
        <v>#REF!</v>
      </c>
      <c r="W174" s="97" t="e">
        <f>IF(AND('Riesgos Corrup'!#REF!="Baja",'Riesgos Corrup'!#REF!="Catastrófico"),CONCATENATE("R19C",'Riesgos Corrup'!#REF!),"")</f>
        <v>#REF!</v>
      </c>
      <c r="X174" s="98" t="e">
        <f>IF(AND('Riesgos Corrup'!#REF!="Baja",'Riesgos Corrup'!#REF!="Catastrófico"),CONCATENATE("R19C",'Riesgos Corrup'!#REF!),"")</f>
        <v>#REF!</v>
      </c>
      <c r="Y174" s="40"/>
      <c r="Z174" s="266"/>
      <c r="AA174" s="267"/>
      <c r="AB174" s="267"/>
      <c r="AC174" s="267"/>
      <c r="AD174" s="267"/>
      <c r="AE174" s="268"/>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row>
    <row r="175" spans="1:61" ht="15" customHeight="1" x14ac:dyDescent="0.35">
      <c r="A175" s="40"/>
      <c r="B175" s="252"/>
      <c r="C175" s="253"/>
      <c r="D175" s="254"/>
      <c r="E175" s="226"/>
      <c r="F175" s="222"/>
      <c r="G175" s="222"/>
      <c r="H175" s="222"/>
      <c r="I175" s="222"/>
      <c r="J175" s="111" t="e">
        <f>IF(AND('Riesgos Corrup'!#REF!="Baja",'Riesgos Corrup'!#REF!="Moderado"),CONCATENATE("R20C",'Riesgos Corrup'!#REF!),"")</f>
        <v>#REF!</v>
      </c>
      <c r="K175" s="112" t="e">
        <f>IF(AND('Riesgos Corrup'!#REF!="Baja",'Riesgos Corrup'!#REF!="Moderado"),CONCATENATE("R20C",'Riesgos Corrup'!#REF!),"")</f>
        <v>#REF!</v>
      </c>
      <c r="L175" s="113" t="e">
        <f>IF(AND('Riesgos Corrup'!#REF!="Baja",'Riesgos Corrup'!#REF!="Moderado"),CONCATENATE("R20C",'Riesgos Corrup'!#REF!),"")</f>
        <v>#REF!</v>
      </c>
      <c r="M175" s="102" t="e">
        <f>IF(AND('Riesgos Corrup'!#REF!="Baja",'Riesgos Corrup'!#REF!="Moderado"),CONCATENATE("R20C",'Riesgos Corrup'!#REF!),"")</f>
        <v>#REF!</v>
      </c>
      <c r="N175" s="103" t="e">
        <f>IF(AND('Riesgos Corrup'!#REF!="Baja",'Riesgos Corrup'!#REF!="Moderado"),CONCATENATE("R20C",'Riesgos Corrup'!#REF!),"")</f>
        <v>#REF!</v>
      </c>
      <c r="O175" s="104" t="e">
        <f>IF(AND('Riesgos Corrup'!#REF!="Baja",'Riesgos Corrup'!#REF!="Moderado"),CONCATENATE("R20C",'Riesgos Corrup'!#REF!),"")</f>
        <v>#REF!</v>
      </c>
      <c r="P175" s="102" t="e">
        <f>IF(AND('Riesgos Corrup'!#REF!="Baja",'Riesgos Corrup'!#REF!="Moderado"),CONCATENATE("R20C",'Riesgos Corrup'!#REF!),"")</f>
        <v>#REF!</v>
      </c>
      <c r="Q175" s="103" t="e">
        <f>IF(AND('Riesgos Corrup'!#REF!="Baja",'Riesgos Corrup'!#REF!="Moderado"),CONCATENATE("R20C",'Riesgos Corrup'!#REF!),"")</f>
        <v>#REF!</v>
      </c>
      <c r="R175" s="104" t="e">
        <f>IF(AND('Riesgos Corrup'!#REF!="Baja",'Riesgos Corrup'!#REF!="Moderado"),CONCATENATE("R20C",'Riesgos Corrup'!#REF!),"")</f>
        <v>#REF!</v>
      </c>
      <c r="S175" s="83" t="e">
        <f>IF(AND('Riesgos Corrup'!#REF!="Baja",'Riesgos Corrup'!#REF!="Mayor"),CONCATENATE("R20C",'Riesgos Corrup'!#REF!),"")</f>
        <v>#REF!</v>
      </c>
      <c r="T175" s="39" t="e">
        <f>IF(AND('Riesgos Corrup'!#REF!="Baja",'Riesgos Corrup'!#REF!="Mayor"),CONCATENATE("R20C",'Riesgos Corrup'!#REF!),"")</f>
        <v>#REF!</v>
      </c>
      <c r="U175" s="84" t="e">
        <f>IF(AND('Riesgos Corrup'!#REF!="Baja",'Riesgos Corrup'!#REF!="Mayor"),CONCATENATE("R20C",'Riesgos Corrup'!#REF!),"")</f>
        <v>#REF!</v>
      </c>
      <c r="V175" s="96" t="e">
        <f>IF(AND('Riesgos Corrup'!#REF!="Baja",'Riesgos Corrup'!#REF!="Catastrófico"),CONCATENATE("R20C",'Riesgos Corrup'!#REF!),"")</f>
        <v>#REF!</v>
      </c>
      <c r="W175" s="97" t="e">
        <f>IF(AND('Riesgos Corrup'!#REF!="Baja",'Riesgos Corrup'!#REF!="Catastrófico"),CONCATENATE("R20C",'Riesgos Corrup'!#REF!),"")</f>
        <v>#REF!</v>
      </c>
      <c r="X175" s="98" t="e">
        <f>IF(AND('Riesgos Corrup'!#REF!="Baja",'Riesgos Corrup'!#REF!="Catastrófico"),CONCATENATE("R20C",'Riesgos Corrup'!#REF!),"")</f>
        <v>#REF!</v>
      </c>
      <c r="Y175" s="40"/>
      <c r="Z175" s="266"/>
      <c r="AA175" s="267"/>
      <c r="AB175" s="267"/>
      <c r="AC175" s="267"/>
      <c r="AD175" s="267"/>
      <c r="AE175" s="268"/>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row>
    <row r="176" spans="1:61" ht="15" customHeight="1" x14ac:dyDescent="0.35">
      <c r="A176" s="40"/>
      <c r="B176" s="252"/>
      <c r="C176" s="253"/>
      <c r="D176" s="254"/>
      <c r="E176" s="226"/>
      <c r="F176" s="222"/>
      <c r="G176" s="222"/>
      <c r="H176" s="222"/>
      <c r="I176" s="222"/>
      <c r="J176" s="111" t="str">
        <f ca="1">IF(AND('Riesgos Corrup'!$AB$25="Baja",'Riesgos Corrup'!$AD$25="Moderado"),CONCATENATE("R21C",'Riesgos Corrup'!$R$25),"")</f>
        <v>R21C1</v>
      </c>
      <c r="K176" s="112" t="str">
        <f>IF(AND('Riesgos Corrup'!$AB$26="Baja",'Riesgos Corrup'!$AD$26="Moderado"),CONCATENATE("R21C",'Riesgos Corrup'!$R$26),"")</f>
        <v/>
      </c>
      <c r="L176" s="113" t="str">
        <f>IF(AND('Riesgos Corrup'!$AB$27="Baja",'Riesgos Corrup'!$AD$27="Moderado"),CONCATENATE("R21C",'Riesgos Corrup'!$R$27),"")</f>
        <v/>
      </c>
      <c r="M176" s="102" t="str">
        <f ca="1">IF(AND('Riesgos Corrup'!$AB$25="Baja",'Riesgos Corrup'!$AD$25="Moderado"),CONCATENATE("R21C",'Riesgos Corrup'!$R$25),"")</f>
        <v>R21C1</v>
      </c>
      <c r="N176" s="103" t="str">
        <f>IF(AND('Riesgos Corrup'!$AB$26="Baja",'Riesgos Corrup'!$AD$26="Moderado"),CONCATENATE("R21C",'Riesgos Corrup'!$R$26),"")</f>
        <v/>
      </c>
      <c r="O176" s="104" t="str">
        <f>IF(AND('Riesgos Corrup'!$AB$27="Baja",'Riesgos Corrup'!$AD$27="Moderado"),CONCATENATE("R21C",'Riesgos Corrup'!$R$27),"")</f>
        <v/>
      </c>
      <c r="P176" s="102" t="str">
        <f ca="1">IF(AND('Riesgos Corrup'!$AB$25="Baja",'Riesgos Corrup'!$AD$25="Moderado"),CONCATENATE("R21C",'Riesgos Corrup'!$R$25),"")</f>
        <v>R21C1</v>
      </c>
      <c r="Q176" s="103" t="str">
        <f>IF(AND('Riesgos Corrup'!$AB$26="Baja",'Riesgos Corrup'!$AD$26="Moderado"),CONCATENATE("R21C",'Riesgos Corrup'!$R$26),"")</f>
        <v/>
      </c>
      <c r="R176" s="104" t="str">
        <f>IF(AND('Riesgos Corrup'!$AB$27="Baja",'Riesgos Corrup'!$AD$27="Moderado"),CONCATENATE("R21C",'Riesgos Corrup'!$R$27),"")</f>
        <v/>
      </c>
      <c r="S176" s="83" t="str">
        <f ca="1">IF(AND('Riesgos Corrup'!$AB$25="Baja",'Riesgos Corrup'!$AD$25="Mayor"),CONCATENATE("R21C",'Riesgos Corrup'!$R$25),"")</f>
        <v/>
      </c>
      <c r="T176" s="39" t="str">
        <f>IF(AND('Riesgos Corrup'!$AB$26="Baja",'Riesgos Corrup'!$AD$26="Mayor"),CONCATENATE("R21C",'Riesgos Corrup'!$R$26),"")</f>
        <v/>
      </c>
      <c r="U176" s="84" t="str">
        <f>IF(AND('Riesgos Corrup'!$AB$27="Baja",'Riesgos Corrup'!$AD$27="Mayor"),CONCATENATE("R21C",'Riesgos Corrup'!$R$27),"")</f>
        <v/>
      </c>
      <c r="V176" s="96" t="str">
        <f ca="1">IF(AND('Riesgos Corrup'!$AB$25="Baja",'Riesgos Corrup'!$AD$25="Catastrófico"),CONCATENATE("R21C",'Riesgos Corrup'!$R$25),"")</f>
        <v/>
      </c>
      <c r="W176" s="97" t="str">
        <f>IF(AND('Riesgos Corrup'!$AB$26="Baja",'Riesgos Corrup'!$AD$26="Catastrófico"),CONCATENATE("R21C",'Riesgos Corrup'!$R$26),"")</f>
        <v/>
      </c>
      <c r="X176" s="98" t="str">
        <f>IF(AND('Riesgos Corrup'!$AB$27="Baja",'Riesgos Corrup'!$AD$27="Catastrófico"),CONCATENATE("R21C",'Riesgos Corrup'!$R$27),"")</f>
        <v/>
      </c>
      <c r="Y176" s="40"/>
      <c r="Z176" s="266"/>
      <c r="AA176" s="267"/>
      <c r="AB176" s="267"/>
      <c r="AC176" s="267"/>
      <c r="AD176" s="267"/>
      <c r="AE176" s="268"/>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row>
    <row r="177" spans="1:61" ht="15" customHeight="1" x14ac:dyDescent="0.35">
      <c r="A177" s="40"/>
      <c r="B177" s="252"/>
      <c r="C177" s="253"/>
      <c r="D177" s="254"/>
      <c r="E177" s="226"/>
      <c r="F177" s="222"/>
      <c r="G177" s="222"/>
      <c r="H177" s="222"/>
      <c r="I177" s="222"/>
      <c r="J177" s="111" t="str">
        <f ca="1">IF(AND('Riesgos Corrup'!$AB$28="Baja",'Riesgos Corrup'!$AD$28="Moderado"),CONCATENATE("R22C",'Riesgos Corrup'!$R$28),"")</f>
        <v/>
      </c>
      <c r="K177" s="112" t="str">
        <f>IF(AND('Riesgos Corrup'!$AB$29="Baja",'Riesgos Corrup'!$AD$29="Moderado"),CONCATENATE("R22C",'Riesgos Corrup'!$R$29),"")</f>
        <v/>
      </c>
      <c r="L177" s="113" t="str">
        <f>IF(AND('Riesgos Corrup'!$AB$30="Baja",'Riesgos Corrup'!$AD$30="Moderado"),CONCATENATE("R22C",'Riesgos Corrup'!$R$30),"")</f>
        <v/>
      </c>
      <c r="M177" s="102" t="str">
        <f ca="1">IF(AND('Riesgos Corrup'!$AB$28="Baja",'Riesgos Corrup'!$AD$28="Moderado"),CONCATENATE("R22C",'Riesgos Corrup'!$R$28),"")</f>
        <v/>
      </c>
      <c r="N177" s="103" t="str">
        <f>IF(AND('Riesgos Corrup'!$AB$29="Baja",'Riesgos Corrup'!$AD$29="Moderado"),CONCATENATE("R22C",'Riesgos Corrup'!$R$29),"")</f>
        <v/>
      </c>
      <c r="O177" s="104" t="str">
        <f>IF(AND('Riesgos Corrup'!$AB$30="Baja",'Riesgos Corrup'!$AD$30="Moderado"),CONCATENATE("R22C",'Riesgos Corrup'!$R$30),"")</f>
        <v/>
      </c>
      <c r="P177" s="102" t="str">
        <f ca="1">IF(AND('Riesgos Corrup'!$AB$28="Baja",'Riesgos Corrup'!$AD$28="Moderado"),CONCATENATE("R22C",'Riesgos Corrup'!$R$28),"")</f>
        <v/>
      </c>
      <c r="Q177" s="103" t="str">
        <f>IF(AND('Riesgos Corrup'!$AB$29="Baja",'Riesgos Corrup'!$AD$29="Moderado"),CONCATENATE("R22C",'Riesgos Corrup'!$R$29),"")</f>
        <v/>
      </c>
      <c r="R177" s="104" t="str">
        <f>IF(AND('Riesgos Corrup'!$AB$30="Baja",'Riesgos Corrup'!$AD$30="Moderado"),CONCATENATE("R22C",'Riesgos Corrup'!$R$30),"")</f>
        <v/>
      </c>
      <c r="S177" s="83" t="str">
        <f ca="1">IF(AND('Riesgos Corrup'!$AB$28="Baja",'Riesgos Corrup'!$AD$28="Mayor"),CONCATENATE("R22C",'Riesgos Corrup'!$R$28),"")</f>
        <v>R22C1</v>
      </c>
      <c r="T177" s="39" t="str">
        <f>IF(AND('Riesgos Corrup'!$AB$29="Baja",'Riesgos Corrup'!$AD$29="Mayor"),CONCATENATE("R22C",'Riesgos Corrup'!$R$29),"")</f>
        <v/>
      </c>
      <c r="U177" s="84" t="str">
        <f>IF(AND('Riesgos Corrup'!$AB$30="Baja",'Riesgos Corrup'!$AD$30="Mayor"),CONCATENATE("R22C",'Riesgos Corrup'!$R$30),"")</f>
        <v/>
      </c>
      <c r="V177" s="96" t="str">
        <f ca="1">IF(AND('Riesgos Corrup'!$AB$28="Baja",'Riesgos Corrup'!$AD$28="Catastrófico"),CONCATENATE("R22C",'Riesgos Corrup'!$R$28),"")</f>
        <v/>
      </c>
      <c r="W177" s="97" t="str">
        <f>IF(AND('Riesgos Corrup'!$AB$29="Baja",'Riesgos Corrup'!$AD$29="Catastrófico"),CONCATENATE("R22C",'Riesgos Corrup'!$R$29),"")</f>
        <v/>
      </c>
      <c r="X177" s="98" t="str">
        <f>IF(AND('Riesgos Corrup'!$AB$30="Baja",'Riesgos Corrup'!$AD$30="Catastrófico"),CONCATENATE("R22C",'Riesgos Corrup'!$R$30),"")</f>
        <v/>
      </c>
      <c r="Y177" s="40"/>
      <c r="Z177" s="266"/>
      <c r="AA177" s="267"/>
      <c r="AB177" s="267"/>
      <c r="AC177" s="267"/>
      <c r="AD177" s="267"/>
      <c r="AE177" s="268"/>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row>
    <row r="178" spans="1:61" ht="15" customHeight="1" x14ac:dyDescent="0.35">
      <c r="A178" s="40"/>
      <c r="B178" s="252"/>
      <c r="C178" s="253"/>
      <c r="D178" s="254"/>
      <c r="E178" s="226"/>
      <c r="F178" s="222"/>
      <c r="G178" s="222"/>
      <c r="H178" s="222"/>
      <c r="I178" s="222"/>
      <c r="J178" s="111" t="e">
        <f>IF(AND('Riesgos Corrup'!#REF!="Baja",'Riesgos Corrup'!#REF!="Moderado"),CONCATENATE("R23C",'Riesgos Corrup'!#REF!),"")</f>
        <v>#REF!</v>
      </c>
      <c r="K178" s="112" t="e">
        <f>IF(AND('Riesgos Corrup'!#REF!="Baja",'Riesgos Corrup'!#REF!="Moderado"),CONCATENATE("R23C",'Riesgos Corrup'!#REF!),"")</f>
        <v>#REF!</v>
      </c>
      <c r="L178" s="113" t="e">
        <f>IF(AND('Riesgos Corrup'!#REF!="Baja",'Riesgos Corrup'!#REF!="Moderado"),CONCATENATE("R23C",'Riesgos Corrup'!#REF!),"")</f>
        <v>#REF!</v>
      </c>
      <c r="M178" s="102" t="e">
        <f>IF(AND('Riesgos Corrup'!#REF!="Baja",'Riesgos Corrup'!#REF!="Moderado"),CONCATENATE("R23C",'Riesgos Corrup'!#REF!),"")</f>
        <v>#REF!</v>
      </c>
      <c r="N178" s="103" t="e">
        <f>IF(AND('Riesgos Corrup'!#REF!="Baja",'Riesgos Corrup'!#REF!="Moderado"),CONCATENATE("R23C",'Riesgos Corrup'!#REF!),"")</f>
        <v>#REF!</v>
      </c>
      <c r="O178" s="104" t="e">
        <f>IF(AND('Riesgos Corrup'!#REF!="Baja",'Riesgos Corrup'!#REF!="Moderado"),CONCATENATE("R23C",'Riesgos Corrup'!#REF!),"")</f>
        <v>#REF!</v>
      </c>
      <c r="P178" s="102" t="e">
        <f>IF(AND('Riesgos Corrup'!#REF!="Baja",'Riesgos Corrup'!#REF!="Moderado"),CONCATENATE("R23C",'Riesgos Corrup'!#REF!),"")</f>
        <v>#REF!</v>
      </c>
      <c r="Q178" s="103" t="e">
        <f>IF(AND('Riesgos Corrup'!#REF!="Baja",'Riesgos Corrup'!#REF!="Moderado"),CONCATENATE("R23C",'Riesgos Corrup'!#REF!),"")</f>
        <v>#REF!</v>
      </c>
      <c r="R178" s="104" t="e">
        <f>IF(AND('Riesgos Corrup'!#REF!="Baja",'Riesgos Corrup'!#REF!="Moderado"),CONCATENATE("R23C",'Riesgos Corrup'!#REF!),"")</f>
        <v>#REF!</v>
      </c>
      <c r="S178" s="83" t="e">
        <f>IF(AND('Riesgos Corrup'!#REF!="Baja",'Riesgos Corrup'!#REF!="Mayor"),CONCATENATE("R23C",'Riesgos Corrup'!#REF!),"")</f>
        <v>#REF!</v>
      </c>
      <c r="T178" s="39" t="e">
        <f>IF(AND('Riesgos Corrup'!#REF!="Baja",'Riesgos Corrup'!#REF!="Mayor"),CONCATENATE("R23C",'Riesgos Corrup'!#REF!),"")</f>
        <v>#REF!</v>
      </c>
      <c r="U178" s="84" t="e">
        <f>IF(AND('Riesgos Corrup'!#REF!="Baja",'Riesgos Corrup'!#REF!="Mayor"),CONCATENATE("R23C",'Riesgos Corrup'!#REF!),"")</f>
        <v>#REF!</v>
      </c>
      <c r="V178" s="96" t="e">
        <f>IF(AND('Riesgos Corrup'!#REF!="Baja",'Riesgos Corrup'!#REF!="Catastrófico"),CONCATENATE("R23C",'Riesgos Corrup'!#REF!),"")</f>
        <v>#REF!</v>
      </c>
      <c r="W178" s="97" t="e">
        <f>IF(AND('Riesgos Corrup'!#REF!="Baja",'Riesgos Corrup'!#REF!="Catastrófico"),CONCATENATE("R23C",'Riesgos Corrup'!#REF!),"")</f>
        <v>#REF!</v>
      </c>
      <c r="X178" s="98" t="e">
        <f>IF(AND('Riesgos Corrup'!#REF!="Baja",'Riesgos Corrup'!#REF!="Catastrófico"),CONCATENATE("R23C",'Riesgos Corrup'!#REF!),"")</f>
        <v>#REF!</v>
      </c>
      <c r="Y178" s="40"/>
      <c r="Z178" s="266"/>
      <c r="AA178" s="267"/>
      <c r="AB178" s="267"/>
      <c r="AC178" s="267"/>
      <c r="AD178" s="267"/>
      <c r="AE178" s="268"/>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row>
    <row r="179" spans="1:61" ht="15" customHeight="1" x14ac:dyDescent="0.35">
      <c r="A179" s="40"/>
      <c r="B179" s="252"/>
      <c r="C179" s="253"/>
      <c r="D179" s="254"/>
      <c r="E179" s="226"/>
      <c r="F179" s="222"/>
      <c r="G179" s="222"/>
      <c r="H179" s="222"/>
      <c r="I179" s="222"/>
      <c r="J179" s="111" t="e">
        <f>IF(AND('Riesgos Corrup'!#REF!="Baja",'Riesgos Corrup'!#REF!="Moderado"),CONCATENATE("R24C",'Riesgos Corrup'!#REF!),"")</f>
        <v>#REF!</v>
      </c>
      <c r="K179" s="112" t="e">
        <f>IF(AND('Riesgos Corrup'!#REF!="Baja",'Riesgos Corrup'!#REF!="Moderado"),CONCATENATE("R24C",'Riesgos Corrup'!#REF!),"")</f>
        <v>#REF!</v>
      </c>
      <c r="L179" s="113" t="e">
        <f>IF(AND('Riesgos Corrup'!#REF!="Baja",'Riesgos Corrup'!#REF!="Moderado"),CONCATENATE("R24C",'Riesgos Corrup'!#REF!),"")</f>
        <v>#REF!</v>
      </c>
      <c r="M179" s="102" t="e">
        <f>IF(AND('Riesgos Corrup'!#REF!="Baja",'Riesgos Corrup'!#REF!="Moderado"),CONCATENATE("R24C",'Riesgos Corrup'!#REF!),"")</f>
        <v>#REF!</v>
      </c>
      <c r="N179" s="103" t="e">
        <f>IF(AND('Riesgos Corrup'!#REF!="Baja",'Riesgos Corrup'!#REF!="Moderado"),CONCATENATE("R24C",'Riesgos Corrup'!#REF!),"")</f>
        <v>#REF!</v>
      </c>
      <c r="O179" s="104" t="e">
        <f>IF(AND('Riesgos Corrup'!#REF!="Baja",'Riesgos Corrup'!#REF!="Moderado"),CONCATENATE("R24C",'Riesgos Corrup'!#REF!),"")</f>
        <v>#REF!</v>
      </c>
      <c r="P179" s="102" t="e">
        <f>IF(AND('Riesgos Corrup'!#REF!="Baja",'Riesgos Corrup'!#REF!="Moderado"),CONCATENATE("R24C",'Riesgos Corrup'!#REF!),"")</f>
        <v>#REF!</v>
      </c>
      <c r="Q179" s="103" t="e">
        <f>IF(AND('Riesgos Corrup'!#REF!="Baja",'Riesgos Corrup'!#REF!="Moderado"),CONCATENATE("R24C",'Riesgos Corrup'!#REF!),"")</f>
        <v>#REF!</v>
      </c>
      <c r="R179" s="104" t="e">
        <f>IF(AND('Riesgos Corrup'!#REF!="Baja",'Riesgos Corrup'!#REF!="Moderado"),CONCATENATE("R24C",'Riesgos Corrup'!#REF!),"")</f>
        <v>#REF!</v>
      </c>
      <c r="S179" s="83" t="e">
        <f>IF(AND('Riesgos Corrup'!#REF!="Baja",'Riesgos Corrup'!#REF!="Mayor"),CONCATENATE("R24C",'Riesgos Corrup'!#REF!),"")</f>
        <v>#REF!</v>
      </c>
      <c r="T179" s="39" t="e">
        <f>IF(AND('Riesgos Corrup'!#REF!="Baja",'Riesgos Corrup'!#REF!="Mayor"),CONCATENATE("R24C",'Riesgos Corrup'!#REF!),"")</f>
        <v>#REF!</v>
      </c>
      <c r="U179" s="84" t="e">
        <f>IF(AND('Riesgos Corrup'!#REF!="Baja",'Riesgos Corrup'!#REF!="Mayor"),CONCATENATE("R24C",'Riesgos Corrup'!#REF!),"")</f>
        <v>#REF!</v>
      </c>
      <c r="V179" s="96" t="e">
        <f>IF(AND('Riesgos Corrup'!#REF!="Baja",'Riesgos Corrup'!#REF!="Catastrófico"),CONCATENATE("R24C",'Riesgos Corrup'!#REF!),"")</f>
        <v>#REF!</v>
      </c>
      <c r="W179" s="97" t="e">
        <f>IF(AND('Riesgos Corrup'!#REF!="Baja",'Riesgos Corrup'!#REF!="Catastrófico"),CONCATENATE("R24C",'Riesgos Corrup'!#REF!),"")</f>
        <v>#REF!</v>
      </c>
      <c r="X179" s="98" t="e">
        <f>IF(AND('Riesgos Corrup'!#REF!="Baja",'Riesgos Corrup'!#REF!="Catastrófico"),CONCATENATE("R24C",'Riesgos Corrup'!#REF!),"")</f>
        <v>#REF!</v>
      </c>
      <c r="Y179" s="40"/>
      <c r="Z179" s="266"/>
      <c r="AA179" s="267"/>
      <c r="AB179" s="267"/>
      <c r="AC179" s="267"/>
      <c r="AD179" s="267"/>
      <c r="AE179" s="268"/>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row>
    <row r="180" spans="1:61" ht="15" customHeight="1" x14ac:dyDescent="0.35">
      <c r="A180" s="40"/>
      <c r="B180" s="252"/>
      <c r="C180" s="253"/>
      <c r="D180" s="254"/>
      <c r="E180" s="226"/>
      <c r="F180" s="222"/>
      <c r="G180" s="222"/>
      <c r="H180" s="222"/>
      <c r="I180" s="222"/>
      <c r="J180" s="111" t="str">
        <f ca="1">IF(AND('Riesgos Corrup'!$AB$31="Baja",'Riesgos Corrup'!$AD$31="Moderado"),CONCATENATE("R25C",'Riesgos Corrup'!$R$31),"")</f>
        <v/>
      </c>
      <c r="K180" s="112" t="str">
        <f ca="1">IF(AND('Riesgos Corrup'!$AB$32="Baja",'Riesgos Corrup'!$AD$32="Moderado"),CONCATENATE("R25C",'Riesgos Corrup'!$R$32),"")</f>
        <v/>
      </c>
      <c r="L180" s="113" t="str">
        <f ca="1">IF(AND('Riesgos Corrup'!$AB$33="Baja",'Riesgos Corrup'!$AD$33="Moderado"),CONCATENATE("R25C",'Riesgos Corrup'!$R$33),"")</f>
        <v/>
      </c>
      <c r="M180" s="102" t="str">
        <f ca="1">IF(AND('Riesgos Corrup'!$AB$31="Baja",'Riesgos Corrup'!$AD$31="Moderado"),CONCATENATE("R25C",'Riesgos Corrup'!$R$31),"")</f>
        <v/>
      </c>
      <c r="N180" s="103" t="str">
        <f ca="1">IF(AND('Riesgos Corrup'!$AB$32="Baja",'Riesgos Corrup'!$AD$32="Moderado"),CONCATENATE("R25C",'Riesgos Corrup'!$R$32),"")</f>
        <v/>
      </c>
      <c r="O180" s="104" t="str">
        <f ca="1">IF(AND('Riesgos Corrup'!$AB$33="Baja",'Riesgos Corrup'!$AD$33="Moderado"),CONCATENATE("R25C",'Riesgos Corrup'!$R$33),"")</f>
        <v/>
      </c>
      <c r="P180" s="102" t="str">
        <f ca="1">IF(AND('Riesgos Corrup'!$AB$31="Baja",'Riesgos Corrup'!$AD$31="Moderado"),CONCATENATE("R25C",'Riesgos Corrup'!$R$31),"")</f>
        <v/>
      </c>
      <c r="Q180" s="103" t="str">
        <f ca="1">IF(AND('Riesgos Corrup'!$AB$32="Baja",'Riesgos Corrup'!$AD$32="Moderado"),CONCATENATE("R25C",'Riesgos Corrup'!$R$32),"")</f>
        <v/>
      </c>
      <c r="R180" s="104" t="str">
        <f ca="1">IF(AND('Riesgos Corrup'!$AB$33="Baja",'Riesgos Corrup'!$AD$33="Moderado"),CONCATENATE("R25C",'Riesgos Corrup'!$R$33),"")</f>
        <v/>
      </c>
      <c r="S180" s="83" t="str">
        <f ca="1">IF(AND('Riesgos Corrup'!$AB$31="Baja",'Riesgos Corrup'!$AD$31="Mayor"),CONCATENATE("R25C",'Riesgos Corrup'!$R$31),"")</f>
        <v/>
      </c>
      <c r="T180" s="39" t="str">
        <f ca="1">IF(AND('Riesgos Corrup'!$AB$32="Baja",'Riesgos Corrup'!$AD$32="Mayor"),CONCATENATE("R25C",'Riesgos Corrup'!$R$32),"")</f>
        <v/>
      </c>
      <c r="U180" s="84" t="str">
        <f ca="1">IF(AND('Riesgos Corrup'!$AB$33="Baja",'Riesgos Corrup'!$AD$33="Mayor"),CONCATENATE("R25C",'Riesgos Corrup'!$R$33),"")</f>
        <v/>
      </c>
      <c r="V180" s="96" t="str">
        <f ca="1">IF(AND('Riesgos Corrup'!$AB$31="Baja",'Riesgos Corrup'!$AD$31="Catastrófico"),CONCATENATE("R25C",'Riesgos Corrup'!$R$31),"")</f>
        <v/>
      </c>
      <c r="W180" s="97" t="str">
        <f ca="1">IF(AND('Riesgos Corrup'!$AB$32="Baja",'Riesgos Corrup'!$AD$32="Catastrófico"),CONCATENATE("R25C",'Riesgos Corrup'!$R$32),"")</f>
        <v/>
      </c>
      <c r="X180" s="98" t="str">
        <f ca="1">IF(AND('Riesgos Corrup'!$AB$33="Baja",'Riesgos Corrup'!$AD$33="Catastrófico"),CONCATENATE("R25C",'Riesgos Corrup'!$R$33),"")</f>
        <v/>
      </c>
      <c r="Y180" s="40"/>
      <c r="Z180" s="266"/>
      <c r="AA180" s="267"/>
      <c r="AB180" s="267"/>
      <c r="AC180" s="267"/>
      <c r="AD180" s="267"/>
      <c r="AE180" s="268"/>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row>
    <row r="181" spans="1:61" ht="15" customHeight="1" x14ac:dyDescent="0.35">
      <c r="A181" s="40"/>
      <c r="B181" s="252"/>
      <c r="C181" s="253"/>
      <c r="D181" s="254"/>
      <c r="E181" s="226"/>
      <c r="F181" s="222"/>
      <c r="G181" s="222"/>
      <c r="H181" s="222"/>
      <c r="I181" s="222"/>
      <c r="J181" s="111" t="e">
        <f>IF(AND('Riesgos Corrup'!#REF!="Baja",'Riesgos Corrup'!#REF!="Moderado"),CONCATENATE("R26C",'Riesgos Corrup'!#REF!),"")</f>
        <v>#REF!</v>
      </c>
      <c r="K181" s="112" t="e">
        <f>IF(AND('Riesgos Corrup'!#REF!="Baja",'Riesgos Corrup'!#REF!="Moderado"),CONCATENATE("R26C",'Riesgos Corrup'!#REF!),"")</f>
        <v>#REF!</v>
      </c>
      <c r="L181" s="113" t="e">
        <f>IF(AND('Riesgos Corrup'!#REF!="Baja",'Riesgos Corrup'!#REF!="Moderado"),CONCATENATE("R26C",'Riesgos Corrup'!#REF!),"")</f>
        <v>#REF!</v>
      </c>
      <c r="M181" s="102" t="e">
        <f>IF(AND('Riesgos Corrup'!#REF!="Baja",'Riesgos Corrup'!#REF!="Moderado"),CONCATENATE("R26C",'Riesgos Corrup'!#REF!),"")</f>
        <v>#REF!</v>
      </c>
      <c r="N181" s="103" t="e">
        <f>IF(AND('Riesgos Corrup'!#REF!="Baja",'Riesgos Corrup'!#REF!="Moderado"),CONCATENATE("R26C",'Riesgos Corrup'!#REF!),"")</f>
        <v>#REF!</v>
      </c>
      <c r="O181" s="104" t="e">
        <f>IF(AND('Riesgos Corrup'!#REF!="Baja",'Riesgos Corrup'!#REF!="Moderado"),CONCATENATE("R26C",'Riesgos Corrup'!#REF!),"")</f>
        <v>#REF!</v>
      </c>
      <c r="P181" s="102" t="e">
        <f>IF(AND('Riesgos Corrup'!#REF!="Baja",'Riesgos Corrup'!#REF!="Moderado"),CONCATENATE("R26C",'Riesgos Corrup'!#REF!),"")</f>
        <v>#REF!</v>
      </c>
      <c r="Q181" s="103" t="e">
        <f>IF(AND('Riesgos Corrup'!#REF!="Baja",'Riesgos Corrup'!#REF!="Moderado"),CONCATENATE("R26C",'Riesgos Corrup'!#REF!),"")</f>
        <v>#REF!</v>
      </c>
      <c r="R181" s="104" t="e">
        <f>IF(AND('Riesgos Corrup'!#REF!="Baja",'Riesgos Corrup'!#REF!="Moderado"),CONCATENATE("R26C",'Riesgos Corrup'!#REF!),"")</f>
        <v>#REF!</v>
      </c>
      <c r="S181" s="83" t="e">
        <f>IF(AND('Riesgos Corrup'!#REF!="Baja",'Riesgos Corrup'!#REF!="Mayor"),CONCATENATE("R26C",'Riesgos Corrup'!#REF!),"")</f>
        <v>#REF!</v>
      </c>
      <c r="T181" s="39" t="e">
        <f>IF(AND('Riesgos Corrup'!#REF!="Baja",'Riesgos Corrup'!#REF!="Mayor"),CONCATENATE("R26C",'Riesgos Corrup'!#REF!),"")</f>
        <v>#REF!</v>
      </c>
      <c r="U181" s="84" t="e">
        <f>IF(AND('Riesgos Corrup'!#REF!="Baja",'Riesgos Corrup'!#REF!="Mayor"),CONCATENATE("R26C",'Riesgos Corrup'!#REF!),"")</f>
        <v>#REF!</v>
      </c>
      <c r="V181" s="96" t="e">
        <f>IF(AND('Riesgos Corrup'!#REF!="Baja",'Riesgos Corrup'!#REF!="Catastrófico"),CONCATENATE("R26C",'Riesgos Corrup'!#REF!),"")</f>
        <v>#REF!</v>
      </c>
      <c r="W181" s="97" t="e">
        <f>IF(AND('Riesgos Corrup'!#REF!="Baja",'Riesgos Corrup'!#REF!="Catastrófico"),CONCATENATE("R26C",'Riesgos Corrup'!#REF!),"")</f>
        <v>#REF!</v>
      </c>
      <c r="X181" s="98" t="e">
        <f>IF(AND('Riesgos Corrup'!#REF!="Baja",'Riesgos Corrup'!#REF!="Catastrófico"),CONCATENATE("R26C",'Riesgos Corrup'!#REF!),"")</f>
        <v>#REF!</v>
      </c>
      <c r="Y181" s="40"/>
      <c r="Z181" s="266"/>
      <c r="AA181" s="267"/>
      <c r="AB181" s="267"/>
      <c r="AC181" s="267"/>
      <c r="AD181" s="267"/>
      <c r="AE181" s="268"/>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row>
    <row r="182" spans="1:61" ht="15" customHeight="1" x14ac:dyDescent="0.35">
      <c r="A182" s="40"/>
      <c r="B182" s="252"/>
      <c r="C182" s="253"/>
      <c r="D182" s="254"/>
      <c r="E182" s="226"/>
      <c r="F182" s="222"/>
      <c r="G182" s="222"/>
      <c r="H182" s="222"/>
      <c r="I182" s="222"/>
      <c r="J182" s="111" t="str">
        <f ca="1">IF(AND('Riesgos Corrup'!$AB$34="Baja",'Riesgos Corrup'!$AD$34="Moderado"),CONCATENATE("R27C",'Riesgos Corrup'!$R$34),"")</f>
        <v/>
      </c>
      <c r="K182" s="112" t="str">
        <f>IF(AND('Riesgos Corrup'!$AB$35="Baja",'Riesgos Corrup'!$AD$35="Moderado"),CONCATENATE("R27C",'Riesgos Corrup'!$R$35),"")</f>
        <v/>
      </c>
      <c r="L182" s="113" t="str">
        <f>IF(AND('Riesgos Corrup'!$AB$36="Baja",'Riesgos Corrup'!$AD$36="Moderado"),CONCATENATE("R27C",'Riesgos Corrup'!$R$36),"")</f>
        <v/>
      </c>
      <c r="M182" s="102" t="str">
        <f ca="1">IF(AND('Riesgos Corrup'!$AB$34="Baja",'Riesgos Corrup'!$AD$34="Moderado"),CONCATENATE("R27C",'Riesgos Corrup'!$R$34),"")</f>
        <v/>
      </c>
      <c r="N182" s="103" t="str">
        <f>IF(AND('Riesgos Corrup'!$AB$35="Baja",'Riesgos Corrup'!$AD$35="Moderado"),CONCATENATE("R27C",'Riesgos Corrup'!$R$35),"")</f>
        <v/>
      </c>
      <c r="O182" s="104" t="str">
        <f>IF(AND('Riesgos Corrup'!$AB$36="Baja",'Riesgos Corrup'!$AD$36="Moderado"),CONCATENATE("R27C",'Riesgos Corrup'!$R$36),"")</f>
        <v/>
      </c>
      <c r="P182" s="102" t="str">
        <f ca="1">IF(AND('Riesgos Corrup'!$AB$34="Baja",'Riesgos Corrup'!$AD$34="Moderado"),CONCATENATE("R27C",'Riesgos Corrup'!$R$34),"")</f>
        <v/>
      </c>
      <c r="Q182" s="103" t="str">
        <f>IF(AND('Riesgos Corrup'!$AB$35="Baja",'Riesgos Corrup'!$AD$35="Moderado"),CONCATENATE("R27C",'Riesgos Corrup'!$R$35),"")</f>
        <v/>
      </c>
      <c r="R182" s="104" t="str">
        <f>IF(AND('Riesgos Corrup'!$AB$36="Baja",'Riesgos Corrup'!$AD$36="Moderado"),CONCATENATE("R27C",'Riesgos Corrup'!$R$36),"")</f>
        <v/>
      </c>
      <c r="S182" s="83" t="str">
        <f ca="1">IF(AND('Riesgos Corrup'!$AB$34="Baja",'Riesgos Corrup'!$AD$34="Mayor"),CONCATENATE("R27C",'Riesgos Corrup'!$R$34),"")</f>
        <v>R27C1</v>
      </c>
      <c r="T182" s="39" t="str">
        <f>IF(AND('Riesgos Corrup'!$AB$35="Baja",'Riesgos Corrup'!$AD$35="Mayor"),CONCATENATE("R27C",'Riesgos Corrup'!$R$35),"")</f>
        <v/>
      </c>
      <c r="U182" s="84" t="str">
        <f>IF(AND('Riesgos Corrup'!$AB$36="Baja",'Riesgos Corrup'!$AD$36="Mayor"),CONCATENATE("R27C",'Riesgos Corrup'!$R$36),"")</f>
        <v/>
      </c>
      <c r="V182" s="96" t="str">
        <f ca="1">IF(AND('Riesgos Corrup'!$AB$34="Baja",'Riesgos Corrup'!$AD$34="Catastrófico"),CONCATENATE("R27C",'Riesgos Corrup'!$R$34),"")</f>
        <v/>
      </c>
      <c r="W182" s="97" t="str">
        <f>IF(AND('Riesgos Corrup'!$AB$35="Baja",'Riesgos Corrup'!$AD$35="Catastrófico"),CONCATENATE("R27C",'Riesgos Corrup'!$R$35),"")</f>
        <v/>
      </c>
      <c r="X182" s="98" t="str">
        <f>IF(AND('Riesgos Corrup'!$AB$36="Baja",'Riesgos Corrup'!$AD$36="Catastrófico"),CONCATENATE("R27C",'Riesgos Corrup'!$R$36),"")</f>
        <v/>
      </c>
      <c r="Y182" s="40"/>
      <c r="Z182" s="266"/>
      <c r="AA182" s="267"/>
      <c r="AB182" s="267"/>
      <c r="AC182" s="267"/>
      <c r="AD182" s="267"/>
      <c r="AE182" s="268"/>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row>
    <row r="183" spans="1:61" ht="15" customHeight="1" x14ac:dyDescent="0.35">
      <c r="A183" s="40"/>
      <c r="B183" s="252"/>
      <c r="C183" s="253"/>
      <c r="D183" s="254"/>
      <c r="E183" s="226"/>
      <c r="F183" s="222"/>
      <c r="G183" s="222"/>
      <c r="H183" s="222"/>
      <c r="I183" s="222"/>
      <c r="J183" s="111" t="e">
        <f>IF(AND('Riesgos Corrup'!#REF!="Baja",'Riesgos Corrup'!#REF!="Moderado"),CONCATENATE("R28C",'Riesgos Corrup'!#REF!),"")</f>
        <v>#REF!</v>
      </c>
      <c r="K183" s="112" t="e">
        <f>IF(AND('Riesgos Corrup'!#REF!="Baja",'Riesgos Corrup'!#REF!="Moderado"),CONCATENATE("R28C",'Riesgos Corrup'!#REF!),"")</f>
        <v>#REF!</v>
      </c>
      <c r="L183" s="113" t="e">
        <f>IF(AND('Riesgos Corrup'!#REF!="Baja",'Riesgos Corrup'!#REF!="Moderado"),CONCATENATE("R28C",'Riesgos Corrup'!#REF!),"")</f>
        <v>#REF!</v>
      </c>
      <c r="M183" s="102" t="e">
        <f>IF(AND('Riesgos Corrup'!#REF!="Baja",'Riesgos Corrup'!#REF!="Moderado"),CONCATENATE("R28C",'Riesgos Corrup'!#REF!),"")</f>
        <v>#REF!</v>
      </c>
      <c r="N183" s="103" t="e">
        <f>IF(AND('Riesgos Corrup'!#REF!="Baja",'Riesgos Corrup'!#REF!="Moderado"),CONCATENATE("R28C",'Riesgos Corrup'!#REF!),"")</f>
        <v>#REF!</v>
      </c>
      <c r="O183" s="104" t="e">
        <f>IF(AND('Riesgos Corrup'!#REF!="Baja",'Riesgos Corrup'!#REF!="Moderado"),CONCATENATE("R28C",'Riesgos Corrup'!#REF!),"")</f>
        <v>#REF!</v>
      </c>
      <c r="P183" s="102" t="e">
        <f>IF(AND('Riesgos Corrup'!#REF!="Baja",'Riesgos Corrup'!#REF!="Moderado"),CONCATENATE("R28C",'Riesgos Corrup'!#REF!),"")</f>
        <v>#REF!</v>
      </c>
      <c r="Q183" s="103" t="e">
        <f>IF(AND('Riesgos Corrup'!#REF!="Baja",'Riesgos Corrup'!#REF!="Moderado"),CONCATENATE("R28C",'Riesgos Corrup'!#REF!),"")</f>
        <v>#REF!</v>
      </c>
      <c r="R183" s="104" t="e">
        <f>IF(AND('Riesgos Corrup'!#REF!="Baja",'Riesgos Corrup'!#REF!="Moderado"),CONCATENATE("R28C",'Riesgos Corrup'!#REF!),"")</f>
        <v>#REF!</v>
      </c>
      <c r="S183" s="83" t="e">
        <f>IF(AND('Riesgos Corrup'!#REF!="Baja",'Riesgos Corrup'!#REF!="Mayor"),CONCATENATE("R28C",'Riesgos Corrup'!#REF!),"")</f>
        <v>#REF!</v>
      </c>
      <c r="T183" s="39" t="e">
        <f>IF(AND('Riesgos Corrup'!#REF!="Baja",'Riesgos Corrup'!#REF!="Mayor"),CONCATENATE("R28C",'Riesgos Corrup'!#REF!),"")</f>
        <v>#REF!</v>
      </c>
      <c r="U183" s="84" t="e">
        <f>IF(AND('Riesgos Corrup'!#REF!="Baja",'Riesgos Corrup'!#REF!="Mayor"),CONCATENATE("R28C",'Riesgos Corrup'!#REF!),"")</f>
        <v>#REF!</v>
      </c>
      <c r="V183" s="96" t="e">
        <f>IF(AND('Riesgos Corrup'!#REF!="Baja",'Riesgos Corrup'!#REF!="Catastrófico"),CONCATENATE("R28C",'Riesgos Corrup'!#REF!),"")</f>
        <v>#REF!</v>
      </c>
      <c r="W183" s="97" t="e">
        <f>IF(AND('Riesgos Corrup'!#REF!="Baja",'Riesgos Corrup'!#REF!="Catastrófico"),CONCATENATE("R28C",'Riesgos Corrup'!#REF!),"")</f>
        <v>#REF!</v>
      </c>
      <c r="X183" s="98" t="e">
        <f>IF(AND('Riesgos Corrup'!#REF!="Baja",'Riesgos Corrup'!#REF!="Catastrófico"),CONCATENATE("R28C",'Riesgos Corrup'!#REF!),"")</f>
        <v>#REF!</v>
      </c>
      <c r="Y183" s="40"/>
      <c r="Z183" s="266"/>
      <c r="AA183" s="267"/>
      <c r="AB183" s="267"/>
      <c r="AC183" s="267"/>
      <c r="AD183" s="267"/>
      <c r="AE183" s="268"/>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row>
    <row r="184" spans="1:61" ht="15" customHeight="1" x14ac:dyDescent="0.35">
      <c r="A184" s="40"/>
      <c r="B184" s="252"/>
      <c r="C184" s="253"/>
      <c r="D184" s="254"/>
      <c r="E184" s="227"/>
      <c r="F184" s="222"/>
      <c r="G184" s="222"/>
      <c r="H184" s="222"/>
      <c r="I184" s="222"/>
      <c r="J184" s="111" t="e">
        <f>IF(AND('Riesgos Corrup'!#REF!="Baja",'Riesgos Corrup'!#REF!="Moderado"),CONCATENATE("R29C",'Riesgos Corrup'!#REF!),"")</f>
        <v>#REF!</v>
      </c>
      <c r="K184" s="112" t="e">
        <f>IF(AND('Riesgos Corrup'!#REF!="Baja",'Riesgos Corrup'!#REF!="Moderado"),CONCATENATE("R29C",'Riesgos Corrup'!#REF!),"")</f>
        <v>#REF!</v>
      </c>
      <c r="L184" s="113" t="e">
        <f>IF(AND('Riesgos Corrup'!#REF!="Baja",'Riesgos Corrup'!#REF!="Moderado"),CONCATENATE("R29C",'Riesgos Corrup'!#REF!),"")</f>
        <v>#REF!</v>
      </c>
      <c r="M184" s="102" t="e">
        <f>IF(AND('Riesgos Corrup'!#REF!="Baja",'Riesgos Corrup'!#REF!="Moderado"),CONCATENATE("R29C",'Riesgos Corrup'!#REF!),"")</f>
        <v>#REF!</v>
      </c>
      <c r="N184" s="103" t="e">
        <f>IF(AND('Riesgos Corrup'!#REF!="Baja",'Riesgos Corrup'!#REF!="Moderado"),CONCATENATE("R29C",'Riesgos Corrup'!#REF!),"")</f>
        <v>#REF!</v>
      </c>
      <c r="O184" s="104" t="e">
        <f>IF(AND('Riesgos Corrup'!#REF!="Baja",'Riesgos Corrup'!#REF!="Moderado"),CONCATENATE("R29C",'Riesgos Corrup'!#REF!),"")</f>
        <v>#REF!</v>
      </c>
      <c r="P184" s="102" t="e">
        <f>IF(AND('Riesgos Corrup'!#REF!="Baja",'Riesgos Corrup'!#REF!="Moderado"),CONCATENATE("R29C",'Riesgos Corrup'!#REF!),"")</f>
        <v>#REF!</v>
      </c>
      <c r="Q184" s="103" t="e">
        <f>IF(AND('Riesgos Corrup'!#REF!="Baja",'Riesgos Corrup'!#REF!="Moderado"),CONCATENATE("R29C",'Riesgos Corrup'!#REF!),"")</f>
        <v>#REF!</v>
      </c>
      <c r="R184" s="104" t="e">
        <f>IF(AND('Riesgos Corrup'!#REF!="Baja",'Riesgos Corrup'!#REF!="Moderado"),CONCATENATE("R29C",'Riesgos Corrup'!#REF!),"")</f>
        <v>#REF!</v>
      </c>
      <c r="S184" s="83" t="e">
        <f>IF(AND('Riesgos Corrup'!#REF!="Baja",'Riesgos Corrup'!#REF!="Mayor"),CONCATENATE("R29C",'Riesgos Corrup'!#REF!),"")</f>
        <v>#REF!</v>
      </c>
      <c r="T184" s="39" t="e">
        <f>IF(AND('Riesgos Corrup'!#REF!="Baja",'Riesgos Corrup'!#REF!="Mayor"),CONCATENATE("R29C",'Riesgos Corrup'!#REF!),"")</f>
        <v>#REF!</v>
      </c>
      <c r="U184" s="84" t="e">
        <f>IF(AND('Riesgos Corrup'!#REF!="Baja",'Riesgos Corrup'!#REF!="Mayor"),CONCATENATE("R29C",'Riesgos Corrup'!#REF!),"")</f>
        <v>#REF!</v>
      </c>
      <c r="V184" s="96" t="e">
        <f>IF(AND('Riesgos Corrup'!#REF!="Baja",'Riesgos Corrup'!#REF!="Catastrófico"),CONCATENATE("R29C",'Riesgos Corrup'!#REF!),"")</f>
        <v>#REF!</v>
      </c>
      <c r="W184" s="97" t="e">
        <f>IF(AND('Riesgos Corrup'!#REF!="Baja",'Riesgos Corrup'!#REF!="Catastrófico"),CONCATENATE("R29C",'Riesgos Corrup'!#REF!),"")</f>
        <v>#REF!</v>
      </c>
      <c r="X184" s="98" t="e">
        <f>IF(AND('Riesgos Corrup'!#REF!="Baja",'Riesgos Corrup'!#REF!="Catastrófico"),CONCATENATE("R29C",'Riesgos Corrup'!#REF!),"")</f>
        <v>#REF!</v>
      </c>
      <c r="Y184" s="40"/>
      <c r="Z184" s="266"/>
      <c r="AA184" s="267"/>
      <c r="AB184" s="267"/>
      <c r="AC184" s="267"/>
      <c r="AD184" s="267"/>
      <c r="AE184" s="268"/>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row>
    <row r="185" spans="1:61" ht="15" customHeight="1" x14ac:dyDescent="0.35">
      <c r="A185" s="40"/>
      <c r="B185" s="252"/>
      <c r="C185" s="253"/>
      <c r="D185" s="254"/>
      <c r="E185" s="227"/>
      <c r="F185" s="222"/>
      <c r="G185" s="222"/>
      <c r="H185" s="222"/>
      <c r="I185" s="222"/>
      <c r="J185" s="111" t="e">
        <f>IF(AND('Riesgos Corrup'!#REF!="Baja",'Riesgos Corrup'!#REF!="Moderado"),CONCATENATE("R30C",'Riesgos Corrup'!#REF!),"")</f>
        <v>#REF!</v>
      </c>
      <c r="K185" s="112" t="e">
        <f>IF(AND('Riesgos Corrup'!#REF!="Baja",'Riesgos Corrup'!#REF!="Moderado"),CONCATENATE("R30C",'Riesgos Corrup'!#REF!),"")</f>
        <v>#REF!</v>
      </c>
      <c r="L185" s="113" t="e">
        <f>IF(AND('Riesgos Corrup'!#REF!="Baja",'Riesgos Corrup'!#REF!="Moderado"),CONCATENATE("R30C",'Riesgos Corrup'!#REF!),"")</f>
        <v>#REF!</v>
      </c>
      <c r="M185" s="102" t="e">
        <f>IF(AND('Riesgos Corrup'!#REF!="Baja",'Riesgos Corrup'!#REF!="Moderado"),CONCATENATE("R30C",'Riesgos Corrup'!#REF!),"")</f>
        <v>#REF!</v>
      </c>
      <c r="N185" s="103" t="e">
        <f>IF(AND('Riesgos Corrup'!#REF!="Baja",'Riesgos Corrup'!#REF!="Moderado"),CONCATENATE("R30C",'Riesgos Corrup'!#REF!),"")</f>
        <v>#REF!</v>
      </c>
      <c r="O185" s="104" t="e">
        <f>IF(AND('Riesgos Corrup'!#REF!="Baja",'Riesgos Corrup'!#REF!="Moderado"),CONCATENATE("R30C",'Riesgos Corrup'!#REF!),"")</f>
        <v>#REF!</v>
      </c>
      <c r="P185" s="102" t="e">
        <f>IF(AND('Riesgos Corrup'!#REF!="Baja",'Riesgos Corrup'!#REF!="Moderado"),CONCATENATE("R30C",'Riesgos Corrup'!#REF!),"")</f>
        <v>#REF!</v>
      </c>
      <c r="Q185" s="103" t="e">
        <f>IF(AND('Riesgos Corrup'!#REF!="Baja",'Riesgos Corrup'!#REF!="Moderado"),CONCATENATE("R30C",'Riesgos Corrup'!#REF!),"")</f>
        <v>#REF!</v>
      </c>
      <c r="R185" s="104" t="e">
        <f>IF(AND('Riesgos Corrup'!#REF!="Baja",'Riesgos Corrup'!#REF!="Moderado"),CONCATENATE("R30C",'Riesgos Corrup'!#REF!),"")</f>
        <v>#REF!</v>
      </c>
      <c r="S185" s="83" t="e">
        <f>IF(AND('Riesgos Corrup'!#REF!="Baja",'Riesgos Corrup'!#REF!="Mayor"),CONCATENATE("R30C",'Riesgos Corrup'!#REF!),"")</f>
        <v>#REF!</v>
      </c>
      <c r="T185" s="39" t="e">
        <f>IF(AND('Riesgos Corrup'!#REF!="Baja",'Riesgos Corrup'!#REF!="Mayor"),CONCATENATE("R30C",'Riesgos Corrup'!#REF!),"")</f>
        <v>#REF!</v>
      </c>
      <c r="U185" s="84" t="e">
        <f>IF(AND('Riesgos Corrup'!#REF!="Baja",'Riesgos Corrup'!#REF!="Mayor"),CONCATENATE("R30C",'Riesgos Corrup'!#REF!),"")</f>
        <v>#REF!</v>
      </c>
      <c r="V185" s="96" t="e">
        <f>IF(AND('Riesgos Corrup'!#REF!="Baja",'Riesgos Corrup'!#REF!="Catastrófico"),CONCATENATE("R30C",'Riesgos Corrup'!#REF!),"")</f>
        <v>#REF!</v>
      </c>
      <c r="W185" s="97" t="e">
        <f>IF(AND('Riesgos Corrup'!#REF!="Baja",'Riesgos Corrup'!#REF!="Catastrófico"),CONCATENATE("R30C",'Riesgos Corrup'!#REF!),"")</f>
        <v>#REF!</v>
      </c>
      <c r="X185" s="98" t="e">
        <f>IF(AND('Riesgos Corrup'!#REF!="Baja",'Riesgos Corrup'!#REF!="Catastrófico"),CONCATENATE("R30C",'Riesgos Corrup'!#REF!),"")</f>
        <v>#REF!</v>
      </c>
      <c r="Y185" s="40"/>
      <c r="Z185" s="266"/>
      <c r="AA185" s="267"/>
      <c r="AB185" s="267"/>
      <c r="AC185" s="267"/>
      <c r="AD185" s="267"/>
      <c r="AE185" s="268"/>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row>
    <row r="186" spans="1:61" ht="15" customHeight="1" x14ac:dyDescent="0.35">
      <c r="A186" s="40"/>
      <c r="B186" s="252"/>
      <c r="C186" s="253"/>
      <c r="D186" s="254"/>
      <c r="E186" s="227"/>
      <c r="F186" s="222"/>
      <c r="G186" s="222"/>
      <c r="H186" s="222"/>
      <c r="I186" s="222"/>
      <c r="J186" s="111" t="e">
        <f>IF(AND('Riesgos Corrup'!#REF!="Baja",'Riesgos Corrup'!#REF!="Moderado"),CONCATENATE("R31C",'Riesgos Corrup'!#REF!),"")</f>
        <v>#REF!</v>
      </c>
      <c r="K186" s="112" t="e">
        <f>IF(AND('Riesgos Corrup'!#REF!="Baja",'Riesgos Corrup'!#REF!="Moderado"),CONCATENATE("R31C",'Riesgos Corrup'!#REF!),"")</f>
        <v>#REF!</v>
      </c>
      <c r="L186" s="113" t="e">
        <f>IF(AND('Riesgos Corrup'!#REF!="Baja",'Riesgos Corrup'!#REF!="Moderado"),CONCATENATE("R31C",'Riesgos Corrup'!#REF!),"")</f>
        <v>#REF!</v>
      </c>
      <c r="M186" s="102" t="e">
        <f>IF(AND('Riesgos Corrup'!#REF!="Baja",'Riesgos Corrup'!#REF!="Moderado"),CONCATENATE("R31C",'Riesgos Corrup'!#REF!),"")</f>
        <v>#REF!</v>
      </c>
      <c r="N186" s="103" t="e">
        <f>IF(AND('Riesgos Corrup'!#REF!="Baja",'Riesgos Corrup'!#REF!="Moderado"),CONCATENATE("R31C",'Riesgos Corrup'!#REF!),"")</f>
        <v>#REF!</v>
      </c>
      <c r="O186" s="103" t="e">
        <f>IF(AND('Riesgos Corrup'!#REF!="Baja",'Riesgos Corrup'!#REF!="Moderado"),CONCATENATE("R31C",'Riesgos Corrup'!#REF!),"")</f>
        <v>#REF!</v>
      </c>
      <c r="P186" s="102" t="e">
        <f>IF(AND('Riesgos Corrup'!#REF!="Baja",'Riesgos Corrup'!#REF!="Moderado"),CONCATENATE("R31C",'Riesgos Corrup'!#REF!),"")</f>
        <v>#REF!</v>
      </c>
      <c r="Q186" s="103" t="e">
        <f>IF(AND('Riesgos Corrup'!#REF!="Baja",'Riesgos Corrup'!#REF!="Moderado"),CONCATENATE("R31C",'Riesgos Corrup'!#REF!),"")</f>
        <v>#REF!</v>
      </c>
      <c r="R186" s="103" t="e">
        <f>IF(AND('Riesgos Corrup'!#REF!="Baja",'Riesgos Corrup'!#REF!="Moderado"),CONCATENATE("R31C",'Riesgos Corrup'!#REF!),"")</f>
        <v>#REF!</v>
      </c>
      <c r="S186" s="83" t="e">
        <f>IF(AND('Riesgos Corrup'!#REF!="Baja",'Riesgos Corrup'!#REF!="Mayor"),CONCATENATE("R31C",'Riesgos Corrup'!#REF!),"")</f>
        <v>#REF!</v>
      </c>
      <c r="T186" s="39" t="e">
        <f>IF(AND('Riesgos Corrup'!#REF!="Baja",'Riesgos Corrup'!#REF!="Mayor"),CONCATENATE("R31C",'Riesgos Corrup'!#REF!),"")</f>
        <v>#REF!</v>
      </c>
      <c r="U186" s="39" t="e">
        <f>IF(AND('Riesgos Corrup'!#REF!="Baja",'Riesgos Corrup'!#REF!="Mayor"),CONCATENATE("R31C",'Riesgos Corrup'!#REF!),"")</f>
        <v>#REF!</v>
      </c>
      <c r="V186" s="96" t="e">
        <f>IF(AND('Riesgos Corrup'!#REF!="Baja",'Riesgos Corrup'!#REF!="Catastrófico"),CONCATENATE("R31C",'Riesgos Corrup'!#REF!),"")</f>
        <v>#REF!</v>
      </c>
      <c r="W186" s="97" t="e">
        <f>IF(AND('Riesgos Corrup'!#REF!="Baja",'Riesgos Corrup'!#REF!="Catastrófico"),CONCATENATE("R31C",'Riesgos Corrup'!#REF!),"")</f>
        <v>#REF!</v>
      </c>
      <c r="X186" s="98" t="e">
        <f>IF(AND('Riesgos Corrup'!#REF!="Baja",'Riesgos Corrup'!#REF!="Catastrófico"),CONCATENATE("R31C",'Riesgos Corrup'!#REF!),"")</f>
        <v>#REF!</v>
      </c>
      <c r="Y186" s="40"/>
      <c r="Z186" s="266"/>
      <c r="AA186" s="267"/>
      <c r="AB186" s="267"/>
      <c r="AC186" s="267"/>
      <c r="AD186" s="267"/>
      <c r="AE186" s="268"/>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row>
    <row r="187" spans="1:61" ht="15" customHeight="1" x14ac:dyDescent="0.35">
      <c r="A187" s="40"/>
      <c r="B187" s="252"/>
      <c r="C187" s="253"/>
      <c r="D187" s="254"/>
      <c r="E187" s="227"/>
      <c r="F187" s="222"/>
      <c r="G187" s="222"/>
      <c r="H187" s="222"/>
      <c r="I187" s="222"/>
      <c r="J187" s="111" t="e">
        <f>IF(AND('Riesgos Corrup'!#REF!="Baja",'Riesgos Corrup'!#REF!="Moderado"),CONCATENATE("R32C",'Riesgos Corrup'!#REF!),"")</f>
        <v>#REF!</v>
      </c>
      <c r="K187" s="112" t="e">
        <f>IF(AND('Riesgos Corrup'!#REF!="Baja",'Riesgos Corrup'!#REF!="Moderado"),CONCATENATE("R32C",'Riesgos Corrup'!#REF!),"")</f>
        <v>#REF!</v>
      </c>
      <c r="L187" s="113" t="e">
        <f>IF(AND('Riesgos Corrup'!#REF!="Baja",'Riesgos Corrup'!#REF!="Moderado"),CONCATENATE("R32C",'Riesgos Corrup'!#REF!),"")</f>
        <v>#REF!</v>
      </c>
      <c r="M187" s="102" t="e">
        <f>IF(AND('Riesgos Corrup'!#REF!="Baja",'Riesgos Corrup'!#REF!="Moderado"),CONCATENATE("R32C",'Riesgos Corrup'!#REF!),"")</f>
        <v>#REF!</v>
      </c>
      <c r="N187" s="103" t="e">
        <f>IF(AND('Riesgos Corrup'!#REF!="Baja",'Riesgos Corrup'!#REF!="Moderado"),CONCATENATE("R32C",'Riesgos Corrup'!#REF!),"")</f>
        <v>#REF!</v>
      </c>
      <c r="O187" s="104" t="e">
        <f>IF(AND('Riesgos Corrup'!#REF!="Baja",'Riesgos Corrup'!#REF!="Moderado"),CONCATENATE("R32C",'Riesgos Corrup'!#REF!),"")</f>
        <v>#REF!</v>
      </c>
      <c r="P187" s="102" t="e">
        <f>IF(AND('Riesgos Corrup'!#REF!="Baja",'Riesgos Corrup'!#REF!="Moderado"),CONCATENATE("R32C",'Riesgos Corrup'!#REF!),"")</f>
        <v>#REF!</v>
      </c>
      <c r="Q187" s="103" t="e">
        <f>IF(AND('Riesgos Corrup'!#REF!="Baja",'Riesgos Corrup'!#REF!="Moderado"),CONCATENATE("R32C",'Riesgos Corrup'!#REF!),"")</f>
        <v>#REF!</v>
      </c>
      <c r="R187" s="104" t="e">
        <f>IF(AND('Riesgos Corrup'!#REF!="Baja",'Riesgos Corrup'!#REF!="Moderado"),CONCATENATE("R32C",'Riesgos Corrup'!#REF!),"")</f>
        <v>#REF!</v>
      </c>
      <c r="S187" s="83" t="e">
        <f>IF(AND('Riesgos Corrup'!#REF!="Baja",'Riesgos Corrup'!#REF!="Mayor"),CONCATENATE("R32C",'Riesgos Corrup'!#REF!),"")</f>
        <v>#REF!</v>
      </c>
      <c r="T187" s="39" t="e">
        <f>IF(AND('Riesgos Corrup'!#REF!="Baja",'Riesgos Corrup'!#REF!="Mayor"),CONCATENATE("R32C",'Riesgos Corrup'!#REF!),"")</f>
        <v>#REF!</v>
      </c>
      <c r="U187" s="84" t="e">
        <f>IF(AND('Riesgos Corrup'!#REF!="Baja",'Riesgos Corrup'!#REF!="Mayor"),CONCATENATE("R32C",'Riesgos Corrup'!#REF!),"")</f>
        <v>#REF!</v>
      </c>
      <c r="V187" s="96" t="e">
        <f>IF(AND('Riesgos Corrup'!#REF!="Baja",'Riesgos Corrup'!#REF!="Catastrófico"),CONCATENATE("R32C",'Riesgos Corrup'!#REF!),"")</f>
        <v>#REF!</v>
      </c>
      <c r="W187" s="97" t="e">
        <f>IF(AND('Riesgos Corrup'!#REF!="Baja",'Riesgos Corrup'!#REF!="Catastrófico"),CONCATENATE("R32C",'Riesgos Corrup'!#REF!),"")</f>
        <v>#REF!</v>
      </c>
      <c r="X187" s="98" t="e">
        <f>IF(AND('Riesgos Corrup'!#REF!="Baja",'Riesgos Corrup'!#REF!="Catastrófico"),CONCATENATE("R32C",'Riesgos Corrup'!#REF!),"")</f>
        <v>#REF!</v>
      </c>
      <c r="Y187" s="40"/>
      <c r="Z187" s="266"/>
      <c r="AA187" s="267"/>
      <c r="AB187" s="267"/>
      <c r="AC187" s="267"/>
      <c r="AD187" s="267"/>
      <c r="AE187" s="268"/>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row>
    <row r="188" spans="1:61" ht="15" customHeight="1" x14ac:dyDescent="0.35">
      <c r="A188" s="40"/>
      <c r="B188" s="252"/>
      <c r="C188" s="253"/>
      <c r="D188" s="254"/>
      <c r="E188" s="227"/>
      <c r="F188" s="222"/>
      <c r="G188" s="222"/>
      <c r="H188" s="222"/>
      <c r="I188" s="222"/>
      <c r="J188" s="111" t="e">
        <f>IF(AND('Riesgos Corrup'!#REF!="Baja",'Riesgos Corrup'!#REF!="Moderado"),CONCATENATE("R33C",'Riesgos Corrup'!#REF!),"")</f>
        <v>#REF!</v>
      </c>
      <c r="K188" s="112" t="e">
        <f>IF(AND('Riesgos Corrup'!#REF!="Baja",'Riesgos Corrup'!#REF!="Moderado"),CONCATENATE("R33C",'Riesgos Corrup'!#REF!),"")</f>
        <v>#REF!</v>
      </c>
      <c r="L188" s="113" t="e">
        <f>IF(AND('Riesgos Corrup'!#REF!="Baja",'Riesgos Corrup'!#REF!="Moderado"),CONCATENATE("R33C",'Riesgos Corrup'!#REF!),"")</f>
        <v>#REF!</v>
      </c>
      <c r="M188" s="102" t="e">
        <f>IF(AND('Riesgos Corrup'!#REF!="Baja",'Riesgos Corrup'!#REF!="Moderado"),CONCATENATE("R33C",'Riesgos Corrup'!#REF!),"")</f>
        <v>#REF!</v>
      </c>
      <c r="N188" s="103" t="e">
        <f>IF(AND('Riesgos Corrup'!#REF!="Baja",'Riesgos Corrup'!#REF!="Moderado"),CONCATENATE("R33C",'Riesgos Corrup'!#REF!),"")</f>
        <v>#REF!</v>
      </c>
      <c r="O188" s="104" t="e">
        <f>IF(AND('Riesgos Corrup'!#REF!="Baja",'Riesgos Corrup'!#REF!="Moderado"),CONCATENATE("R33C",'Riesgos Corrup'!#REF!),"")</f>
        <v>#REF!</v>
      </c>
      <c r="P188" s="102" t="e">
        <f>IF(AND('Riesgos Corrup'!#REF!="Baja",'Riesgos Corrup'!#REF!="Moderado"),CONCATENATE("R33C",'Riesgos Corrup'!#REF!),"")</f>
        <v>#REF!</v>
      </c>
      <c r="Q188" s="103" t="e">
        <f>IF(AND('Riesgos Corrup'!#REF!="Baja",'Riesgos Corrup'!#REF!="Moderado"),CONCATENATE("R33C",'Riesgos Corrup'!#REF!),"")</f>
        <v>#REF!</v>
      </c>
      <c r="R188" s="104" t="e">
        <f>IF(AND('Riesgos Corrup'!#REF!="Baja",'Riesgos Corrup'!#REF!="Moderado"),CONCATENATE("R33C",'Riesgos Corrup'!#REF!),"")</f>
        <v>#REF!</v>
      </c>
      <c r="S188" s="83" t="e">
        <f>IF(AND('Riesgos Corrup'!#REF!="Baja",'Riesgos Corrup'!#REF!="Mayor"),CONCATENATE("R33C",'Riesgos Corrup'!#REF!),"")</f>
        <v>#REF!</v>
      </c>
      <c r="T188" s="39" t="e">
        <f>IF(AND('Riesgos Corrup'!#REF!="Baja",'Riesgos Corrup'!#REF!="Mayor"),CONCATENATE("R33C",'Riesgos Corrup'!#REF!),"")</f>
        <v>#REF!</v>
      </c>
      <c r="U188" s="84" t="e">
        <f>IF(AND('Riesgos Corrup'!#REF!="Baja",'Riesgos Corrup'!#REF!="Mayor"),CONCATENATE("R33C",'Riesgos Corrup'!#REF!),"")</f>
        <v>#REF!</v>
      </c>
      <c r="V188" s="96" t="e">
        <f>IF(AND('Riesgos Corrup'!#REF!="Baja",'Riesgos Corrup'!#REF!="Catastrófico"),CONCATENATE("R33C",'Riesgos Corrup'!#REF!),"")</f>
        <v>#REF!</v>
      </c>
      <c r="W188" s="97" t="e">
        <f>IF(AND('Riesgos Corrup'!#REF!="Baja",'Riesgos Corrup'!#REF!="Catastrófico"),CONCATENATE("R33C",'Riesgos Corrup'!#REF!),"")</f>
        <v>#REF!</v>
      </c>
      <c r="X188" s="98" t="e">
        <f>IF(AND('Riesgos Corrup'!#REF!="Baja",'Riesgos Corrup'!#REF!="Catastrófico"),CONCATENATE("R33C",'Riesgos Corrup'!#REF!),"")</f>
        <v>#REF!</v>
      </c>
      <c r="Y188" s="40"/>
      <c r="Z188" s="266"/>
      <c r="AA188" s="267"/>
      <c r="AB188" s="267"/>
      <c r="AC188" s="267"/>
      <c r="AD188" s="267"/>
      <c r="AE188" s="268"/>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row>
    <row r="189" spans="1:61" ht="15" customHeight="1" x14ac:dyDescent="0.35">
      <c r="A189" s="40"/>
      <c r="B189" s="252"/>
      <c r="C189" s="253"/>
      <c r="D189" s="254"/>
      <c r="E189" s="227"/>
      <c r="F189" s="222"/>
      <c r="G189" s="222"/>
      <c r="H189" s="222"/>
      <c r="I189" s="222"/>
      <c r="J189" s="111" t="e">
        <f>IF(AND('Riesgos Corrup'!#REF!="Baja",'Riesgos Corrup'!#REF!="Moderado"),CONCATENATE("R34C",'Riesgos Corrup'!#REF!),"")</f>
        <v>#REF!</v>
      </c>
      <c r="K189" s="112" t="e">
        <f>IF(AND('Riesgos Corrup'!#REF!="Baja",'Riesgos Corrup'!#REF!="Moderado"),CONCATENATE("R34C",'Riesgos Corrup'!#REF!),"")</f>
        <v>#REF!</v>
      </c>
      <c r="L189" s="113" t="e">
        <f>IF(AND('Riesgos Corrup'!#REF!="Baja",'Riesgos Corrup'!#REF!="Moderado"),CONCATENATE("R34C",'Riesgos Corrup'!#REF!),"")</f>
        <v>#REF!</v>
      </c>
      <c r="M189" s="102" t="e">
        <f>IF(AND('Riesgos Corrup'!#REF!="Baja",'Riesgos Corrup'!#REF!="Moderado"),CONCATENATE("R34C",'Riesgos Corrup'!#REF!),"")</f>
        <v>#REF!</v>
      </c>
      <c r="N189" s="103" t="e">
        <f>IF(AND('Riesgos Corrup'!#REF!="Baja",'Riesgos Corrup'!#REF!="Moderado"),CONCATENATE("R34C",'Riesgos Corrup'!#REF!),"")</f>
        <v>#REF!</v>
      </c>
      <c r="O189" s="104" t="e">
        <f>IF(AND('Riesgos Corrup'!#REF!="Baja",'Riesgos Corrup'!#REF!="Moderado"),CONCATENATE("R34C",'Riesgos Corrup'!#REF!),"")</f>
        <v>#REF!</v>
      </c>
      <c r="P189" s="102" t="e">
        <f>IF(AND('Riesgos Corrup'!#REF!="Baja",'Riesgos Corrup'!#REF!="Moderado"),CONCATENATE("R34C",'Riesgos Corrup'!#REF!),"")</f>
        <v>#REF!</v>
      </c>
      <c r="Q189" s="103" t="e">
        <f>IF(AND('Riesgos Corrup'!#REF!="Baja",'Riesgos Corrup'!#REF!="Moderado"),CONCATENATE("R34C",'Riesgos Corrup'!#REF!),"")</f>
        <v>#REF!</v>
      </c>
      <c r="R189" s="104" t="e">
        <f>IF(AND('Riesgos Corrup'!#REF!="Baja",'Riesgos Corrup'!#REF!="Moderado"),CONCATENATE("R34C",'Riesgos Corrup'!#REF!),"")</f>
        <v>#REF!</v>
      </c>
      <c r="S189" s="83" t="e">
        <f>IF(AND('Riesgos Corrup'!#REF!="Baja",'Riesgos Corrup'!#REF!="Mayor"),CONCATENATE("R34C",'Riesgos Corrup'!#REF!),"")</f>
        <v>#REF!</v>
      </c>
      <c r="T189" s="39" t="e">
        <f>IF(AND('Riesgos Corrup'!#REF!="Baja",'Riesgos Corrup'!#REF!="Mayor"),CONCATENATE("R34C",'Riesgos Corrup'!#REF!),"")</f>
        <v>#REF!</v>
      </c>
      <c r="U189" s="84" t="e">
        <f>IF(AND('Riesgos Corrup'!#REF!="Baja",'Riesgos Corrup'!#REF!="Mayor"),CONCATENATE("R34C",'Riesgos Corrup'!#REF!),"")</f>
        <v>#REF!</v>
      </c>
      <c r="V189" s="96" t="e">
        <f>IF(AND('Riesgos Corrup'!#REF!="Baja",'Riesgos Corrup'!#REF!="Catastrófico"),CONCATENATE("R34C",'Riesgos Corrup'!#REF!),"")</f>
        <v>#REF!</v>
      </c>
      <c r="W189" s="97" t="e">
        <f>IF(AND('Riesgos Corrup'!#REF!="Baja",'Riesgos Corrup'!#REF!="Catastrófico"),CONCATENATE("R34C",'Riesgos Corrup'!#REF!),"")</f>
        <v>#REF!</v>
      </c>
      <c r="X189" s="98" t="e">
        <f>IF(AND('Riesgos Corrup'!#REF!="Baja",'Riesgos Corrup'!#REF!="Catastrófico"),CONCATENATE("R34C",'Riesgos Corrup'!#REF!),"")</f>
        <v>#REF!</v>
      </c>
      <c r="Y189" s="40"/>
      <c r="Z189" s="266"/>
      <c r="AA189" s="267"/>
      <c r="AB189" s="267"/>
      <c r="AC189" s="267"/>
      <c r="AD189" s="267"/>
      <c r="AE189" s="268"/>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row>
    <row r="190" spans="1:61" ht="15" customHeight="1" x14ac:dyDescent="0.35">
      <c r="A190" s="40"/>
      <c r="B190" s="252"/>
      <c r="C190" s="253"/>
      <c r="D190" s="254"/>
      <c r="E190" s="227"/>
      <c r="F190" s="222"/>
      <c r="G190" s="222"/>
      <c r="H190" s="222"/>
      <c r="I190" s="222"/>
      <c r="J190" s="111" t="e">
        <f>IF(AND('Riesgos Corrup'!#REF!="Baja",'Riesgos Corrup'!#REF!="Moderado"),CONCATENATE("R35C",'Riesgos Corrup'!#REF!),"")</f>
        <v>#REF!</v>
      </c>
      <c r="K190" s="112" t="e">
        <f>IF(AND('Riesgos Corrup'!#REF!="Baja",'Riesgos Corrup'!#REF!="Moderado"),CONCATENATE("R35C",'Riesgos Corrup'!#REF!),"")</f>
        <v>#REF!</v>
      </c>
      <c r="L190" s="113" t="e">
        <f>IF(AND('Riesgos Corrup'!#REF!="Baja",'Riesgos Corrup'!#REF!="Moderado"),CONCATENATE("R35C",'Riesgos Corrup'!#REF!),"")</f>
        <v>#REF!</v>
      </c>
      <c r="M190" s="102" t="e">
        <f>IF(AND('Riesgos Corrup'!#REF!="Baja",'Riesgos Corrup'!#REF!="Moderado"),CONCATENATE("R35C",'Riesgos Corrup'!#REF!),"")</f>
        <v>#REF!</v>
      </c>
      <c r="N190" s="103" t="e">
        <f>IF(AND('Riesgos Corrup'!#REF!="Baja",'Riesgos Corrup'!#REF!="Moderado"),CONCATENATE("R35C",'Riesgos Corrup'!#REF!),"")</f>
        <v>#REF!</v>
      </c>
      <c r="O190" s="104" t="e">
        <f>IF(AND('Riesgos Corrup'!#REF!="Baja",'Riesgos Corrup'!#REF!="Moderado"),CONCATENATE("R35C",'Riesgos Corrup'!#REF!),"")</f>
        <v>#REF!</v>
      </c>
      <c r="P190" s="102" t="e">
        <f>IF(AND('Riesgos Corrup'!#REF!="Baja",'Riesgos Corrup'!#REF!="Moderado"),CONCATENATE("R35C",'Riesgos Corrup'!#REF!),"")</f>
        <v>#REF!</v>
      </c>
      <c r="Q190" s="103" t="e">
        <f>IF(AND('Riesgos Corrup'!#REF!="Baja",'Riesgos Corrup'!#REF!="Moderado"),CONCATENATE("R35C",'Riesgos Corrup'!#REF!),"")</f>
        <v>#REF!</v>
      </c>
      <c r="R190" s="104" t="e">
        <f>IF(AND('Riesgos Corrup'!#REF!="Baja",'Riesgos Corrup'!#REF!="Moderado"),CONCATENATE("R35C",'Riesgos Corrup'!#REF!),"")</f>
        <v>#REF!</v>
      </c>
      <c r="S190" s="83" t="e">
        <f>IF(AND('Riesgos Corrup'!#REF!="Baja",'Riesgos Corrup'!#REF!="Mayor"),CONCATENATE("R35C",'Riesgos Corrup'!#REF!),"")</f>
        <v>#REF!</v>
      </c>
      <c r="T190" s="39" t="e">
        <f>IF(AND('Riesgos Corrup'!#REF!="Baja",'Riesgos Corrup'!#REF!="Mayor"),CONCATENATE("R35C",'Riesgos Corrup'!#REF!),"")</f>
        <v>#REF!</v>
      </c>
      <c r="U190" s="84" t="e">
        <f>IF(AND('Riesgos Corrup'!#REF!="Baja",'Riesgos Corrup'!#REF!="Mayor"),CONCATENATE("R35C",'Riesgos Corrup'!#REF!),"")</f>
        <v>#REF!</v>
      </c>
      <c r="V190" s="96" t="e">
        <f>IF(AND('Riesgos Corrup'!#REF!="Baja",'Riesgos Corrup'!#REF!="Catastrófico"),CONCATENATE("R35C",'Riesgos Corrup'!#REF!),"")</f>
        <v>#REF!</v>
      </c>
      <c r="W190" s="97" t="e">
        <f>IF(AND('Riesgos Corrup'!#REF!="Baja",'Riesgos Corrup'!#REF!="Catastrófico"),CONCATENATE("R35C",'Riesgos Corrup'!#REF!),"")</f>
        <v>#REF!</v>
      </c>
      <c r="X190" s="98" t="e">
        <f>IF(AND('Riesgos Corrup'!#REF!="Baja",'Riesgos Corrup'!#REF!="Catastrófico"),CONCATENATE("R35C",'Riesgos Corrup'!#REF!),"")</f>
        <v>#REF!</v>
      </c>
      <c r="Y190" s="40"/>
      <c r="Z190" s="266"/>
      <c r="AA190" s="267"/>
      <c r="AB190" s="267"/>
      <c r="AC190" s="267"/>
      <c r="AD190" s="267"/>
      <c r="AE190" s="268"/>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row>
    <row r="191" spans="1:61" ht="15" customHeight="1" x14ac:dyDescent="0.35">
      <c r="A191" s="40"/>
      <c r="B191" s="252"/>
      <c r="C191" s="253"/>
      <c r="D191" s="254"/>
      <c r="E191" s="227"/>
      <c r="F191" s="222"/>
      <c r="G191" s="222"/>
      <c r="H191" s="222"/>
      <c r="I191" s="222"/>
      <c r="J191" s="111" t="e">
        <f>IF(AND('Riesgos Corrup'!#REF!="Baja",'Riesgos Corrup'!#REF!="Moderado"),CONCATENATE("R36C",'Riesgos Corrup'!#REF!),"")</f>
        <v>#REF!</v>
      </c>
      <c r="K191" s="112" t="e">
        <f>IF(AND('Riesgos Corrup'!#REF!="Baja",'Riesgos Corrup'!#REF!="Moderado"),CONCATENATE("R36C",'Riesgos Corrup'!#REF!),"")</f>
        <v>#REF!</v>
      </c>
      <c r="L191" s="113" t="e">
        <f>IF(AND('Riesgos Corrup'!#REF!="Baja",'Riesgos Corrup'!#REF!="Moderado"),CONCATENATE("R36C",'Riesgos Corrup'!#REF!),"")</f>
        <v>#REF!</v>
      </c>
      <c r="M191" s="102" t="e">
        <f>IF(AND('Riesgos Corrup'!#REF!="Baja",'Riesgos Corrup'!#REF!="Moderado"),CONCATENATE("R36C",'Riesgos Corrup'!#REF!),"")</f>
        <v>#REF!</v>
      </c>
      <c r="N191" s="103" t="e">
        <f>IF(AND('Riesgos Corrup'!#REF!="Baja",'Riesgos Corrup'!#REF!="Moderado"),CONCATENATE("R36C",'Riesgos Corrup'!#REF!),"")</f>
        <v>#REF!</v>
      </c>
      <c r="O191" s="104" t="e">
        <f>IF(AND('Riesgos Corrup'!#REF!="Baja",'Riesgos Corrup'!#REF!="Moderado"),CONCATENATE("R36C",'Riesgos Corrup'!#REF!),"")</f>
        <v>#REF!</v>
      </c>
      <c r="P191" s="102" t="e">
        <f>IF(AND('Riesgos Corrup'!#REF!="Baja",'Riesgos Corrup'!#REF!="Moderado"),CONCATENATE("R36C",'Riesgos Corrup'!#REF!),"")</f>
        <v>#REF!</v>
      </c>
      <c r="Q191" s="103" t="e">
        <f>IF(AND('Riesgos Corrup'!#REF!="Baja",'Riesgos Corrup'!#REF!="Moderado"),CONCATENATE("R36C",'Riesgos Corrup'!#REF!),"")</f>
        <v>#REF!</v>
      </c>
      <c r="R191" s="104" t="e">
        <f>IF(AND('Riesgos Corrup'!#REF!="Baja",'Riesgos Corrup'!#REF!="Moderado"),CONCATENATE("R36C",'Riesgos Corrup'!#REF!),"")</f>
        <v>#REF!</v>
      </c>
      <c r="S191" s="83" t="e">
        <f>IF(AND('Riesgos Corrup'!#REF!="Baja",'Riesgos Corrup'!#REF!="Mayor"),CONCATENATE("R36C",'Riesgos Corrup'!#REF!),"")</f>
        <v>#REF!</v>
      </c>
      <c r="T191" s="39" t="e">
        <f>IF(AND('Riesgos Corrup'!#REF!="Baja",'Riesgos Corrup'!#REF!="Mayor"),CONCATENATE("R36C",'Riesgos Corrup'!#REF!),"")</f>
        <v>#REF!</v>
      </c>
      <c r="U191" s="84" t="e">
        <f>IF(AND('Riesgos Corrup'!#REF!="Baja",'Riesgos Corrup'!#REF!="Mayor"),CONCATENATE("R36C",'Riesgos Corrup'!#REF!),"")</f>
        <v>#REF!</v>
      </c>
      <c r="V191" s="96" t="e">
        <f>IF(AND('Riesgos Corrup'!#REF!="Baja",'Riesgos Corrup'!#REF!="Catastrófico"),CONCATENATE("R36C",'Riesgos Corrup'!#REF!),"")</f>
        <v>#REF!</v>
      </c>
      <c r="W191" s="97" t="e">
        <f>IF(AND('Riesgos Corrup'!#REF!="Baja",'Riesgos Corrup'!#REF!="Catastrófico"),CONCATENATE("R36C",'Riesgos Corrup'!#REF!),"")</f>
        <v>#REF!</v>
      </c>
      <c r="X191" s="98" t="e">
        <f>IF(AND('Riesgos Corrup'!#REF!="Baja",'Riesgos Corrup'!#REF!="Catastrófico"),CONCATENATE("R36C",'Riesgos Corrup'!#REF!),"")</f>
        <v>#REF!</v>
      </c>
      <c r="Y191" s="40"/>
      <c r="Z191" s="266"/>
      <c r="AA191" s="267"/>
      <c r="AB191" s="267"/>
      <c r="AC191" s="267"/>
      <c r="AD191" s="267"/>
      <c r="AE191" s="268"/>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row>
    <row r="192" spans="1:61" ht="15" customHeight="1" x14ac:dyDescent="0.35">
      <c r="A192" s="40"/>
      <c r="B192" s="252"/>
      <c r="C192" s="253"/>
      <c r="D192" s="254"/>
      <c r="E192" s="227"/>
      <c r="F192" s="222"/>
      <c r="G192" s="222"/>
      <c r="H192" s="222"/>
      <c r="I192" s="222"/>
      <c r="J192" s="111" t="str">
        <f ca="1">IF(AND('Riesgos Corrup'!$AB$37="Baja",'Riesgos Corrup'!$AD$37="Moderado"),CONCATENATE("R37C",'Riesgos Corrup'!$R$37),"")</f>
        <v/>
      </c>
      <c r="K192" s="112" t="str">
        <f>IF(AND('Riesgos Corrup'!$AB$38="Baja",'Riesgos Corrup'!$AD$38="Moderado"),CONCATENATE("R37C",'Riesgos Corrup'!$R$38),"")</f>
        <v/>
      </c>
      <c r="L192" s="113" t="str">
        <f>IF(AND('Riesgos Corrup'!$AB$39="Baja",'Riesgos Corrup'!$AD$39="Moderado"),CONCATENATE("R37C",'Riesgos Corrup'!$R$39),"")</f>
        <v/>
      </c>
      <c r="M192" s="102" t="str">
        <f ca="1">IF(AND('Riesgos Corrup'!$AB$37="Baja",'Riesgos Corrup'!$AD$37="Moderado"),CONCATENATE("R37C",'Riesgos Corrup'!$R$37),"")</f>
        <v/>
      </c>
      <c r="N192" s="103" t="str">
        <f>IF(AND('Riesgos Corrup'!$AB$38="Baja",'Riesgos Corrup'!$AD$38="Moderado"),CONCATENATE("R37C",'Riesgos Corrup'!$R$38),"")</f>
        <v/>
      </c>
      <c r="O192" s="104" t="str">
        <f>IF(AND('Riesgos Corrup'!$AB$39="Baja",'Riesgos Corrup'!$AD$39="Moderado"),CONCATENATE("R37C",'Riesgos Corrup'!$R$39),"")</f>
        <v/>
      </c>
      <c r="P192" s="102" t="str">
        <f ca="1">IF(AND('Riesgos Corrup'!$AB$37="Baja",'Riesgos Corrup'!$AD$37="Moderado"),CONCATENATE("R37C",'Riesgos Corrup'!$R$37),"")</f>
        <v/>
      </c>
      <c r="Q192" s="103" t="str">
        <f>IF(AND('Riesgos Corrup'!$AB$38="Baja",'Riesgos Corrup'!$AD$38="Moderado"),CONCATENATE("R37C",'Riesgos Corrup'!$R$38),"")</f>
        <v/>
      </c>
      <c r="R192" s="104" t="str">
        <f>IF(AND('Riesgos Corrup'!$AB$39="Baja",'Riesgos Corrup'!$AD$39="Moderado"),CONCATENATE("R37C",'Riesgos Corrup'!$R$39),"")</f>
        <v/>
      </c>
      <c r="S192" s="83" t="str">
        <f ca="1">IF(AND('Riesgos Corrup'!$AB$37="Baja",'Riesgos Corrup'!$AD$37="Mayor"),CONCATENATE("R37C",'Riesgos Corrup'!$R$37),"")</f>
        <v/>
      </c>
      <c r="T192" s="39" t="str">
        <f>IF(AND('Riesgos Corrup'!$AB$38="Baja",'Riesgos Corrup'!$AD$38="Mayor"),CONCATENATE("R37C",'Riesgos Corrup'!$R$38),"")</f>
        <v/>
      </c>
      <c r="U192" s="84" t="str">
        <f>IF(AND('Riesgos Corrup'!$AB$39="Baja",'Riesgos Corrup'!$AD$39="Mayor"),CONCATENATE("R37C",'Riesgos Corrup'!$R$39),"")</f>
        <v/>
      </c>
      <c r="V192" s="96" t="str">
        <f ca="1">IF(AND('Riesgos Corrup'!$AB$37="Baja",'Riesgos Corrup'!$AD$37="Catastrófico"),CONCATENATE("R37C",'Riesgos Corrup'!$R$37),"")</f>
        <v/>
      </c>
      <c r="W192" s="97" t="str">
        <f>IF(AND('Riesgos Corrup'!$AB$38="Baja",'Riesgos Corrup'!$AD$38="Catastrófico"),CONCATENATE("R37C",'Riesgos Corrup'!$R$38),"")</f>
        <v/>
      </c>
      <c r="X192" s="98" t="str">
        <f>IF(AND('Riesgos Corrup'!$AB$39="Baja",'Riesgos Corrup'!$AD$39="Catastrófico"),CONCATENATE("R37C",'Riesgos Corrup'!$R$39),"")</f>
        <v/>
      </c>
      <c r="Y192" s="40"/>
      <c r="Z192" s="266"/>
      <c r="AA192" s="267"/>
      <c r="AB192" s="267"/>
      <c r="AC192" s="267"/>
      <c r="AD192" s="267"/>
      <c r="AE192" s="268"/>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row>
    <row r="193" spans="1:65" ht="15" customHeight="1" x14ac:dyDescent="0.35">
      <c r="A193" s="40"/>
      <c r="B193" s="252"/>
      <c r="C193" s="253"/>
      <c r="D193" s="254"/>
      <c r="E193" s="227"/>
      <c r="F193" s="222"/>
      <c r="G193" s="222"/>
      <c r="H193" s="222"/>
      <c r="I193" s="222"/>
      <c r="J193" s="111" t="e">
        <f>IF(AND('Riesgos Corrup'!#REF!="Baja",'Riesgos Corrup'!#REF!="Moderado"),CONCATENATE("R39C",'Riesgos Corrup'!#REF!),"")</f>
        <v>#REF!</v>
      </c>
      <c r="K193" s="112" t="e">
        <f>IF(AND('Riesgos Corrup'!#REF!="Baja",'Riesgos Corrup'!#REF!="Moderado"),CONCATENATE("R38C",'Riesgos Corrup'!#REF!),"")</f>
        <v>#REF!</v>
      </c>
      <c r="L193" s="113" t="e">
        <f>IF(AND('Riesgos Corrup'!#REF!="Baja",'Riesgos Corrup'!#REF!="Moderado"),CONCATENATE("R38C",'Riesgos Corrup'!#REF!),"")</f>
        <v>#REF!</v>
      </c>
      <c r="M193" s="102" t="e">
        <f>IF(AND('Riesgos Corrup'!#REF!="Baja",'Riesgos Corrup'!#REF!="Moderado"),CONCATENATE("R39C",'Riesgos Corrup'!#REF!),"")</f>
        <v>#REF!</v>
      </c>
      <c r="N193" s="103" t="e">
        <f>IF(AND('Riesgos Corrup'!#REF!="Baja",'Riesgos Corrup'!#REF!="Moderado"),CONCATENATE("R38C",'Riesgos Corrup'!#REF!),"")</f>
        <v>#REF!</v>
      </c>
      <c r="O193" s="104" t="e">
        <f>IF(AND('Riesgos Corrup'!#REF!="Baja",'Riesgos Corrup'!#REF!="Moderado"),CONCATENATE("R38C",'Riesgos Corrup'!#REF!),"")</f>
        <v>#REF!</v>
      </c>
      <c r="P193" s="102" t="e">
        <f>IF(AND('Riesgos Corrup'!#REF!="Baja",'Riesgos Corrup'!#REF!="Moderado"),CONCATENATE("R39C",'Riesgos Corrup'!#REF!),"")</f>
        <v>#REF!</v>
      </c>
      <c r="Q193" s="103" t="e">
        <f>IF(AND('Riesgos Corrup'!#REF!="Baja",'Riesgos Corrup'!#REF!="Moderado"),CONCATENATE("R38C",'Riesgos Corrup'!#REF!),"")</f>
        <v>#REF!</v>
      </c>
      <c r="R193" s="104" t="e">
        <f>IF(AND('Riesgos Corrup'!#REF!="Baja",'Riesgos Corrup'!#REF!="Moderado"),CONCATENATE("R38C",'Riesgos Corrup'!#REF!),"")</f>
        <v>#REF!</v>
      </c>
      <c r="S193" s="83" t="e">
        <f>IF(AND('Riesgos Corrup'!#REF!="Baja",'Riesgos Corrup'!#REF!="Mayor"),CONCATENATE("R39C",'Riesgos Corrup'!#REF!),"")</f>
        <v>#REF!</v>
      </c>
      <c r="T193" s="39" t="e">
        <f>IF(AND('Riesgos Corrup'!#REF!="Baja",'Riesgos Corrup'!#REF!="Mayor"),CONCATENATE("R38C",'Riesgos Corrup'!#REF!),"")</f>
        <v>#REF!</v>
      </c>
      <c r="U193" s="84" t="e">
        <f>IF(AND('Riesgos Corrup'!#REF!="Baja",'Riesgos Corrup'!#REF!="Mayor"),CONCATENATE("R38C",'Riesgos Corrup'!#REF!),"")</f>
        <v>#REF!</v>
      </c>
      <c r="V193" s="96" t="e">
        <f>IF(AND('Riesgos Corrup'!#REF!="Baja",'Riesgos Corrup'!#REF!="Catastrófico"),CONCATENATE("R39C",'Riesgos Corrup'!#REF!),"")</f>
        <v>#REF!</v>
      </c>
      <c r="W193" s="97" t="e">
        <f>IF(AND('Riesgos Corrup'!#REF!="Baja",'Riesgos Corrup'!#REF!="Catastrófico"),CONCATENATE("R38C",'Riesgos Corrup'!#REF!),"")</f>
        <v>#REF!</v>
      </c>
      <c r="X193" s="98" t="e">
        <f>IF(AND('Riesgos Corrup'!#REF!="Baja",'Riesgos Corrup'!#REF!="Catastrófico"),CONCATENATE("R38C",'Riesgos Corrup'!#REF!),"")</f>
        <v>#REF!</v>
      </c>
      <c r="Y193" s="40"/>
      <c r="Z193" s="266"/>
      <c r="AA193" s="267"/>
      <c r="AB193" s="267"/>
      <c r="AC193" s="267"/>
      <c r="AD193" s="267"/>
      <c r="AE193" s="268"/>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row>
    <row r="194" spans="1:65" ht="15" customHeight="1" x14ac:dyDescent="0.35">
      <c r="A194" s="40"/>
      <c r="B194" s="252"/>
      <c r="C194" s="253"/>
      <c r="D194" s="254"/>
      <c r="E194" s="227"/>
      <c r="F194" s="222"/>
      <c r="G194" s="222"/>
      <c r="H194" s="222"/>
      <c r="I194" s="222"/>
      <c r="J194" s="111" t="e">
        <f>IF(AND('Riesgos Corrup'!#REF!="Baja",'Riesgos Corrup'!#REF!="Moderado"),CONCATENATE("R40C",'Riesgos Corrup'!#REF!),"")</f>
        <v>#REF!</v>
      </c>
      <c r="K194" s="112" t="e">
        <f>IF(AND('Riesgos Corrup'!#REF!="Baja",'Riesgos Corrup'!#REF!="Moderado"),CONCATENATE("R39C",'Riesgos Corrup'!#REF!),"")</f>
        <v>#REF!</v>
      </c>
      <c r="L194" s="113" t="e">
        <f>IF(AND('Riesgos Corrup'!#REF!="Baja",'Riesgos Corrup'!#REF!="Moderado"),CONCATENATE("R39C",'Riesgos Corrup'!#REF!),"")</f>
        <v>#REF!</v>
      </c>
      <c r="M194" s="102" t="e">
        <f>IF(AND('Riesgos Corrup'!#REF!="Baja",'Riesgos Corrup'!#REF!="Moderado"),CONCATENATE("R40C",'Riesgos Corrup'!#REF!),"")</f>
        <v>#REF!</v>
      </c>
      <c r="N194" s="103" t="e">
        <f>IF(AND('Riesgos Corrup'!#REF!="Baja",'Riesgos Corrup'!#REF!="Moderado"),CONCATENATE("R39C",'Riesgos Corrup'!#REF!),"")</f>
        <v>#REF!</v>
      </c>
      <c r="O194" s="104" t="e">
        <f>IF(AND('Riesgos Corrup'!#REF!="Baja",'Riesgos Corrup'!#REF!="Moderado"),CONCATENATE("R39C",'Riesgos Corrup'!#REF!),"")</f>
        <v>#REF!</v>
      </c>
      <c r="P194" s="102" t="e">
        <f>IF(AND('Riesgos Corrup'!#REF!="Baja",'Riesgos Corrup'!#REF!="Moderado"),CONCATENATE("R40C",'Riesgos Corrup'!#REF!),"")</f>
        <v>#REF!</v>
      </c>
      <c r="Q194" s="103" t="e">
        <f>IF(AND('Riesgos Corrup'!#REF!="Baja",'Riesgos Corrup'!#REF!="Moderado"),CONCATENATE("R39C",'Riesgos Corrup'!#REF!),"")</f>
        <v>#REF!</v>
      </c>
      <c r="R194" s="104" t="e">
        <f>IF(AND('Riesgos Corrup'!#REF!="Baja",'Riesgos Corrup'!#REF!="Moderado"),CONCATENATE("R39C",'Riesgos Corrup'!#REF!),"")</f>
        <v>#REF!</v>
      </c>
      <c r="S194" s="83" t="e">
        <f>IF(AND('Riesgos Corrup'!#REF!="Baja",'Riesgos Corrup'!#REF!="Mayor"),CONCATENATE("R40C",'Riesgos Corrup'!#REF!),"")</f>
        <v>#REF!</v>
      </c>
      <c r="T194" s="39" t="e">
        <f>IF(AND('Riesgos Corrup'!#REF!="Baja",'Riesgos Corrup'!#REF!="Mayor"),CONCATENATE("R39C",'Riesgos Corrup'!#REF!),"")</f>
        <v>#REF!</v>
      </c>
      <c r="U194" s="84" t="e">
        <f>IF(AND('Riesgos Corrup'!#REF!="Baja",'Riesgos Corrup'!#REF!="Mayor"),CONCATENATE("R39C",'Riesgos Corrup'!#REF!),"")</f>
        <v>#REF!</v>
      </c>
      <c r="V194" s="96" t="e">
        <f>IF(AND('Riesgos Corrup'!#REF!="Baja",'Riesgos Corrup'!#REF!="Catastrófico"),CONCATENATE("R40C",'Riesgos Corrup'!#REF!),"")</f>
        <v>#REF!</v>
      </c>
      <c r="W194" s="97" t="e">
        <f>IF(AND('Riesgos Corrup'!#REF!="Baja",'Riesgos Corrup'!#REF!="Catastrófico"),CONCATENATE("R39C",'Riesgos Corrup'!#REF!),"")</f>
        <v>#REF!</v>
      </c>
      <c r="X194" s="98" t="e">
        <f>IF(AND('Riesgos Corrup'!#REF!="Baja",'Riesgos Corrup'!#REF!="Catastrófico"),CONCATENATE("R39C",'Riesgos Corrup'!#REF!),"")</f>
        <v>#REF!</v>
      </c>
      <c r="Y194" s="40"/>
      <c r="Z194" s="266"/>
      <c r="AA194" s="267"/>
      <c r="AB194" s="267"/>
      <c r="AC194" s="267"/>
      <c r="AD194" s="267"/>
      <c r="AE194" s="268"/>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row>
    <row r="195" spans="1:65" ht="15" customHeight="1" x14ac:dyDescent="0.35">
      <c r="A195" s="40"/>
      <c r="B195" s="252"/>
      <c r="C195" s="253"/>
      <c r="D195" s="254"/>
      <c r="E195" s="227"/>
      <c r="F195" s="222"/>
      <c r="G195" s="222"/>
      <c r="H195" s="222"/>
      <c r="I195" s="222"/>
      <c r="J195" s="111" t="e">
        <f>IF(AND('Riesgos Corrup'!#REF!="Baja",'Riesgos Corrup'!#REF!="Moderado"),CONCATENATE("R41C",'Riesgos Corrup'!#REF!),"")</f>
        <v>#REF!</v>
      </c>
      <c r="K195" s="112" t="e">
        <f>IF(AND('Riesgos Corrup'!#REF!="Baja",'Riesgos Corrup'!#REF!="Moderado"),CONCATENATE("R40C",'Riesgos Corrup'!#REF!),"")</f>
        <v>#REF!</v>
      </c>
      <c r="L195" s="113" t="e">
        <f>IF(AND('Riesgos Corrup'!#REF!="Baja",'Riesgos Corrup'!#REF!="Moderado"),CONCATENATE("R40C",'Riesgos Corrup'!#REF!),"")</f>
        <v>#REF!</v>
      </c>
      <c r="M195" s="102" t="e">
        <f>IF(AND('Riesgos Corrup'!#REF!="Baja",'Riesgos Corrup'!#REF!="Moderado"),CONCATENATE("R41C",'Riesgos Corrup'!#REF!),"")</f>
        <v>#REF!</v>
      </c>
      <c r="N195" s="103" t="e">
        <f>IF(AND('Riesgos Corrup'!#REF!="Baja",'Riesgos Corrup'!#REF!="Moderado"),CONCATENATE("R40C",'Riesgos Corrup'!#REF!),"")</f>
        <v>#REF!</v>
      </c>
      <c r="O195" s="104" t="e">
        <f>IF(AND('Riesgos Corrup'!#REF!="Baja",'Riesgos Corrup'!#REF!="Moderado"),CONCATENATE("R40C",'Riesgos Corrup'!#REF!),"")</f>
        <v>#REF!</v>
      </c>
      <c r="P195" s="102" t="e">
        <f>IF(AND('Riesgos Corrup'!#REF!="Baja",'Riesgos Corrup'!#REF!="Moderado"),CONCATENATE("R41C",'Riesgos Corrup'!#REF!),"")</f>
        <v>#REF!</v>
      </c>
      <c r="Q195" s="103" t="e">
        <f>IF(AND('Riesgos Corrup'!#REF!="Baja",'Riesgos Corrup'!#REF!="Moderado"),CONCATENATE("R40C",'Riesgos Corrup'!#REF!),"")</f>
        <v>#REF!</v>
      </c>
      <c r="R195" s="104" t="e">
        <f>IF(AND('Riesgos Corrup'!#REF!="Baja",'Riesgos Corrup'!#REF!="Moderado"),CONCATENATE("R40C",'Riesgos Corrup'!#REF!),"")</f>
        <v>#REF!</v>
      </c>
      <c r="S195" s="83" t="e">
        <f>IF(AND('Riesgos Corrup'!#REF!="Baja",'Riesgos Corrup'!#REF!="Mayor"),CONCATENATE("R41C",'Riesgos Corrup'!#REF!),"")</f>
        <v>#REF!</v>
      </c>
      <c r="T195" s="39" t="e">
        <f>IF(AND('Riesgos Corrup'!#REF!="Baja",'Riesgos Corrup'!#REF!="Mayor"),CONCATENATE("R40C",'Riesgos Corrup'!#REF!),"")</f>
        <v>#REF!</v>
      </c>
      <c r="U195" s="84" t="e">
        <f>IF(AND('Riesgos Corrup'!#REF!="Baja",'Riesgos Corrup'!#REF!="Mayor"),CONCATENATE("R40C",'Riesgos Corrup'!#REF!),"")</f>
        <v>#REF!</v>
      </c>
      <c r="V195" s="96" t="e">
        <f>IF(AND('Riesgos Corrup'!#REF!="Baja",'Riesgos Corrup'!#REF!="Catastrófico"),CONCATENATE("R41C",'Riesgos Corrup'!#REF!),"")</f>
        <v>#REF!</v>
      </c>
      <c r="W195" s="97" t="e">
        <f>IF(AND('Riesgos Corrup'!#REF!="Baja",'Riesgos Corrup'!#REF!="Catastrófico"),CONCATENATE("R40C",'Riesgos Corrup'!#REF!),"")</f>
        <v>#REF!</v>
      </c>
      <c r="X195" s="98" t="e">
        <f>IF(AND('Riesgos Corrup'!#REF!="Baja",'Riesgos Corrup'!#REF!="Catastrófico"),CONCATENATE("R40C",'Riesgos Corrup'!#REF!),"")</f>
        <v>#REF!</v>
      </c>
      <c r="Y195" s="40"/>
      <c r="Z195" s="266"/>
      <c r="AA195" s="267"/>
      <c r="AB195" s="267"/>
      <c r="AC195" s="267"/>
      <c r="AD195" s="267"/>
      <c r="AE195" s="268"/>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row>
    <row r="196" spans="1:65" ht="15" customHeight="1" x14ac:dyDescent="0.35">
      <c r="A196" s="40"/>
      <c r="B196" s="252"/>
      <c r="C196" s="253"/>
      <c r="D196" s="254"/>
      <c r="E196" s="227"/>
      <c r="F196" s="222"/>
      <c r="G196" s="222"/>
      <c r="H196" s="222"/>
      <c r="I196" s="222"/>
      <c r="J196" s="111" t="str">
        <f>IF(AND('Riesgos Corrup'!$AB$40="Baja",'Riesgos Corrup'!$AD$40="Moderado"),CONCATENATE("R42C",'Riesgos Corrup'!$R$40),"")</f>
        <v/>
      </c>
      <c r="K196" s="112" t="str">
        <f>IF(AND('Riesgos Corrup'!$AB$41="Baja",'Riesgos Corrup'!$AD$41="Moderado"),CONCATENATE("R41C",'Riesgos Corrup'!$R$41),"")</f>
        <v/>
      </c>
      <c r="L196" s="113" t="str">
        <f>IF(AND('Riesgos Corrup'!$AB$42="Baja",'Riesgos Corrup'!$AD$42="Moderado"),CONCATENATE("R41C",'Riesgos Corrup'!$R$42),"")</f>
        <v/>
      </c>
      <c r="M196" s="102" t="str">
        <f>IF(AND('Riesgos Corrup'!$AB$40="Baja",'Riesgos Corrup'!$AD$40="Moderado"),CONCATENATE("R42C",'Riesgos Corrup'!$R$40),"")</f>
        <v/>
      </c>
      <c r="N196" s="103" t="str">
        <f>IF(AND('Riesgos Corrup'!$AB$41="Baja",'Riesgos Corrup'!$AD$41="Moderado"),CONCATENATE("R41C",'Riesgos Corrup'!$R$41),"")</f>
        <v/>
      </c>
      <c r="O196" s="104" t="str">
        <f>IF(AND('Riesgos Corrup'!$AB$42="Baja",'Riesgos Corrup'!$AD$42="Moderado"),CONCATENATE("R41C",'Riesgos Corrup'!$R$42),"")</f>
        <v/>
      </c>
      <c r="P196" s="102" t="str">
        <f>IF(AND('Riesgos Corrup'!$AB$40="Baja",'Riesgos Corrup'!$AD$40="Moderado"),CONCATENATE("R42C",'Riesgos Corrup'!$R$40),"")</f>
        <v/>
      </c>
      <c r="Q196" s="103" t="str">
        <f>IF(AND('Riesgos Corrup'!$AB$41="Baja",'Riesgos Corrup'!$AD$41="Moderado"),CONCATENATE("R41C",'Riesgos Corrup'!$R$41),"")</f>
        <v/>
      </c>
      <c r="R196" s="104" t="str">
        <f>IF(AND('Riesgos Corrup'!$AB$42="Baja",'Riesgos Corrup'!$AD$42="Moderado"),CONCATENATE("R41C",'Riesgos Corrup'!$R$42),"")</f>
        <v/>
      </c>
      <c r="S196" s="83" t="str">
        <f>IF(AND('Riesgos Corrup'!$AB$40="Baja",'Riesgos Corrup'!$AD$40="Mayor"),CONCATENATE("R42C",'Riesgos Corrup'!$R$40),"")</f>
        <v/>
      </c>
      <c r="T196" s="39" t="str">
        <f>IF(AND('Riesgos Corrup'!$AB$41="Baja",'Riesgos Corrup'!$AD$41="Mayor"),CONCATENATE("R41C",'Riesgos Corrup'!$R$41),"")</f>
        <v/>
      </c>
      <c r="U196" s="84" t="str">
        <f>IF(AND('Riesgos Corrup'!$AB$42="Baja",'Riesgos Corrup'!$AD$42="Mayor"),CONCATENATE("R41C",'Riesgos Corrup'!$R$42),"")</f>
        <v/>
      </c>
      <c r="V196" s="96" t="str">
        <f>IF(AND('Riesgos Corrup'!$AB$40="Baja",'Riesgos Corrup'!$AD$40="Catastrófico"),CONCATENATE("R42C",'Riesgos Corrup'!$R$40),"")</f>
        <v/>
      </c>
      <c r="W196" s="97" t="str">
        <f>IF(AND('Riesgos Corrup'!$AB$41="Baja",'Riesgos Corrup'!$AD$41="Catastrófico"),CONCATENATE("R41C",'Riesgos Corrup'!$R$41),"")</f>
        <v/>
      </c>
      <c r="X196" s="98" t="str">
        <f>IF(AND('Riesgos Corrup'!$AB$42="Baja",'Riesgos Corrup'!$AD$42="Catastrófico"),CONCATENATE("R41C",'Riesgos Corrup'!$R$42),"")</f>
        <v/>
      </c>
      <c r="Y196" s="40"/>
      <c r="Z196" s="266"/>
      <c r="AA196" s="267"/>
      <c r="AB196" s="267"/>
      <c r="AC196" s="267"/>
      <c r="AD196" s="267"/>
      <c r="AE196" s="268"/>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row>
    <row r="197" spans="1:65" ht="15" customHeight="1" x14ac:dyDescent="0.35">
      <c r="A197" s="40"/>
      <c r="B197" s="252"/>
      <c r="C197" s="253"/>
      <c r="D197" s="254"/>
      <c r="E197" s="227"/>
      <c r="F197" s="222"/>
      <c r="G197" s="222"/>
      <c r="H197" s="222"/>
      <c r="I197" s="222"/>
      <c r="J197" s="111" t="e">
        <f>IF(AND('Riesgos Corrup'!#REF!="Baja",'Riesgos Corrup'!#REF!="Moderado"),CONCATENATE("R43C",'Riesgos Corrup'!#REF!),"")</f>
        <v>#REF!</v>
      </c>
      <c r="K197" s="112" t="e">
        <f>IF(AND('Riesgos Corrup'!#REF!="Baja",'Riesgos Corrup'!#REF!="Moderado"),CONCATENATE("R42C",'Riesgos Corrup'!#REF!),"")</f>
        <v>#REF!</v>
      </c>
      <c r="L197" s="113" t="e">
        <f>IF(AND('Riesgos Corrup'!#REF!="Baja",'Riesgos Corrup'!#REF!="Moderado"),CONCATENATE("R42C",'Riesgos Corrup'!#REF!),"")</f>
        <v>#REF!</v>
      </c>
      <c r="M197" s="102" t="e">
        <f>IF(AND('Riesgos Corrup'!#REF!="Baja",'Riesgos Corrup'!#REF!="Moderado"),CONCATENATE("R43C",'Riesgos Corrup'!#REF!),"")</f>
        <v>#REF!</v>
      </c>
      <c r="N197" s="103" t="e">
        <f>IF(AND('Riesgos Corrup'!#REF!="Baja",'Riesgos Corrup'!#REF!="Moderado"),CONCATENATE("R42C",'Riesgos Corrup'!#REF!),"")</f>
        <v>#REF!</v>
      </c>
      <c r="O197" s="104" t="e">
        <f>IF(AND('Riesgos Corrup'!#REF!="Baja",'Riesgos Corrup'!#REF!="Moderado"),CONCATENATE("R42C",'Riesgos Corrup'!#REF!),"")</f>
        <v>#REF!</v>
      </c>
      <c r="P197" s="102" t="e">
        <f>IF(AND('Riesgos Corrup'!#REF!="Baja",'Riesgos Corrup'!#REF!="Moderado"),CONCATENATE("R43C",'Riesgos Corrup'!#REF!),"")</f>
        <v>#REF!</v>
      </c>
      <c r="Q197" s="103" t="e">
        <f>IF(AND('Riesgos Corrup'!#REF!="Baja",'Riesgos Corrup'!#REF!="Moderado"),CONCATENATE("R42C",'Riesgos Corrup'!#REF!),"")</f>
        <v>#REF!</v>
      </c>
      <c r="R197" s="104" t="e">
        <f>IF(AND('Riesgos Corrup'!#REF!="Baja",'Riesgos Corrup'!#REF!="Moderado"),CONCATENATE("R42C",'Riesgos Corrup'!#REF!),"")</f>
        <v>#REF!</v>
      </c>
      <c r="S197" s="83" t="e">
        <f>IF(AND('Riesgos Corrup'!#REF!="Baja",'Riesgos Corrup'!#REF!="Mayor"),CONCATENATE("R43C",'Riesgos Corrup'!#REF!),"")</f>
        <v>#REF!</v>
      </c>
      <c r="T197" s="39" t="e">
        <f>IF(AND('Riesgos Corrup'!#REF!="Baja",'Riesgos Corrup'!#REF!="Mayor"),CONCATENATE("R42C",'Riesgos Corrup'!#REF!),"")</f>
        <v>#REF!</v>
      </c>
      <c r="U197" s="84" t="e">
        <f>IF(AND('Riesgos Corrup'!#REF!="Baja",'Riesgos Corrup'!#REF!="Mayor"),CONCATENATE("R42C",'Riesgos Corrup'!#REF!),"")</f>
        <v>#REF!</v>
      </c>
      <c r="V197" s="96" t="e">
        <f>IF(AND('Riesgos Corrup'!#REF!="Baja",'Riesgos Corrup'!#REF!="Catastrófico"),CONCATENATE("R43C",'Riesgos Corrup'!#REF!),"")</f>
        <v>#REF!</v>
      </c>
      <c r="W197" s="97" t="e">
        <f>IF(AND('Riesgos Corrup'!#REF!="Baja",'Riesgos Corrup'!#REF!="Catastrófico"),CONCATENATE("R42C",'Riesgos Corrup'!#REF!),"")</f>
        <v>#REF!</v>
      </c>
      <c r="X197" s="98" t="e">
        <f>IF(AND('Riesgos Corrup'!#REF!="Baja",'Riesgos Corrup'!#REF!="Catastrófico"),CONCATENATE("R42C",'Riesgos Corrup'!#REF!),"")</f>
        <v>#REF!</v>
      </c>
      <c r="Y197" s="40"/>
      <c r="Z197" s="266"/>
      <c r="AA197" s="267"/>
      <c r="AB197" s="267"/>
      <c r="AC197" s="267"/>
      <c r="AD197" s="267"/>
      <c r="AE197" s="268"/>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row>
    <row r="198" spans="1:65" ht="15" customHeight="1" x14ac:dyDescent="0.35">
      <c r="A198" s="40"/>
      <c r="B198" s="252"/>
      <c r="C198" s="253"/>
      <c r="D198" s="254"/>
      <c r="E198" s="227"/>
      <c r="F198" s="222"/>
      <c r="G198" s="222"/>
      <c r="H198" s="222"/>
      <c r="I198" s="222"/>
      <c r="J198" s="111" t="str">
        <f ca="1">IF(AND('Riesgos Corrup'!$AB$43="Baja",'Riesgos Corrup'!$AD$43="Moderado"),CONCATENATE("R44C",'Riesgos Corrup'!$R$43),"")</f>
        <v/>
      </c>
      <c r="K198" s="112" t="str">
        <f>IF(AND('Riesgos Corrup'!$AB$44="Baja",'Riesgos Corrup'!$AD$44="Moderado"),CONCATENATE("R43C",'Riesgos Corrup'!$R$44),"")</f>
        <v/>
      </c>
      <c r="L198" s="113" t="str">
        <f>IF(AND('Riesgos Corrup'!$AB$45="Baja",'Riesgos Corrup'!$AD$45="Moderado"),CONCATENATE("R43C",'Riesgos Corrup'!$R$45),"")</f>
        <v/>
      </c>
      <c r="M198" s="102" t="str">
        <f ca="1">IF(AND('Riesgos Corrup'!$AB$43="Baja",'Riesgos Corrup'!$AD$43="Moderado"),CONCATENATE("R44C",'Riesgos Corrup'!$R$43),"")</f>
        <v/>
      </c>
      <c r="N198" s="103" t="str">
        <f>IF(AND('Riesgos Corrup'!$AB$44="Baja",'Riesgos Corrup'!$AD$44="Moderado"),CONCATENATE("R43C",'Riesgos Corrup'!$R$44),"")</f>
        <v/>
      </c>
      <c r="O198" s="104" t="str">
        <f>IF(AND('Riesgos Corrup'!$AB$45="Baja",'Riesgos Corrup'!$AD$45="Moderado"),CONCATENATE("R43C",'Riesgos Corrup'!$R$45),"")</f>
        <v/>
      </c>
      <c r="P198" s="102" t="str">
        <f ca="1">IF(AND('Riesgos Corrup'!$AB$43="Baja",'Riesgos Corrup'!$AD$43="Moderado"),CONCATENATE("R44C",'Riesgos Corrup'!$R$43),"")</f>
        <v/>
      </c>
      <c r="Q198" s="103" t="str">
        <f>IF(AND('Riesgos Corrup'!$AB$44="Baja",'Riesgos Corrup'!$AD$44="Moderado"),CONCATENATE("R43C",'Riesgos Corrup'!$R$44),"")</f>
        <v/>
      </c>
      <c r="R198" s="104" t="str">
        <f>IF(AND('Riesgos Corrup'!$AB$45="Baja",'Riesgos Corrup'!$AD$45="Moderado"),CONCATENATE("R43C",'Riesgos Corrup'!$R$45),"")</f>
        <v/>
      </c>
      <c r="S198" s="83" t="str">
        <f ca="1">IF(AND('Riesgos Corrup'!$AB$43="Baja",'Riesgos Corrup'!$AD$43="Mayor"),CONCATENATE("R44C",'Riesgos Corrup'!$R$43),"")</f>
        <v/>
      </c>
      <c r="T198" s="39" t="str">
        <f>IF(AND('Riesgos Corrup'!$AB$44="Baja",'Riesgos Corrup'!$AD$44="Mayor"),CONCATENATE("R43C",'Riesgos Corrup'!$R$44),"")</f>
        <v/>
      </c>
      <c r="U198" s="84" t="str">
        <f>IF(AND('Riesgos Corrup'!$AB$45="Baja",'Riesgos Corrup'!$AD$45="Mayor"),CONCATENATE("R43C",'Riesgos Corrup'!$R$45),"")</f>
        <v/>
      </c>
      <c r="V198" s="96" t="str">
        <f ca="1">IF(AND('Riesgos Corrup'!$AB$43="Baja",'Riesgos Corrup'!$AD$43="Catastrófico"),CONCATENATE("R44C",'Riesgos Corrup'!$R$43),"")</f>
        <v/>
      </c>
      <c r="W198" s="97" t="str">
        <f>IF(AND('Riesgos Corrup'!$AB$44="Baja",'Riesgos Corrup'!$AD$44="Catastrófico"),CONCATENATE("R43C",'Riesgos Corrup'!$R$44),"")</f>
        <v/>
      </c>
      <c r="X198" s="98" t="str">
        <f>IF(AND('Riesgos Corrup'!$AB$45="Baja",'Riesgos Corrup'!$AD$45="Catastrófico"),CONCATENATE("R43C",'Riesgos Corrup'!$R$45),"")</f>
        <v/>
      </c>
      <c r="Y198" s="40"/>
      <c r="Z198" s="266"/>
      <c r="AA198" s="267"/>
      <c r="AB198" s="267"/>
      <c r="AC198" s="267"/>
      <c r="AD198" s="267"/>
      <c r="AE198" s="268"/>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row>
    <row r="199" spans="1:65" ht="15" customHeight="1" x14ac:dyDescent="0.35">
      <c r="A199" s="40"/>
      <c r="B199" s="252"/>
      <c r="C199" s="253"/>
      <c r="D199" s="254"/>
      <c r="E199" s="227"/>
      <c r="F199" s="222"/>
      <c r="G199" s="222"/>
      <c r="H199" s="222"/>
      <c r="I199" s="222"/>
      <c r="J199" s="111" t="str">
        <f>IF(AND('Riesgos Corrup'!$AB$46="Baja",'Riesgos Corrup'!$AD$46="Moderado"),CONCATENATE("R45C",'Riesgos Corrup'!$R$46),"")</f>
        <v/>
      </c>
      <c r="K199" s="112" t="str">
        <f>IF(AND('Riesgos Corrup'!$AB$47="Baja",'Riesgos Corrup'!$AD$47="Moderado"),CONCATENATE("R44C",'Riesgos Corrup'!$R$47),"")</f>
        <v/>
      </c>
      <c r="L199" s="113" t="str">
        <f>IF(AND('Riesgos Corrup'!$AB$48="Baja",'Riesgos Corrup'!$AD$48="Moderado"),CONCATENATE("R44C",'Riesgos Corrup'!$R$48),"")</f>
        <v/>
      </c>
      <c r="M199" s="102" t="str">
        <f>IF(AND('Riesgos Corrup'!$AB$46="Baja",'Riesgos Corrup'!$AD$46="Moderado"),CONCATENATE("R45C",'Riesgos Corrup'!$R$46),"")</f>
        <v/>
      </c>
      <c r="N199" s="103" t="str">
        <f>IF(AND('Riesgos Corrup'!$AB$47="Baja",'Riesgos Corrup'!$AD$47="Moderado"),CONCATENATE("R44C",'Riesgos Corrup'!$R$47),"")</f>
        <v/>
      </c>
      <c r="O199" s="104" t="str">
        <f>IF(AND('Riesgos Corrup'!$AB$48="Baja",'Riesgos Corrup'!$AD$48="Moderado"),CONCATENATE("R44C",'Riesgos Corrup'!$R$48),"")</f>
        <v/>
      </c>
      <c r="P199" s="102" t="str">
        <f>IF(AND('Riesgos Corrup'!$AB$46="Baja",'Riesgos Corrup'!$AD$46="Moderado"),CONCATENATE("R45C",'Riesgos Corrup'!$R$46),"")</f>
        <v/>
      </c>
      <c r="Q199" s="103" t="str">
        <f>IF(AND('Riesgos Corrup'!$AB$47="Baja",'Riesgos Corrup'!$AD$47="Moderado"),CONCATENATE("R44C",'Riesgos Corrup'!$R$47),"")</f>
        <v/>
      </c>
      <c r="R199" s="104" t="str">
        <f>IF(AND('Riesgos Corrup'!$AB$48="Baja",'Riesgos Corrup'!$AD$48="Moderado"),CONCATENATE("R44C",'Riesgos Corrup'!$R$48),"")</f>
        <v/>
      </c>
      <c r="S199" s="83" t="str">
        <f>IF(AND('Riesgos Corrup'!$AB$46="Baja",'Riesgos Corrup'!$AD$46="Mayor"),CONCATENATE("R45C",'Riesgos Corrup'!$R$46),"")</f>
        <v/>
      </c>
      <c r="T199" s="39" t="str">
        <f>IF(AND('Riesgos Corrup'!$AB$47="Baja",'Riesgos Corrup'!$AD$47="Mayor"),CONCATENATE("R44C",'Riesgos Corrup'!$R$47),"")</f>
        <v/>
      </c>
      <c r="U199" s="84" t="str">
        <f>IF(AND('Riesgos Corrup'!$AB$48="Baja",'Riesgos Corrup'!$AD$48="Mayor"),CONCATENATE("R44C",'Riesgos Corrup'!$R$48),"")</f>
        <v/>
      </c>
      <c r="V199" s="96" t="str">
        <f>IF(AND('Riesgos Corrup'!$AB$46="Baja",'Riesgos Corrup'!$AD$46="Catastrófico"),CONCATENATE("R45C",'Riesgos Corrup'!$R$46),"")</f>
        <v/>
      </c>
      <c r="W199" s="97" t="str">
        <f>IF(AND('Riesgos Corrup'!$AB$47="Baja",'Riesgos Corrup'!$AD$47="Catastrófico"),CONCATENATE("R44C",'Riesgos Corrup'!$R$47),"")</f>
        <v/>
      </c>
      <c r="X199" s="98" t="str">
        <f>IF(AND('Riesgos Corrup'!$AB$48="Baja",'Riesgos Corrup'!$AD$48="Catastrófico"),CONCATENATE("R44C",'Riesgos Corrup'!$R$48),"")</f>
        <v/>
      </c>
      <c r="Y199" s="40"/>
      <c r="Z199" s="266"/>
      <c r="AA199" s="267"/>
      <c r="AB199" s="267"/>
      <c r="AC199" s="267"/>
      <c r="AD199" s="267"/>
      <c r="AE199" s="268"/>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row>
    <row r="200" spans="1:65" ht="15" customHeight="1" x14ac:dyDescent="0.35">
      <c r="A200" s="40"/>
      <c r="B200" s="252"/>
      <c r="C200" s="253"/>
      <c r="D200" s="254"/>
      <c r="E200" s="227"/>
      <c r="F200" s="222"/>
      <c r="G200" s="222"/>
      <c r="H200" s="222"/>
      <c r="I200" s="222"/>
      <c r="J200" s="111" t="e">
        <f>IF(AND('Riesgos Corrup'!#REF!="Baja",'Riesgos Corrup'!#REF!="Moderado"),CONCATENATE("R46C",'Riesgos Corrup'!#REF!),"")</f>
        <v>#REF!</v>
      </c>
      <c r="K200" s="112" t="e">
        <f>IF(AND('Riesgos Corrup'!#REF!="Baja",'Riesgos Corrup'!#REF!="Moderado"),CONCATENATE("R45C",'Riesgos Corrup'!#REF!),"")</f>
        <v>#REF!</v>
      </c>
      <c r="L200" s="113" t="e">
        <f>IF(AND('Riesgos Corrup'!#REF!="Baja",'Riesgos Corrup'!#REF!="Moderado"),CONCATENATE("R45C",'Riesgos Corrup'!#REF!),"")</f>
        <v>#REF!</v>
      </c>
      <c r="M200" s="102" t="e">
        <f>IF(AND('Riesgos Corrup'!#REF!="Baja",'Riesgos Corrup'!#REF!="Moderado"),CONCATENATE("R46C",'Riesgos Corrup'!#REF!),"")</f>
        <v>#REF!</v>
      </c>
      <c r="N200" s="103" t="e">
        <f>IF(AND('Riesgos Corrup'!#REF!="Baja",'Riesgos Corrup'!#REF!="Moderado"),CONCATENATE("R45C",'Riesgos Corrup'!#REF!),"")</f>
        <v>#REF!</v>
      </c>
      <c r="O200" s="104" t="e">
        <f>IF(AND('Riesgos Corrup'!#REF!="Baja",'Riesgos Corrup'!#REF!="Moderado"),CONCATENATE("R45C",'Riesgos Corrup'!#REF!),"")</f>
        <v>#REF!</v>
      </c>
      <c r="P200" s="102" t="e">
        <f>IF(AND('Riesgos Corrup'!#REF!="Baja",'Riesgos Corrup'!#REF!="Moderado"),CONCATENATE("R46C",'Riesgos Corrup'!#REF!),"")</f>
        <v>#REF!</v>
      </c>
      <c r="Q200" s="103" t="e">
        <f>IF(AND('Riesgos Corrup'!#REF!="Baja",'Riesgos Corrup'!#REF!="Moderado"),CONCATENATE("R45C",'Riesgos Corrup'!#REF!),"")</f>
        <v>#REF!</v>
      </c>
      <c r="R200" s="104" t="e">
        <f>IF(AND('Riesgos Corrup'!#REF!="Baja",'Riesgos Corrup'!#REF!="Moderado"),CONCATENATE("R45C",'Riesgos Corrup'!#REF!),"")</f>
        <v>#REF!</v>
      </c>
      <c r="S200" s="83" t="e">
        <f>IF(AND('Riesgos Corrup'!#REF!="Baja",'Riesgos Corrup'!#REF!="Mayor"),CONCATENATE("R46C",'Riesgos Corrup'!#REF!),"")</f>
        <v>#REF!</v>
      </c>
      <c r="T200" s="39" t="e">
        <f>IF(AND('Riesgos Corrup'!#REF!="Baja",'Riesgos Corrup'!#REF!="Mayor"),CONCATENATE("R45C",'Riesgos Corrup'!#REF!),"")</f>
        <v>#REF!</v>
      </c>
      <c r="U200" s="84" t="e">
        <f>IF(AND('Riesgos Corrup'!#REF!="Baja",'Riesgos Corrup'!#REF!="Mayor"),CONCATENATE("R45C",'Riesgos Corrup'!#REF!),"")</f>
        <v>#REF!</v>
      </c>
      <c r="V200" s="96" t="e">
        <f>IF(AND('Riesgos Corrup'!#REF!="Baja",'Riesgos Corrup'!#REF!="Catastrófico"),CONCATENATE("R46C",'Riesgos Corrup'!#REF!),"")</f>
        <v>#REF!</v>
      </c>
      <c r="W200" s="97" t="e">
        <f>IF(AND('Riesgos Corrup'!#REF!="Baja",'Riesgos Corrup'!#REF!="Catastrófico"),CONCATENATE("R45C",'Riesgos Corrup'!#REF!),"")</f>
        <v>#REF!</v>
      </c>
      <c r="X200" s="98" t="e">
        <f>IF(AND('Riesgos Corrup'!#REF!="Baja",'Riesgos Corrup'!#REF!="Catastrófico"),CONCATENATE("R45C",'Riesgos Corrup'!#REF!),"")</f>
        <v>#REF!</v>
      </c>
      <c r="Y200" s="40"/>
      <c r="Z200" s="266"/>
      <c r="AA200" s="267"/>
      <c r="AB200" s="267"/>
      <c r="AC200" s="267"/>
      <c r="AD200" s="267"/>
      <c r="AE200" s="268"/>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row>
    <row r="201" spans="1:65" ht="15" customHeight="1" x14ac:dyDescent="0.35">
      <c r="A201" s="40"/>
      <c r="B201" s="252"/>
      <c r="C201" s="253"/>
      <c r="D201" s="254"/>
      <c r="E201" s="227"/>
      <c r="F201" s="222"/>
      <c r="G201" s="222"/>
      <c r="H201" s="222"/>
      <c r="I201" s="222"/>
      <c r="J201" s="111" t="e">
        <f>IF(AND('Riesgos Corrup'!#REF!="Baja",'Riesgos Corrup'!#REF!="Moderado"),CONCATENATE("R47C",'Riesgos Corrup'!#REF!),"")</f>
        <v>#REF!</v>
      </c>
      <c r="K201" s="112" t="e">
        <f>IF(AND('Riesgos Corrup'!#REF!="Baja",'Riesgos Corrup'!#REF!="Moderado"),CONCATENATE("R46C",'Riesgos Corrup'!#REF!),"")</f>
        <v>#REF!</v>
      </c>
      <c r="L201" s="113" t="e">
        <f>IF(AND('Riesgos Corrup'!#REF!="Baja",'Riesgos Corrup'!#REF!="Moderado"),CONCATENATE("R46C",'Riesgos Corrup'!#REF!),"")</f>
        <v>#REF!</v>
      </c>
      <c r="M201" s="102" t="e">
        <f>IF(AND('Riesgos Corrup'!#REF!="Baja",'Riesgos Corrup'!#REF!="Moderado"),CONCATENATE("R47C",'Riesgos Corrup'!#REF!),"")</f>
        <v>#REF!</v>
      </c>
      <c r="N201" s="103" t="e">
        <f>IF(AND('Riesgos Corrup'!#REF!="Baja",'Riesgos Corrup'!#REF!="Moderado"),CONCATENATE("R46C",'Riesgos Corrup'!#REF!),"")</f>
        <v>#REF!</v>
      </c>
      <c r="O201" s="104" t="e">
        <f>IF(AND('Riesgos Corrup'!#REF!="Baja",'Riesgos Corrup'!#REF!="Moderado"),CONCATENATE("R46C",'Riesgos Corrup'!#REF!),"")</f>
        <v>#REF!</v>
      </c>
      <c r="P201" s="102" t="e">
        <f>IF(AND('Riesgos Corrup'!#REF!="Baja",'Riesgos Corrup'!#REF!="Moderado"),CONCATENATE("R47C",'Riesgos Corrup'!#REF!),"")</f>
        <v>#REF!</v>
      </c>
      <c r="Q201" s="103" t="e">
        <f>IF(AND('Riesgos Corrup'!#REF!="Baja",'Riesgos Corrup'!#REF!="Moderado"),CONCATENATE("R46C",'Riesgos Corrup'!#REF!),"")</f>
        <v>#REF!</v>
      </c>
      <c r="R201" s="104" t="e">
        <f>IF(AND('Riesgos Corrup'!#REF!="Baja",'Riesgos Corrup'!#REF!="Moderado"),CONCATENATE("R46C",'Riesgos Corrup'!#REF!),"")</f>
        <v>#REF!</v>
      </c>
      <c r="S201" s="83" t="e">
        <f>IF(AND('Riesgos Corrup'!#REF!="Baja",'Riesgos Corrup'!#REF!="Mayor"),CONCATENATE("R47C",'Riesgos Corrup'!#REF!),"")</f>
        <v>#REF!</v>
      </c>
      <c r="T201" s="39" t="e">
        <f>IF(AND('Riesgos Corrup'!#REF!="Baja",'Riesgos Corrup'!#REF!="Mayor"),CONCATENATE("R46C",'Riesgos Corrup'!#REF!),"")</f>
        <v>#REF!</v>
      </c>
      <c r="U201" s="84" t="e">
        <f>IF(AND('Riesgos Corrup'!#REF!="Baja",'Riesgos Corrup'!#REF!="Mayor"),CONCATENATE("R46C",'Riesgos Corrup'!#REF!),"")</f>
        <v>#REF!</v>
      </c>
      <c r="V201" s="96" t="e">
        <f>IF(AND('Riesgos Corrup'!#REF!="Baja",'Riesgos Corrup'!#REF!="Catastrófico"),CONCATENATE("R47C",'Riesgos Corrup'!#REF!),"")</f>
        <v>#REF!</v>
      </c>
      <c r="W201" s="97" t="e">
        <f>IF(AND('Riesgos Corrup'!#REF!="Baja",'Riesgos Corrup'!#REF!="Catastrófico"),CONCATENATE("R46C",'Riesgos Corrup'!#REF!),"")</f>
        <v>#REF!</v>
      </c>
      <c r="X201" s="98" t="e">
        <f>IF(AND('Riesgos Corrup'!#REF!="Baja",'Riesgos Corrup'!#REF!="Catastrófico"),CONCATENATE("R46C",'Riesgos Corrup'!#REF!),"")</f>
        <v>#REF!</v>
      </c>
      <c r="Y201" s="40"/>
      <c r="Z201" s="266"/>
      <c r="AA201" s="267"/>
      <c r="AB201" s="267"/>
      <c r="AC201" s="267"/>
      <c r="AD201" s="267"/>
      <c r="AE201" s="268"/>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row>
    <row r="202" spans="1:65" ht="15" customHeight="1" x14ac:dyDescent="0.35">
      <c r="A202" s="40"/>
      <c r="B202" s="252"/>
      <c r="C202" s="253"/>
      <c r="D202" s="254"/>
      <c r="E202" s="227"/>
      <c r="F202" s="222"/>
      <c r="G202" s="222"/>
      <c r="H202" s="222"/>
      <c r="I202" s="222"/>
      <c r="J202" s="111" t="e">
        <f>IF(AND('Riesgos Corrup'!#REF!="Baja",'Riesgos Corrup'!#REF!="Moderado"),CONCATENATE("R48C",'Riesgos Corrup'!#REF!),"")</f>
        <v>#REF!</v>
      </c>
      <c r="K202" s="112" t="e">
        <f>IF(AND('Riesgos Corrup'!#REF!="Baja",'Riesgos Corrup'!#REF!="Moderado"),CONCATENATE("R47C",'Riesgos Corrup'!#REF!),"")</f>
        <v>#REF!</v>
      </c>
      <c r="L202" s="113" t="e">
        <f>IF(AND('Riesgos Corrup'!#REF!="Baja",'Riesgos Corrup'!#REF!="Moderado"),CONCATENATE("R47C",'Riesgos Corrup'!#REF!),"")</f>
        <v>#REF!</v>
      </c>
      <c r="M202" s="102" t="e">
        <f>IF(AND('Riesgos Corrup'!#REF!="Baja",'Riesgos Corrup'!#REF!="Moderado"),CONCATENATE("R48C",'Riesgos Corrup'!#REF!),"")</f>
        <v>#REF!</v>
      </c>
      <c r="N202" s="103" t="e">
        <f>IF(AND('Riesgos Corrup'!#REF!="Baja",'Riesgos Corrup'!#REF!="Moderado"),CONCATENATE("R47C",'Riesgos Corrup'!#REF!),"")</f>
        <v>#REF!</v>
      </c>
      <c r="O202" s="104" t="e">
        <f>IF(AND('Riesgos Corrup'!#REF!="Baja",'Riesgos Corrup'!#REF!="Moderado"),CONCATENATE("R47C",'Riesgos Corrup'!#REF!),"")</f>
        <v>#REF!</v>
      </c>
      <c r="P202" s="102" t="e">
        <f>IF(AND('Riesgos Corrup'!#REF!="Baja",'Riesgos Corrup'!#REF!="Moderado"),CONCATENATE("R48C",'Riesgos Corrup'!#REF!),"")</f>
        <v>#REF!</v>
      </c>
      <c r="Q202" s="103" t="e">
        <f>IF(AND('Riesgos Corrup'!#REF!="Baja",'Riesgos Corrup'!#REF!="Moderado"),CONCATENATE("R47C",'Riesgos Corrup'!#REF!),"")</f>
        <v>#REF!</v>
      </c>
      <c r="R202" s="104" t="e">
        <f>IF(AND('Riesgos Corrup'!#REF!="Baja",'Riesgos Corrup'!#REF!="Moderado"),CONCATENATE("R47C",'Riesgos Corrup'!#REF!),"")</f>
        <v>#REF!</v>
      </c>
      <c r="S202" s="83" t="e">
        <f>IF(AND('Riesgos Corrup'!#REF!="Baja",'Riesgos Corrup'!#REF!="Mayor"),CONCATENATE("R48C",'Riesgos Corrup'!#REF!),"")</f>
        <v>#REF!</v>
      </c>
      <c r="T202" s="39" t="e">
        <f>IF(AND('Riesgos Corrup'!#REF!="Baja",'Riesgos Corrup'!#REF!="Mayor"),CONCATENATE("R47C",'Riesgos Corrup'!#REF!),"")</f>
        <v>#REF!</v>
      </c>
      <c r="U202" s="84" t="e">
        <f>IF(AND('Riesgos Corrup'!#REF!="Baja",'Riesgos Corrup'!#REF!="Mayor"),CONCATENATE("R47C",'Riesgos Corrup'!#REF!),"")</f>
        <v>#REF!</v>
      </c>
      <c r="V202" s="96" t="e">
        <f>IF(AND('Riesgos Corrup'!#REF!="Baja",'Riesgos Corrup'!#REF!="Catastrófico"),CONCATENATE("R48C",'Riesgos Corrup'!#REF!),"")</f>
        <v>#REF!</v>
      </c>
      <c r="W202" s="97" t="e">
        <f>IF(AND('Riesgos Corrup'!#REF!="Baja",'Riesgos Corrup'!#REF!="Catastrófico"),CONCATENATE("R47C",'Riesgos Corrup'!#REF!),"")</f>
        <v>#REF!</v>
      </c>
      <c r="X202" s="98" t="e">
        <f>IF(AND('Riesgos Corrup'!#REF!="Baja",'Riesgos Corrup'!#REF!="Catastrófico"),CONCATENATE("R47C",'Riesgos Corrup'!#REF!),"")</f>
        <v>#REF!</v>
      </c>
      <c r="Y202" s="40"/>
      <c r="Z202" s="266"/>
      <c r="AA202" s="267"/>
      <c r="AB202" s="267"/>
      <c r="AC202" s="267"/>
      <c r="AD202" s="267"/>
      <c r="AE202" s="268"/>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row>
    <row r="203" spans="1:65" ht="15" customHeight="1" x14ac:dyDescent="0.35">
      <c r="A203" s="40"/>
      <c r="B203" s="252"/>
      <c r="C203" s="253"/>
      <c r="D203" s="254"/>
      <c r="E203" s="227"/>
      <c r="F203" s="222"/>
      <c r="G203" s="222"/>
      <c r="H203" s="222"/>
      <c r="I203" s="222"/>
      <c r="J203" s="111" t="str">
        <f>IF(AND('Riesgos Corrup'!$AB$49="Baja",'Riesgos Corrup'!$AD$49="Moderado"),CONCATENATE("R49C",'Riesgos Corrup'!$R$49),"")</f>
        <v/>
      </c>
      <c r="K203" s="112" t="str">
        <f>IF(AND('Riesgos Corrup'!$AB$50="Baja",'Riesgos Corrup'!$AD$50="Moderado"),CONCATENATE("R48C",'Riesgos Corrup'!$R$50),"")</f>
        <v/>
      </c>
      <c r="L203" s="113" t="str">
        <f>IF(AND('Riesgos Corrup'!$AB$51="Baja",'Riesgos Corrup'!$AD$51="Moderado"),CONCATENATE("R48C",'Riesgos Corrup'!$R$51),"")</f>
        <v/>
      </c>
      <c r="M203" s="102" t="str">
        <f>IF(AND('Riesgos Corrup'!$AB$49="Baja",'Riesgos Corrup'!$AD$49="Moderado"),CONCATENATE("R49C",'Riesgos Corrup'!$R$49),"")</f>
        <v/>
      </c>
      <c r="N203" s="103" t="str">
        <f>IF(AND('Riesgos Corrup'!$AB$50="Baja",'Riesgos Corrup'!$AD$50="Moderado"),CONCATENATE("R48C",'Riesgos Corrup'!$R$50),"")</f>
        <v/>
      </c>
      <c r="O203" s="104" t="str">
        <f>IF(AND('Riesgos Corrup'!$AB$51="Baja",'Riesgos Corrup'!$AD$51="Moderado"),CONCATENATE("R48C",'Riesgos Corrup'!$R$51),"")</f>
        <v/>
      </c>
      <c r="P203" s="102" t="str">
        <f>IF(AND('Riesgos Corrup'!$AB$49="Baja",'Riesgos Corrup'!$AD$49="Moderado"),CONCATENATE("R49C",'Riesgos Corrup'!$R$49),"")</f>
        <v/>
      </c>
      <c r="Q203" s="103" t="str">
        <f>IF(AND('Riesgos Corrup'!$AB$50="Baja",'Riesgos Corrup'!$AD$50="Moderado"),CONCATENATE("R48C",'Riesgos Corrup'!$R$50),"")</f>
        <v/>
      </c>
      <c r="R203" s="104" t="str">
        <f>IF(AND('Riesgos Corrup'!$AB$51="Baja",'Riesgos Corrup'!$AD$51="Moderado"),CONCATENATE("R48C",'Riesgos Corrup'!$R$51),"")</f>
        <v/>
      </c>
      <c r="S203" s="83" t="str">
        <f>IF(AND('Riesgos Corrup'!$AB$49="Baja",'Riesgos Corrup'!$AD$49="Mayor"),CONCATENATE("R49C",'Riesgos Corrup'!$R$49),"")</f>
        <v/>
      </c>
      <c r="T203" s="39" t="str">
        <f>IF(AND('Riesgos Corrup'!$AB$50="Baja",'Riesgos Corrup'!$AD$50="Mayor"),CONCATENATE("R48C",'Riesgos Corrup'!$R$50),"")</f>
        <v/>
      </c>
      <c r="U203" s="84" t="str">
        <f>IF(AND('Riesgos Corrup'!$AB$51="Baja",'Riesgos Corrup'!$AD$51="Mayor"),CONCATENATE("R48C",'Riesgos Corrup'!$R$51),"")</f>
        <v/>
      </c>
      <c r="V203" s="96" t="str">
        <f>IF(AND('Riesgos Corrup'!$AB$49="Baja",'Riesgos Corrup'!$AD$49="Catastrófico"),CONCATENATE("R49C",'Riesgos Corrup'!$R$49),"")</f>
        <v/>
      </c>
      <c r="W203" s="97" t="str">
        <f>IF(AND('Riesgos Corrup'!$AB$50="Baja",'Riesgos Corrup'!$AD$50="Catastrófico"),CONCATENATE("R48C",'Riesgos Corrup'!$R$50),"")</f>
        <v/>
      </c>
      <c r="X203" s="98" t="str">
        <f>IF(AND('Riesgos Corrup'!$AB$51="Baja",'Riesgos Corrup'!$AD$51="Catastrófico"),CONCATENATE("R48C",'Riesgos Corrup'!$R$51),"")</f>
        <v/>
      </c>
      <c r="Y203" s="40"/>
      <c r="Z203" s="266"/>
      <c r="AA203" s="267"/>
      <c r="AB203" s="267"/>
      <c r="AC203" s="267"/>
      <c r="AD203" s="267"/>
      <c r="AE203" s="268"/>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row>
    <row r="204" spans="1:65" ht="15" customHeight="1" x14ac:dyDescent="0.35">
      <c r="A204" s="40"/>
      <c r="B204" s="252"/>
      <c r="C204" s="253"/>
      <c r="D204" s="254"/>
      <c r="E204" s="227"/>
      <c r="F204" s="222"/>
      <c r="G204" s="222"/>
      <c r="H204" s="222"/>
      <c r="I204" s="222"/>
      <c r="J204" s="111" t="e">
        <f>IF(AND('Riesgos Corrup'!#REF!="Baja",'Riesgos Corrup'!#REF!="Moderado"),CONCATENATE("R49C",'Riesgos Corrup'!#REF!),"")</f>
        <v>#REF!</v>
      </c>
      <c r="K204" s="112" t="str">
        <f>IF(AND('Riesgos Corrup'!$AB$52="Baja",'Riesgos Corrup'!$AD$52="Moderado"),CONCATENATE("R49C",'Riesgos Corrup'!$R$52),"")</f>
        <v/>
      </c>
      <c r="L204" s="113" t="str">
        <f>IF(AND('Riesgos Corrup'!$AB$53="Baja",'Riesgos Corrup'!$AD$53="Moderado"),CONCATENATE("R49C",'Riesgos Corrup'!$R$53),"")</f>
        <v/>
      </c>
      <c r="M204" s="102" t="e">
        <f>IF(AND('Riesgos Corrup'!#REF!="Baja",'Riesgos Corrup'!#REF!="Moderado"),CONCATENATE("R49C",'Riesgos Corrup'!#REF!),"")</f>
        <v>#REF!</v>
      </c>
      <c r="N204" s="103" t="str">
        <f>IF(AND('Riesgos Corrup'!$AB$52="Baja",'Riesgos Corrup'!$AD$52="Moderado"),CONCATENATE("R49C",'Riesgos Corrup'!$R$52),"")</f>
        <v/>
      </c>
      <c r="O204" s="104" t="str">
        <f>IF(AND('Riesgos Corrup'!$AB$53="Baja",'Riesgos Corrup'!$AD$53="Moderado"),CONCATENATE("R49C",'Riesgos Corrup'!$R$53),"")</f>
        <v/>
      </c>
      <c r="P204" s="102" t="e">
        <f>IF(AND('Riesgos Corrup'!#REF!="Baja",'Riesgos Corrup'!#REF!="Moderado"),CONCATENATE("R49C",'Riesgos Corrup'!#REF!),"")</f>
        <v>#REF!</v>
      </c>
      <c r="Q204" s="103" t="str">
        <f>IF(AND('Riesgos Corrup'!$AB$52="Baja",'Riesgos Corrup'!$AD$52="Moderado"),CONCATENATE("R49C",'Riesgos Corrup'!$R$52),"")</f>
        <v/>
      </c>
      <c r="R204" s="104" t="str">
        <f>IF(AND('Riesgos Corrup'!$AB$53="Baja",'Riesgos Corrup'!$AD$53="Moderado"),CONCATENATE("R49C",'Riesgos Corrup'!$R$53),"")</f>
        <v/>
      </c>
      <c r="S204" s="83" t="e">
        <f>IF(AND('Riesgos Corrup'!#REF!="Baja",'Riesgos Corrup'!#REF!="Mayor"),CONCATENATE("R49C",'Riesgos Corrup'!#REF!),"")</f>
        <v>#REF!</v>
      </c>
      <c r="T204" s="39" t="str">
        <f>IF(AND('Riesgos Corrup'!$AB$52="Baja",'Riesgos Corrup'!$AD$52="Mayor"),CONCATENATE("R49C",'Riesgos Corrup'!$R$52),"")</f>
        <v/>
      </c>
      <c r="U204" s="84" t="str">
        <f>IF(AND('Riesgos Corrup'!$AB$53="Baja",'Riesgos Corrup'!$AD$53="Mayor"),CONCATENATE("R49C",'Riesgos Corrup'!$R$53),"")</f>
        <v/>
      </c>
      <c r="V204" s="96" t="e">
        <f>IF(AND('Riesgos Corrup'!#REF!="Baja",'Riesgos Corrup'!#REF!="Catastrófico"),CONCATENATE("R49C",'Riesgos Corrup'!#REF!),"")</f>
        <v>#REF!</v>
      </c>
      <c r="W204" s="97" t="str">
        <f>IF(AND('Riesgos Corrup'!$AB$52="Baja",'Riesgos Corrup'!$AD$52="Catastrófico"),CONCATENATE("R49C",'Riesgos Corrup'!$R$52),"")</f>
        <v/>
      </c>
      <c r="X204" s="98" t="str">
        <f>IF(AND('Riesgos Corrup'!$AB$53="Baja",'Riesgos Corrup'!$AD$53="Catastrófico"),CONCATENATE("R49C",'Riesgos Corrup'!$R$53),"")</f>
        <v/>
      </c>
      <c r="Y204" s="40"/>
      <c r="Z204" s="266"/>
      <c r="AA204" s="267"/>
      <c r="AB204" s="267"/>
      <c r="AC204" s="267"/>
      <c r="AD204" s="267"/>
      <c r="AE204" s="268"/>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row>
    <row r="205" spans="1:65" ht="15" customHeight="1" thickBot="1" x14ac:dyDescent="0.4">
      <c r="A205" s="40"/>
      <c r="B205" s="252"/>
      <c r="C205" s="253"/>
      <c r="D205" s="254"/>
      <c r="E205" s="227"/>
      <c r="F205" s="222"/>
      <c r="G205" s="222"/>
      <c r="H205" s="222"/>
      <c r="I205" s="222"/>
      <c r="J205" s="114" t="str">
        <f>IF(AND('Riesgos Corrup'!$AB$54="Baja",'Riesgos Corrup'!$AD$54="Moderado"),CONCATENATE("R50C",'Riesgos Corrup'!$R$54),"")</f>
        <v/>
      </c>
      <c r="K205" s="115" t="str">
        <f>IF(AND('Riesgos Corrup'!$AB$55="Baja",'Riesgos Corrup'!$AD$55="Moderado"),CONCATENATE("R50C",'Riesgos Corrup'!$R$55),"")</f>
        <v/>
      </c>
      <c r="L205" s="116" t="str">
        <f>IF(AND('Riesgos Corrup'!$AB$56="Baja",'Riesgos Corrup'!$AD$56="Moderado"),CONCATENATE("R50C",'Riesgos Corrup'!$R$56),"")</f>
        <v/>
      </c>
      <c r="M205" s="102" t="str">
        <f>IF(AND('Riesgos Corrup'!$AB$54="Baja",'Riesgos Corrup'!$AD$54="Moderado"),CONCATENATE("R50C",'Riesgos Corrup'!$R$54),"")</f>
        <v/>
      </c>
      <c r="N205" s="103" t="str">
        <f>IF(AND('Riesgos Corrup'!$AB$55="Baja",'Riesgos Corrup'!$AD$55="Moderado"),CONCATENATE("R50C",'Riesgos Corrup'!$R$55),"")</f>
        <v/>
      </c>
      <c r="O205" s="104" t="str">
        <f>IF(AND('Riesgos Corrup'!$AB$56="Baja",'Riesgos Corrup'!$AD$56="Moderado"),CONCATENATE("R50C",'Riesgos Corrup'!$R$56),"")</f>
        <v/>
      </c>
      <c r="P205" s="102" t="str">
        <f>IF(AND('Riesgos Corrup'!$AB$54="Baja",'Riesgos Corrup'!$AD$54="Moderado"),CONCATENATE("R50C",'Riesgos Corrup'!$R$54),"")</f>
        <v/>
      </c>
      <c r="Q205" s="103" t="str">
        <f>IF(AND('Riesgos Corrup'!$AB$55="Baja",'Riesgos Corrup'!$AD$55="Moderado"),CONCATENATE("R50C",'Riesgos Corrup'!$R$55),"")</f>
        <v/>
      </c>
      <c r="R205" s="104" t="str">
        <f>IF(AND('Riesgos Corrup'!$AB$56="Baja",'Riesgos Corrup'!$AD$56="Moderado"),CONCATENATE("R50C",'Riesgos Corrup'!$R$56),"")</f>
        <v/>
      </c>
      <c r="S205" s="83" t="str">
        <f>IF(AND('Riesgos Corrup'!$AB$54="Baja",'Riesgos Corrup'!$AD$54="Mayor"),CONCATENATE("R50C",'Riesgos Corrup'!$R$54),"")</f>
        <v/>
      </c>
      <c r="T205" s="39" t="str">
        <f>IF(AND('Riesgos Corrup'!$AB$55="Baja",'Riesgos Corrup'!$AD$55="Mayor"),CONCATENATE("R50C",'Riesgos Corrup'!$R$55),"")</f>
        <v/>
      </c>
      <c r="U205" s="84" t="str">
        <f>IF(AND('Riesgos Corrup'!$AB$56="Baja",'Riesgos Corrup'!$AD$56="Mayor"),CONCATENATE("R50C",'Riesgos Corrup'!$R$56),"")</f>
        <v/>
      </c>
      <c r="V205" s="96" t="str">
        <f>IF(AND('Riesgos Corrup'!$AB$54="Baja",'Riesgos Corrup'!$AD$54="Catastrófico"),CONCATENATE("R50C",'Riesgos Corrup'!$R$54),"")</f>
        <v/>
      </c>
      <c r="W205" s="97" t="str">
        <f>IF(AND('Riesgos Corrup'!$AB$55="Baja",'Riesgos Corrup'!$AD$55="Catastrófico"),CONCATENATE("R50C",'Riesgos Corrup'!$R$55),"")</f>
        <v/>
      </c>
      <c r="X205" s="98" t="str">
        <f>IF(AND('Riesgos Corrup'!$AB$56="Baja",'Riesgos Corrup'!$AD$56="Catastrófico"),CONCATENATE("R50C",'Riesgos Corrup'!$R$56),"")</f>
        <v/>
      </c>
      <c r="Y205" s="40"/>
      <c r="Z205" s="266"/>
      <c r="AA205" s="267"/>
      <c r="AB205" s="267"/>
      <c r="AC205" s="267"/>
      <c r="AD205" s="267"/>
      <c r="AE205" s="268"/>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row>
    <row r="206" spans="1:65" ht="16.5" customHeight="1" x14ac:dyDescent="0.35">
      <c r="A206" s="40"/>
      <c r="B206" s="252"/>
      <c r="C206" s="253"/>
      <c r="D206" s="254"/>
      <c r="E206" s="238" t="s">
        <v>104</v>
      </c>
      <c r="F206" s="239"/>
      <c r="G206" s="239"/>
      <c r="H206" s="239"/>
      <c r="I206" s="258"/>
      <c r="J206" s="108" t="str">
        <f ca="1">IF(AND('Riesgos Corrup'!$AB$7="Muy Baja",'Riesgos Corrup'!$AD$7="Moderado"),CONCATENATE("R1C",'Riesgos Corrup'!$R$7),"")</f>
        <v/>
      </c>
      <c r="K206" s="109" t="str">
        <f>IF(AND('Riesgos Corrup'!$AB$8="Muy Baja",'Riesgos Corrup'!$AD$8="Moderado"),CONCATENATE("R1C",'Riesgos Corrup'!$R$8),"")</f>
        <v/>
      </c>
      <c r="L206" s="110" t="str">
        <f>IF(AND('Riesgos Corrup'!$AB$9="Muy Baja",'Riesgos Corrup'!$AD$9="Moderado"),CONCATENATE("R1C",'Riesgos Corrup'!$R$9),"")</f>
        <v/>
      </c>
      <c r="M206" s="108" t="str">
        <f ca="1">IF(AND('Riesgos Corrup'!$AB$7="Muy Baja",'Riesgos Corrup'!$AD$7="Moderado"),CONCATENATE("R1C",'Riesgos Corrup'!$R$7),"")</f>
        <v/>
      </c>
      <c r="N206" s="109" t="str">
        <f>IF(AND('Riesgos Corrup'!$AB$8="Muy Baja",'Riesgos Corrup'!$AD$8="Moderado"),CONCATENATE("R1C",'Riesgos Corrup'!$R$8),"")</f>
        <v/>
      </c>
      <c r="O206" s="110" t="str">
        <f>IF(AND('Riesgos Corrup'!$AB$9="Muy Baja",'Riesgos Corrup'!$AD$9="Moderado"),CONCATENATE("R1C",'Riesgos Corrup'!$R$9),"")</f>
        <v/>
      </c>
      <c r="P206" s="99" t="str">
        <f ca="1">IF(AND('Riesgos Corrup'!$AB$7="Muy Baja",'Riesgos Corrup'!$AD$7="Moderado"),CONCATENATE("R1C",'Riesgos Corrup'!$R$7),"")</f>
        <v/>
      </c>
      <c r="Q206" s="100" t="str">
        <f>IF(AND('Riesgos Corrup'!$AB$8="Muy Baja",'Riesgos Corrup'!$AD$8="Moderado"),CONCATENATE("R1C",'Riesgos Corrup'!$R$8),"")</f>
        <v/>
      </c>
      <c r="R206" s="101" t="str">
        <f>IF(AND('Riesgos Corrup'!$AB$9="Muy Baja",'Riesgos Corrup'!$AD$9="Moderado"),CONCATENATE("R1C",'Riesgos Corrup'!$R$9),"")</f>
        <v/>
      </c>
      <c r="S206" s="80" t="str">
        <f ca="1">IF(AND('Riesgos Corrup'!$AB$7="Muy Baja",'Riesgos Corrup'!$AD$7="Mayor"),CONCATENATE("R1C",'Riesgos Corrup'!$R$7),"")</f>
        <v/>
      </c>
      <c r="T206" s="81" t="str">
        <f>IF(AND('Riesgos Corrup'!$AB$8="Muy Baja",'Riesgos Corrup'!$AD$8="Mayor"),CONCATENATE("R1C",'Riesgos Corrup'!$R$8),"")</f>
        <v/>
      </c>
      <c r="U206" s="82" t="str">
        <f>IF(AND('Riesgos Corrup'!$AB$9="Muy Baja",'Riesgos Corrup'!$AD$9="Mayor"),CONCATENATE("R1C",'Riesgos Corrup'!$R$9),"")</f>
        <v/>
      </c>
      <c r="V206" s="93" t="str">
        <f ca="1">IF(AND('Riesgos Corrup'!$AB$7="Muy Baja",'Riesgos Corrup'!$AD$7="Catastrófico"),CONCATENATE("R1C",'Riesgos Corrup'!$R$7),"")</f>
        <v/>
      </c>
      <c r="W206" s="94" t="str">
        <f>IF(AND('Riesgos Corrup'!$AB$8="Muy Baja",'Riesgos Corrup'!$AD$8="Catastrófico"),CONCATENATE("R1C",'Riesgos Corrup'!$R$8),"")</f>
        <v/>
      </c>
      <c r="X206" s="95" t="str">
        <f>IF(AND('Riesgos Corrup'!$AB$9="Muy Baja",'Riesgos Corrup'!$AD$9="Catastrófico"),CONCATENATE("R1C",'Riesgos Corrup'!$R$9),"")</f>
        <v/>
      </c>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row>
    <row r="207" spans="1:65" ht="15.5" x14ac:dyDescent="0.35">
      <c r="A207" s="40"/>
      <c r="B207" s="252"/>
      <c r="C207" s="253"/>
      <c r="D207" s="254"/>
      <c r="E207" s="226"/>
      <c r="F207" s="222"/>
      <c r="G207" s="222"/>
      <c r="H207" s="222"/>
      <c r="I207" s="259"/>
      <c r="J207" s="111" t="e">
        <f>IF(AND('Riesgos Corrup'!#REF!="Muy Baja",'Riesgos Corrup'!#REF!="Moderado"),CONCATENATE("R2C",'Riesgos Corrup'!#REF!),"")</f>
        <v>#REF!</v>
      </c>
      <c r="K207" s="112" t="e">
        <f>IF(AND('Riesgos Corrup'!#REF!="Muy Baja",'Riesgos Corrup'!#REF!="Moderado"),CONCATENATE("R2C",'Riesgos Corrup'!#REF!),"")</f>
        <v>#REF!</v>
      </c>
      <c r="L207" s="113" t="e">
        <f>IF(AND('Riesgos Corrup'!#REF!="Muy Baja",'Riesgos Corrup'!#REF!="Moderado"),CONCATENATE("R2C",'Riesgos Corrup'!#REF!),"")</f>
        <v>#REF!</v>
      </c>
      <c r="M207" s="111" t="e">
        <f>IF(AND('Riesgos Corrup'!#REF!="Muy Baja",'Riesgos Corrup'!#REF!="Moderado"),CONCATENATE("R2C",'Riesgos Corrup'!#REF!),"")</f>
        <v>#REF!</v>
      </c>
      <c r="N207" s="112" t="e">
        <f>IF(AND('Riesgos Corrup'!#REF!="Muy Baja",'Riesgos Corrup'!#REF!="Moderado"),CONCATENATE("R2C",'Riesgos Corrup'!#REF!),"")</f>
        <v>#REF!</v>
      </c>
      <c r="O207" s="113" t="e">
        <f>IF(AND('Riesgos Corrup'!#REF!="Muy Baja",'Riesgos Corrup'!#REF!="Moderado"),CONCATENATE("R2C",'Riesgos Corrup'!#REF!),"")</f>
        <v>#REF!</v>
      </c>
      <c r="P207" s="102" t="e">
        <f>IF(AND('Riesgos Corrup'!#REF!="Muy Baja",'Riesgos Corrup'!#REF!="Moderado"),CONCATENATE("R2C",'Riesgos Corrup'!#REF!),"")</f>
        <v>#REF!</v>
      </c>
      <c r="Q207" s="103" t="e">
        <f>IF(AND('Riesgos Corrup'!#REF!="Muy Baja",'Riesgos Corrup'!#REF!="Moderado"),CONCATENATE("R2C",'Riesgos Corrup'!#REF!),"")</f>
        <v>#REF!</v>
      </c>
      <c r="R207" s="104" t="e">
        <f>IF(AND('Riesgos Corrup'!#REF!="Muy Baja",'Riesgos Corrup'!#REF!="Moderado"),CONCATENATE("R2C",'Riesgos Corrup'!#REF!),"")</f>
        <v>#REF!</v>
      </c>
      <c r="S207" s="83" t="e">
        <f>IF(AND('Riesgos Corrup'!#REF!="Muy Baja",'Riesgos Corrup'!#REF!="Mayor"),CONCATENATE("R2C",'Riesgos Corrup'!#REF!),"")</f>
        <v>#REF!</v>
      </c>
      <c r="T207" s="39" t="e">
        <f>IF(AND('Riesgos Corrup'!#REF!="Muy Baja",'Riesgos Corrup'!#REF!="Mayor"),CONCATENATE("R2C",'Riesgos Corrup'!#REF!),"")</f>
        <v>#REF!</v>
      </c>
      <c r="U207" s="84" t="e">
        <f>IF(AND('Riesgos Corrup'!#REF!="Muy Baja",'Riesgos Corrup'!#REF!="Mayor"),CONCATENATE("R2C",'Riesgos Corrup'!#REF!),"")</f>
        <v>#REF!</v>
      </c>
      <c r="V207" s="96" t="e">
        <f>IF(AND('Riesgos Corrup'!#REF!="Muy Baja",'Riesgos Corrup'!#REF!="Catastrófico"),CONCATENATE("R2C",'Riesgos Corrup'!#REF!),"")</f>
        <v>#REF!</v>
      </c>
      <c r="W207" s="97" t="e">
        <f>IF(AND('Riesgos Corrup'!#REF!="Muy Baja",'Riesgos Corrup'!#REF!="Catastrófico"),CONCATENATE("R2C",'Riesgos Corrup'!#REF!),"")</f>
        <v>#REF!</v>
      </c>
      <c r="X207" s="98" t="e">
        <f>IF(AND('Riesgos Corrup'!#REF!="Muy Baja",'Riesgos Corrup'!#REF!="Catastrófico"),CONCATENATE("R2C",'Riesgos Corrup'!#REF!),"")</f>
        <v>#REF!</v>
      </c>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row>
    <row r="208" spans="1:65" ht="15.5" x14ac:dyDescent="0.35">
      <c r="A208" s="40"/>
      <c r="B208" s="252"/>
      <c r="C208" s="253"/>
      <c r="D208" s="254"/>
      <c r="E208" s="226"/>
      <c r="F208" s="222"/>
      <c r="G208" s="222"/>
      <c r="H208" s="222"/>
      <c r="I208" s="259"/>
      <c r="J208" s="111" t="e">
        <f>IF(AND('Riesgos Corrup'!#REF!="Muy Baja",'Riesgos Corrup'!#REF!="Moderado"),CONCATENATE("R3C",'Riesgos Corrup'!#REF!),"")</f>
        <v>#REF!</v>
      </c>
      <c r="K208" s="112" t="e">
        <f>IF(AND('Riesgos Corrup'!#REF!="Muy Baja",'Riesgos Corrup'!#REF!="Moderado"),CONCATENATE("R3C",'Riesgos Corrup'!#REF!),"")</f>
        <v>#REF!</v>
      </c>
      <c r="L208" s="113" t="e">
        <f>IF(AND('Riesgos Corrup'!#REF!="Muy Baja",'Riesgos Corrup'!#REF!="Moderado"),CONCATENATE("R3C",'Riesgos Corrup'!#REF!),"")</f>
        <v>#REF!</v>
      </c>
      <c r="M208" s="111" t="e">
        <f>IF(AND('Riesgos Corrup'!#REF!="Muy Baja",'Riesgos Corrup'!#REF!="Moderado"),CONCATENATE("R3C",'Riesgos Corrup'!#REF!),"")</f>
        <v>#REF!</v>
      </c>
      <c r="N208" s="112" t="e">
        <f>IF(AND('Riesgos Corrup'!#REF!="Muy Baja",'Riesgos Corrup'!#REF!="Moderado"),CONCATENATE("R3C",'Riesgos Corrup'!#REF!),"")</f>
        <v>#REF!</v>
      </c>
      <c r="O208" s="113" t="e">
        <f>IF(AND('Riesgos Corrup'!#REF!="Muy Baja",'Riesgos Corrup'!#REF!="Moderado"),CONCATENATE("R3C",'Riesgos Corrup'!#REF!),"")</f>
        <v>#REF!</v>
      </c>
      <c r="P208" s="102" t="e">
        <f>IF(AND('Riesgos Corrup'!#REF!="Muy Baja",'Riesgos Corrup'!#REF!="Moderado"),CONCATENATE("R3C",'Riesgos Corrup'!#REF!),"")</f>
        <v>#REF!</v>
      </c>
      <c r="Q208" s="103" t="e">
        <f>IF(AND('Riesgos Corrup'!#REF!="Muy Baja",'Riesgos Corrup'!#REF!="Moderado"),CONCATENATE("R3C",'Riesgos Corrup'!#REF!),"")</f>
        <v>#REF!</v>
      </c>
      <c r="R208" s="104" t="e">
        <f>IF(AND('Riesgos Corrup'!#REF!="Muy Baja",'Riesgos Corrup'!#REF!="Moderado"),CONCATENATE("R3C",'Riesgos Corrup'!#REF!),"")</f>
        <v>#REF!</v>
      </c>
      <c r="S208" s="83" t="e">
        <f>IF(AND('Riesgos Corrup'!#REF!="Muy Baja",'Riesgos Corrup'!#REF!="Mayor"),CONCATENATE("R3C",'Riesgos Corrup'!#REF!),"")</f>
        <v>#REF!</v>
      </c>
      <c r="T208" s="39" t="e">
        <f>IF(AND('Riesgos Corrup'!#REF!="Muy Baja",'Riesgos Corrup'!#REF!="Mayor"),CONCATENATE("R3C",'Riesgos Corrup'!#REF!),"")</f>
        <v>#REF!</v>
      </c>
      <c r="U208" s="84" t="e">
        <f>IF(AND('Riesgos Corrup'!#REF!="Muy Baja",'Riesgos Corrup'!#REF!="Mayor"),CONCATENATE("R3C",'Riesgos Corrup'!#REF!),"")</f>
        <v>#REF!</v>
      </c>
      <c r="V208" s="96" t="e">
        <f>IF(AND('Riesgos Corrup'!#REF!="Muy Baja",'Riesgos Corrup'!#REF!="Catastrófico"),CONCATENATE("R3C",'Riesgos Corrup'!#REF!),"")</f>
        <v>#REF!</v>
      </c>
      <c r="W208" s="97" t="e">
        <f>IF(AND('Riesgos Corrup'!#REF!="Muy Baja",'Riesgos Corrup'!#REF!="Catastrófico"),CONCATENATE("R3C",'Riesgos Corrup'!#REF!),"")</f>
        <v>#REF!</v>
      </c>
      <c r="X208" s="98" t="e">
        <f>IF(AND('Riesgos Corrup'!#REF!="Muy Baja",'Riesgos Corrup'!#REF!="Catastrófico"),CONCATENATE("R3C",'Riesgos Corrup'!#REF!),"")</f>
        <v>#REF!</v>
      </c>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row>
    <row r="209" spans="1:65" ht="15.5" x14ac:dyDescent="0.35">
      <c r="A209" s="40"/>
      <c r="B209" s="252"/>
      <c r="C209" s="253"/>
      <c r="D209" s="254"/>
      <c r="E209" s="226"/>
      <c r="F209" s="222"/>
      <c r="G209" s="222"/>
      <c r="H209" s="222"/>
      <c r="I209" s="259"/>
      <c r="J209" s="111" t="str">
        <f ca="1">IF(AND('Riesgos Corrup'!$AB$10="Muy Baja",'Riesgos Corrup'!$AD$10="Moderado"),CONCATENATE("R4C",'Riesgos Corrup'!$R$10),"")</f>
        <v>R4C1</v>
      </c>
      <c r="K209" s="112" t="str">
        <f>IF(AND('Riesgos Corrup'!$AB$11="Muy Baja",'Riesgos Corrup'!$AD$11="Moderado"),CONCATENATE("R4C",'Riesgos Corrup'!$R$11),"")</f>
        <v/>
      </c>
      <c r="L209" s="113" t="str">
        <f>IF(AND('Riesgos Corrup'!$AB$12="Muy Baja",'Riesgos Corrup'!$AD$12="Moderado"),CONCATENATE("R4C",'Riesgos Corrup'!$R$12),"")</f>
        <v/>
      </c>
      <c r="M209" s="111" t="str">
        <f ca="1">IF(AND('Riesgos Corrup'!$AB$10="Muy Baja",'Riesgos Corrup'!$AD$10="Moderado"),CONCATENATE("R4C",'Riesgos Corrup'!$R$10),"")</f>
        <v>R4C1</v>
      </c>
      <c r="N209" s="112" t="str">
        <f>IF(AND('Riesgos Corrup'!$AB$11="Muy Baja",'Riesgos Corrup'!$AD$11="Moderado"),CONCATENATE("R4C",'Riesgos Corrup'!$R$11),"")</f>
        <v/>
      </c>
      <c r="O209" s="113" t="str">
        <f>IF(AND('Riesgos Corrup'!$AB$12="Muy Baja",'Riesgos Corrup'!$AD$12="Moderado"),CONCATENATE("R4C",'Riesgos Corrup'!$R$12),"")</f>
        <v/>
      </c>
      <c r="P209" s="102" t="str">
        <f ca="1">IF(AND('Riesgos Corrup'!$AB$10="Muy Baja",'Riesgos Corrup'!$AD$10="Moderado"),CONCATENATE("R4C",'Riesgos Corrup'!$R$10),"")</f>
        <v>R4C1</v>
      </c>
      <c r="Q209" s="103" t="str">
        <f>IF(AND('Riesgos Corrup'!$AB$11="Muy Baja",'Riesgos Corrup'!$AD$11="Moderado"),CONCATENATE("R4C",'Riesgos Corrup'!$R$11),"")</f>
        <v/>
      </c>
      <c r="R209" s="104" t="str">
        <f>IF(AND('Riesgos Corrup'!$AB$12="Muy Baja",'Riesgos Corrup'!$AD$12="Moderado"),CONCATENATE("R4C",'Riesgos Corrup'!$R$12),"")</f>
        <v/>
      </c>
      <c r="S209" s="83" t="str">
        <f ca="1">IF(AND('Riesgos Corrup'!$AB$10="Muy Baja",'Riesgos Corrup'!$AD$10="Mayor"),CONCATENATE("R4C",'Riesgos Corrup'!$R$10),"")</f>
        <v/>
      </c>
      <c r="T209" s="39" t="str">
        <f>IF(AND('Riesgos Corrup'!$AB$11="Muy Baja",'Riesgos Corrup'!$AD$11="Mayor"),CONCATENATE("R4C",'Riesgos Corrup'!$R$11),"")</f>
        <v/>
      </c>
      <c r="U209" s="84" t="str">
        <f>IF(AND('Riesgos Corrup'!$AB$12="Muy Baja",'Riesgos Corrup'!$AD$12="Mayor"),CONCATENATE("R4C",'Riesgos Corrup'!$R$12),"")</f>
        <v/>
      </c>
      <c r="V209" s="96" t="str">
        <f ca="1">IF(AND('Riesgos Corrup'!$AB$10="Muy Baja",'Riesgos Corrup'!$AD$10="Catastrófico"),CONCATENATE("R4C",'Riesgos Corrup'!$R$10),"")</f>
        <v/>
      </c>
      <c r="W209" s="97" t="str">
        <f>IF(AND('Riesgos Corrup'!$AB$11="Muy Baja",'Riesgos Corrup'!$AD$11="Catastrófico"),CONCATENATE("R4C",'Riesgos Corrup'!$R$11),"")</f>
        <v/>
      </c>
      <c r="X209" s="98" t="str">
        <f>IF(AND('Riesgos Corrup'!$AB$12="Muy Baja",'Riesgos Corrup'!$AD$12="Catastrófico"),CONCATENATE("R4C",'Riesgos Corrup'!$R$12),"")</f>
        <v/>
      </c>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row>
    <row r="210" spans="1:65" ht="15.5" x14ac:dyDescent="0.35">
      <c r="A210" s="40"/>
      <c r="B210" s="252"/>
      <c r="C210" s="253"/>
      <c r="D210" s="254"/>
      <c r="E210" s="226"/>
      <c r="F210" s="222"/>
      <c r="G210" s="222"/>
      <c r="H210" s="222"/>
      <c r="I210" s="259"/>
      <c r="J210" s="111" t="e">
        <f>IF(AND('Riesgos Corrup'!#REF!="Muy Baja",'Riesgos Corrup'!#REF!="Moderado"),CONCATENATE("R5C",'Riesgos Corrup'!#REF!),"")</f>
        <v>#REF!</v>
      </c>
      <c r="K210" s="112" t="e">
        <f>IF(AND('Riesgos Corrup'!#REF!="Muy Baja",'Riesgos Corrup'!#REF!="Moderado"),CONCATENATE("R5C",'Riesgos Corrup'!#REF!),"")</f>
        <v>#REF!</v>
      </c>
      <c r="L210" s="113" t="e">
        <f>IF(AND('Riesgos Corrup'!#REF!="Muy Baja",'Riesgos Corrup'!#REF!="Moderado"),CONCATENATE("R5C",'Riesgos Corrup'!#REF!),"")</f>
        <v>#REF!</v>
      </c>
      <c r="M210" s="111" t="e">
        <f>IF(AND('Riesgos Corrup'!#REF!="Muy Baja",'Riesgos Corrup'!#REF!="Moderado"),CONCATENATE("R5C",'Riesgos Corrup'!#REF!),"")</f>
        <v>#REF!</v>
      </c>
      <c r="N210" s="112" t="e">
        <f>IF(AND('Riesgos Corrup'!#REF!="Muy Baja",'Riesgos Corrup'!#REF!="Moderado"),CONCATENATE("R5C",'Riesgos Corrup'!#REF!),"")</f>
        <v>#REF!</v>
      </c>
      <c r="O210" s="113" t="e">
        <f>IF(AND('Riesgos Corrup'!#REF!="Muy Baja",'Riesgos Corrup'!#REF!="Moderado"),CONCATENATE("R5C",'Riesgos Corrup'!#REF!),"")</f>
        <v>#REF!</v>
      </c>
      <c r="P210" s="102" t="e">
        <f>IF(AND('Riesgos Corrup'!#REF!="Muy Baja",'Riesgos Corrup'!#REF!="Moderado"),CONCATENATE("R5C",'Riesgos Corrup'!#REF!),"")</f>
        <v>#REF!</v>
      </c>
      <c r="Q210" s="103" t="e">
        <f>IF(AND('Riesgos Corrup'!#REF!="Muy Baja",'Riesgos Corrup'!#REF!="Moderado"),CONCATENATE("R5C",'Riesgos Corrup'!#REF!),"")</f>
        <v>#REF!</v>
      </c>
      <c r="R210" s="104" t="e">
        <f>IF(AND('Riesgos Corrup'!#REF!="Muy Baja",'Riesgos Corrup'!#REF!="Moderado"),CONCATENATE("R5C",'Riesgos Corrup'!#REF!),"")</f>
        <v>#REF!</v>
      </c>
      <c r="S210" s="83" t="e">
        <f>IF(AND('Riesgos Corrup'!#REF!="Muy Baja",'Riesgos Corrup'!#REF!="Mayor"),CONCATENATE("R5C",'Riesgos Corrup'!#REF!),"")</f>
        <v>#REF!</v>
      </c>
      <c r="T210" s="39" t="e">
        <f>IF(AND('Riesgos Corrup'!#REF!="Muy Baja",'Riesgos Corrup'!#REF!="Mayor"),CONCATENATE("R5C",'Riesgos Corrup'!#REF!),"")</f>
        <v>#REF!</v>
      </c>
      <c r="U210" s="84" t="e">
        <f>IF(AND('Riesgos Corrup'!#REF!="Muy Baja",'Riesgos Corrup'!#REF!="Mayor"),CONCATENATE("R5C",'Riesgos Corrup'!#REF!),"")</f>
        <v>#REF!</v>
      </c>
      <c r="V210" s="96" t="e">
        <f>IF(AND('Riesgos Corrup'!#REF!="Muy Baja",'Riesgos Corrup'!#REF!="Catastrófico"),CONCATENATE("R5C",'Riesgos Corrup'!#REF!),"")</f>
        <v>#REF!</v>
      </c>
      <c r="W210" s="97" t="e">
        <f>IF(AND('Riesgos Corrup'!#REF!="Muy Baja",'Riesgos Corrup'!#REF!="Catastrófico"),CONCATENATE("R5C",'Riesgos Corrup'!#REF!),"")</f>
        <v>#REF!</v>
      </c>
      <c r="X210" s="98" t="e">
        <f>IF(AND('Riesgos Corrup'!#REF!="Muy Baja",'Riesgos Corrup'!#REF!="Catastrófico"),CONCATENATE("R5C",'Riesgos Corrup'!#REF!),"")</f>
        <v>#REF!</v>
      </c>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row>
    <row r="211" spans="1:65" ht="15.5" x14ac:dyDescent="0.35">
      <c r="A211" s="40"/>
      <c r="B211" s="252"/>
      <c r="C211" s="253"/>
      <c r="D211" s="254"/>
      <c r="E211" s="226"/>
      <c r="F211" s="222"/>
      <c r="G211" s="222"/>
      <c r="H211" s="222"/>
      <c r="I211" s="259"/>
      <c r="J211" s="111" t="str">
        <f ca="1">IF(AND('Riesgos Corrup'!$AB$13="Muy Baja",'Riesgos Corrup'!$AD$13="Moderado"),CONCATENATE("R6C",'Riesgos Corrup'!$R$13),"")</f>
        <v/>
      </c>
      <c r="K211" s="112" t="str">
        <f ca="1">IF(AND('Riesgos Corrup'!$AB$14="Muy Baja",'Riesgos Corrup'!$AD$14="Moderado"),CONCATENATE("R6C",'Riesgos Corrup'!$R$14),"")</f>
        <v/>
      </c>
      <c r="L211" s="113" t="str">
        <f ca="1">IF(AND('Riesgos Corrup'!$AB$15="Muy Baja",'Riesgos Corrup'!$AD$15="Moderado"),CONCATENATE("R6C",'Riesgos Corrup'!$R$15),"")</f>
        <v/>
      </c>
      <c r="M211" s="111" t="str">
        <f ca="1">IF(AND('Riesgos Corrup'!$AB$13="Muy Baja",'Riesgos Corrup'!$AD$13="Moderado"),CONCATENATE("R6C",'Riesgos Corrup'!$R$13),"")</f>
        <v/>
      </c>
      <c r="N211" s="112" t="str">
        <f ca="1">IF(AND('Riesgos Corrup'!$AB$14="Muy Baja",'Riesgos Corrup'!$AD$14="Moderado"),CONCATENATE("R6C",'Riesgos Corrup'!$R$14),"")</f>
        <v/>
      </c>
      <c r="O211" s="113" t="str">
        <f ca="1">IF(AND('Riesgos Corrup'!$AB$15="Muy Baja",'Riesgos Corrup'!$AD$15="Moderado"),CONCATENATE("R6C",'Riesgos Corrup'!$R$15),"")</f>
        <v/>
      </c>
      <c r="P211" s="102" t="str">
        <f ca="1">IF(AND('Riesgos Corrup'!$AB$13="Muy Baja",'Riesgos Corrup'!$AD$13="Moderado"),CONCATENATE("R6C",'Riesgos Corrup'!$R$13),"")</f>
        <v/>
      </c>
      <c r="Q211" s="103" t="str">
        <f ca="1">IF(AND('Riesgos Corrup'!$AB$14="Muy Baja",'Riesgos Corrup'!$AD$14="Moderado"),CONCATENATE("R6C",'Riesgos Corrup'!$R$14),"")</f>
        <v/>
      </c>
      <c r="R211" s="104" t="str">
        <f ca="1">IF(AND('Riesgos Corrup'!$AB$15="Muy Baja",'Riesgos Corrup'!$AD$15="Moderado"),CONCATENATE("R6C",'Riesgos Corrup'!$R$15),"")</f>
        <v/>
      </c>
      <c r="S211" s="83" t="str">
        <f ca="1">IF(AND('Riesgos Corrup'!$AB$13="Muy Baja",'Riesgos Corrup'!$AD$13="Mayor"),CONCATENATE("R6C",'Riesgos Corrup'!$R$13),"")</f>
        <v/>
      </c>
      <c r="T211" s="39" t="str">
        <f ca="1">IF(AND('Riesgos Corrup'!$AB$14="Muy Baja",'Riesgos Corrup'!$AD$14="Mayor"),CONCATENATE("R6C",'Riesgos Corrup'!$R$14),"")</f>
        <v/>
      </c>
      <c r="U211" s="84" t="str">
        <f ca="1">IF(AND('Riesgos Corrup'!$AB$15="Muy Baja",'Riesgos Corrup'!$AD$15="Mayor"),CONCATENATE("R6C",'Riesgos Corrup'!$R$15),"")</f>
        <v/>
      </c>
      <c r="V211" s="96" t="str">
        <f ca="1">IF(AND('Riesgos Corrup'!$AB$13="Muy Baja",'Riesgos Corrup'!$AD$13="Catastrófico"),CONCATENATE("R6C",'Riesgos Corrup'!$R$13),"")</f>
        <v/>
      </c>
      <c r="W211" s="97" t="str">
        <f ca="1">IF(AND('Riesgos Corrup'!$AB$14="Muy Baja",'Riesgos Corrup'!$AD$14="Catastrófico"),CONCATENATE("R6C",'Riesgos Corrup'!$R$14),"")</f>
        <v/>
      </c>
      <c r="X211" s="98" t="str">
        <f ca="1">IF(AND('Riesgos Corrup'!$AB$15="Muy Baja",'Riesgos Corrup'!$AD$15="Catastrófico"),CONCATENATE("R6C",'Riesgos Corrup'!$R$15),"")</f>
        <v/>
      </c>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row>
    <row r="212" spans="1:65" ht="15.5" x14ac:dyDescent="0.35">
      <c r="A212" s="40"/>
      <c r="B212" s="252"/>
      <c r="C212" s="253"/>
      <c r="D212" s="254"/>
      <c r="E212" s="226"/>
      <c r="F212" s="222"/>
      <c r="G212" s="222"/>
      <c r="H212" s="222"/>
      <c r="I212" s="259"/>
      <c r="J212" s="111" t="e">
        <f>IF(AND('Riesgos Corrup'!#REF!="Muy Baja",'Riesgos Corrup'!#REF!="Moderado"),CONCATENATE("R7C",'Riesgos Corrup'!#REF!),"")</f>
        <v>#REF!</v>
      </c>
      <c r="K212" s="112" t="e">
        <f>IF(AND('Riesgos Corrup'!#REF!="Muy Baja",'Riesgos Corrup'!#REF!="Moderado"),CONCATENATE("R7C",'Riesgos Corrup'!#REF!),"")</f>
        <v>#REF!</v>
      </c>
      <c r="L212" s="113" t="e">
        <f>IF(AND('Riesgos Corrup'!#REF!="Muy Baja",'Riesgos Corrup'!#REF!="Moderado"),CONCATENATE("R7C",'Riesgos Corrup'!#REF!),"")</f>
        <v>#REF!</v>
      </c>
      <c r="M212" s="111" t="e">
        <f>IF(AND('Riesgos Corrup'!#REF!="Muy Baja",'Riesgos Corrup'!#REF!="Moderado"),CONCATENATE("R7C",'Riesgos Corrup'!#REF!),"")</f>
        <v>#REF!</v>
      </c>
      <c r="N212" s="112" t="e">
        <f>IF(AND('Riesgos Corrup'!#REF!="Muy Baja",'Riesgos Corrup'!#REF!="Moderado"),CONCATENATE("R7C",'Riesgos Corrup'!#REF!),"")</f>
        <v>#REF!</v>
      </c>
      <c r="O212" s="113" t="e">
        <f>IF(AND('Riesgos Corrup'!#REF!="Muy Baja",'Riesgos Corrup'!#REF!="Moderado"),CONCATENATE("R7C",'Riesgos Corrup'!#REF!),"")</f>
        <v>#REF!</v>
      </c>
      <c r="P212" s="102" t="e">
        <f>IF(AND('Riesgos Corrup'!#REF!="Muy Baja",'Riesgos Corrup'!#REF!="Moderado"),CONCATENATE("R7C",'Riesgos Corrup'!#REF!),"")</f>
        <v>#REF!</v>
      </c>
      <c r="Q212" s="103" t="e">
        <f>IF(AND('Riesgos Corrup'!#REF!="Muy Baja",'Riesgos Corrup'!#REF!="Moderado"),CONCATENATE("R7C",'Riesgos Corrup'!#REF!),"")</f>
        <v>#REF!</v>
      </c>
      <c r="R212" s="104" t="e">
        <f>IF(AND('Riesgos Corrup'!#REF!="Muy Baja",'Riesgos Corrup'!#REF!="Moderado"),CONCATENATE("R7C",'Riesgos Corrup'!#REF!),"")</f>
        <v>#REF!</v>
      </c>
      <c r="S212" s="83" t="e">
        <f>IF(AND('Riesgos Corrup'!#REF!="Muy Baja",'Riesgos Corrup'!#REF!="Mayor"),CONCATENATE("R7C",'Riesgos Corrup'!#REF!),"")</f>
        <v>#REF!</v>
      </c>
      <c r="T212" s="39" t="e">
        <f>IF(AND('Riesgos Corrup'!#REF!="Muy Baja",'Riesgos Corrup'!#REF!="Mayor"),CONCATENATE("R7C",'Riesgos Corrup'!#REF!),"")</f>
        <v>#REF!</v>
      </c>
      <c r="U212" s="84" t="e">
        <f>IF(AND('Riesgos Corrup'!#REF!="Muy Baja",'Riesgos Corrup'!#REF!="Mayor"),CONCATENATE("R7C",'Riesgos Corrup'!#REF!),"")</f>
        <v>#REF!</v>
      </c>
      <c r="V212" s="96" t="e">
        <f>IF(AND('Riesgos Corrup'!#REF!="Muy Baja",'Riesgos Corrup'!#REF!="Catastrófico"),CONCATENATE("R7C",'Riesgos Corrup'!#REF!),"")</f>
        <v>#REF!</v>
      </c>
      <c r="W212" s="97" t="e">
        <f>IF(AND('Riesgos Corrup'!#REF!="Muy Baja",'Riesgos Corrup'!#REF!="Catastrófico"),CONCATENATE("R7C",'Riesgos Corrup'!#REF!),"")</f>
        <v>#REF!</v>
      </c>
      <c r="X212" s="98" t="e">
        <f>IF(AND('Riesgos Corrup'!#REF!="Muy Baja",'Riesgos Corrup'!#REF!="Catastrófico"),CONCATENATE("R7C",'Riesgos Corrup'!#REF!),"")</f>
        <v>#REF!</v>
      </c>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row>
    <row r="213" spans="1:65" ht="15.5" x14ac:dyDescent="0.35">
      <c r="A213" s="40"/>
      <c r="B213" s="252"/>
      <c r="C213" s="253"/>
      <c r="D213" s="254"/>
      <c r="E213" s="226"/>
      <c r="F213" s="222"/>
      <c r="G213" s="222"/>
      <c r="H213" s="222"/>
      <c r="I213" s="259"/>
      <c r="J213" s="111" t="e">
        <f>IF(AND('Riesgos Corrup'!#REF!="Muy Baja",'Riesgos Corrup'!#REF!="Moderado"),CONCATENATE("R8C",'Riesgos Corrup'!#REF!),"")</f>
        <v>#REF!</v>
      </c>
      <c r="K213" s="112" t="e">
        <f>IF(AND('Riesgos Corrup'!#REF!="Muy Baja",'Riesgos Corrup'!#REF!="Moderado"),CONCATENATE("R8C",'Riesgos Corrup'!#REF!),"")</f>
        <v>#REF!</v>
      </c>
      <c r="L213" s="113" t="e">
        <f>IF(AND('Riesgos Corrup'!#REF!="Muy Baja",'Riesgos Corrup'!#REF!="Moderado"),CONCATENATE("R8C",'Riesgos Corrup'!#REF!),"")</f>
        <v>#REF!</v>
      </c>
      <c r="M213" s="111" t="e">
        <f>IF(AND('Riesgos Corrup'!#REF!="Muy Baja",'Riesgos Corrup'!#REF!="Moderado"),CONCATENATE("R8C",'Riesgos Corrup'!#REF!),"")</f>
        <v>#REF!</v>
      </c>
      <c r="N213" s="112" t="e">
        <f>IF(AND('Riesgos Corrup'!#REF!="Muy Baja",'Riesgos Corrup'!#REF!="Moderado"),CONCATENATE("R8C",'Riesgos Corrup'!#REF!),"")</f>
        <v>#REF!</v>
      </c>
      <c r="O213" s="113" t="e">
        <f>IF(AND('Riesgos Corrup'!#REF!="Muy Baja",'Riesgos Corrup'!#REF!="Moderado"),CONCATENATE("R8C",'Riesgos Corrup'!#REF!),"")</f>
        <v>#REF!</v>
      </c>
      <c r="P213" s="102" t="e">
        <f>IF(AND('Riesgos Corrup'!#REF!="Muy Baja",'Riesgos Corrup'!#REF!="Moderado"),CONCATENATE("R8C",'Riesgos Corrup'!#REF!),"")</f>
        <v>#REF!</v>
      </c>
      <c r="Q213" s="103" t="e">
        <f>IF(AND('Riesgos Corrup'!#REF!="Muy Baja",'Riesgos Corrup'!#REF!="Moderado"),CONCATENATE("R8C",'Riesgos Corrup'!#REF!),"")</f>
        <v>#REF!</v>
      </c>
      <c r="R213" s="104" t="e">
        <f>IF(AND('Riesgos Corrup'!#REF!="Muy Baja",'Riesgos Corrup'!#REF!="Moderado"),CONCATENATE("R8C",'Riesgos Corrup'!#REF!),"")</f>
        <v>#REF!</v>
      </c>
      <c r="S213" s="83" t="e">
        <f>IF(AND('Riesgos Corrup'!#REF!="Muy Baja",'Riesgos Corrup'!#REF!="Mayor"),CONCATENATE("R8C",'Riesgos Corrup'!#REF!),"")</f>
        <v>#REF!</v>
      </c>
      <c r="T213" s="39" t="e">
        <f>IF(AND('Riesgos Corrup'!#REF!="Muy Baja",'Riesgos Corrup'!#REF!="Mayor"),CONCATENATE("R8C",'Riesgos Corrup'!#REF!),"")</f>
        <v>#REF!</v>
      </c>
      <c r="U213" s="84" t="e">
        <f>IF(AND('Riesgos Corrup'!#REF!="Muy Baja",'Riesgos Corrup'!#REF!="Mayor"),CONCATENATE("R8C",'Riesgos Corrup'!#REF!),"")</f>
        <v>#REF!</v>
      </c>
      <c r="V213" s="96" t="e">
        <f>IF(AND('Riesgos Corrup'!#REF!="Muy Baja",'Riesgos Corrup'!#REF!="Catastrófico"),CONCATENATE("R8C",'Riesgos Corrup'!#REF!),"")</f>
        <v>#REF!</v>
      </c>
      <c r="W213" s="97" t="e">
        <f>IF(AND('Riesgos Corrup'!#REF!="Muy Baja",'Riesgos Corrup'!#REF!="Catastrófico"),CONCATENATE("R8C",'Riesgos Corrup'!#REF!),"")</f>
        <v>#REF!</v>
      </c>
      <c r="X213" s="98" t="e">
        <f>IF(AND('Riesgos Corrup'!#REF!="Muy Baja",'Riesgos Corrup'!#REF!="Catastrófico"),CONCATENATE("R8C",'Riesgos Corrup'!#REF!),"")</f>
        <v>#REF!</v>
      </c>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row>
    <row r="214" spans="1:65" ht="15.5" x14ac:dyDescent="0.35">
      <c r="A214" s="40"/>
      <c r="B214" s="252"/>
      <c r="C214" s="253"/>
      <c r="D214" s="254"/>
      <c r="E214" s="226"/>
      <c r="F214" s="222"/>
      <c r="G214" s="222"/>
      <c r="H214" s="222"/>
      <c r="I214" s="259"/>
      <c r="J214" s="111" t="e">
        <f>IF(AND('Riesgos Corrup'!#REF!="Muy Baja",'Riesgos Corrup'!#REF!="Moderado"),CONCATENATE("R9C",'Riesgos Corrup'!#REF!),"")</f>
        <v>#REF!</v>
      </c>
      <c r="K214" s="112" t="e">
        <f>IF(AND('Riesgos Corrup'!#REF!="Muy Baja",'Riesgos Corrup'!#REF!="Moderado"),CONCATENATE("R9C",'Riesgos Corrup'!#REF!),"")</f>
        <v>#REF!</v>
      </c>
      <c r="L214" s="113" t="e">
        <f>IF(AND('Riesgos Corrup'!#REF!="Muy Baja",'Riesgos Corrup'!#REF!="Moderado"),CONCATENATE("R9C",'Riesgos Corrup'!#REF!),"")</f>
        <v>#REF!</v>
      </c>
      <c r="M214" s="111" t="e">
        <f>IF(AND('Riesgos Corrup'!#REF!="Muy Baja",'Riesgos Corrup'!#REF!="Moderado"),CONCATENATE("R9C",'Riesgos Corrup'!#REF!),"")</f>
        <v>#REF!</v>
      </c>
      <c r="N214" s="112" t="e">
        <f>IF(AND('Riesgos Corrup'!#REF!="Muy Baja",'Riesgos Corrup'!#REF!="Moderado"),CONCATENATE("R9C",'Riesgos Corrup'!#REF!),"")</f>
        <v>#REF!</v>
      </c>
      <c r="O214" s="113" t="e">
        <f>IF(AND('Riesgos Corrup'!#REF!="Muy Baja",'Riesgos Corrup'!#REF!="Moderado"),CONCATENATE("R9C",'Riesgos Corrup'!#REF!),"")</f>
        <v>#REF!</v>
      </c>
      <c r="P214" s="102" t="e">
        <f>IF(AND('Riesgos Corrup'!#REF!="Muy Baja",'Riesgos Corrup'!#REF!="Moderado"),CONCATENATE("R9C",'Riesgos Corrup'!#REF!),"")</f>
        <v>#REF!</v>
      </c>
      <c r="Q214" s="103" t="e">
        <f>IF(AND('Riesgos Corrup'!#REF!="Muy Baja",'Riesgos Corrup'!#REF!="Moderado"),CONCATENATE("R9C",'Riesgos Corrup'!#REF!),"")</f>
        <v>#REF!</v>
      </c>
      <c r="R214" s="104" t="e">
        <f>IF(AND('Riesgos Corrup'!#REF!="Muy Baja",'Riesgos Corrup'!#REF!="Moderado"),CONCATENATE("R9C",'Riesgos Corrup'!#REF!),"")</f>
        <v>#REF!</v>
      </c>
      <c r="S214" s="83" t="e">
        <f>IF(AND('Riesgos Corrup'!#REF!="Muy Baja",'Riesgos Corrup'!#REF!="Mayor"),CONCATENATE("R9C",'Riesgos Corrup'!#REF!),"")</f>
        <v>#REF!</v>
      </c>
      <c r="T214" s="39" t="e">
        <f>IF(AND('Riesgos Corrup'!#REF!="Muy Baja",'Riesgos Corrup'!#REF!="Mayor"),CONCATENATE("R9C",'Riesgos Corrup'!#REF!),"")</f>
        <v>#REF!</v>
      </c>
      <c r="U214" s="84" t="e">
        <f>IF(AND('Riesgos Corrup'!#REF!="Muy Baja",'Riesgos Corrup'!#REF!="Mayor"),CONCATENATE("R9C",'Riesgos Corrup'!#REF!),"")</f>
        <v>#REF!</v>
      </c>
      <c r="V214" s="96" t="e">
        <f>IF(AND('Riesgos Corrup'!#REF!="Muy Baja",'Riesgos Corrup'!#REF!="Catastrófico"),CONCATENATE("R9C",'Riesgos Corrup'!#REF!),"")</f>
        <v>#REF!</v>
      </c>
      <c r="W214" s="97" t="e">
        <f>IF(AND('Riesgos Corrup'!#REF!="Muy Baja",'Riesgos Corrup'!#REF!="Catastrófico"),CONCATENATE("R9C",'Riesgos Corrup'!#REF!),"")</f>
        <v>#REF!</v>
      </c>
      <c r="X214" s="98" t="e">
        <f>IF(AND('Riesgos Corrup'!#REF!="Muy Baja",'Riesgos Corrup'!#REF!="Catastrófico"),CONCATENATE("R9C",'Riesgos Corrup'!#REF!),"")</f>
        <v>#REF!</v>
      </c>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row>
    <row r="215" spans="1:65" ht="15.5" x14ac:dyDescent="0.35">
      <c r="A215" s="40"/>
      <c r="B215" s="252"/>
      <c r="C215" s="253"/>
      <c r="D215" s="254"/>
      <c r="E215" s="226"/>
      <c r="F215" s="222"/>
      <c r="G215" s="222"/>
      <c r="H215" s="222"/>
      <c r="I215" s="259"/>
      <c r="J215" s="111" t="str">
        <f ca="1">IF(AND('Riesgos Corrup'!$AB$16="Muy Baja",'Riesgos Corrup'!$AD$16="Moderado"),CONCATENATE("R10C",'Riesgos Corrup'!$R$16),"")</f>
        <v/>
      </c>
      <c r="K215" s="112" t="str">
        <f>IF(AND('Riesgos Corrup'!$AB$17="Muy Baja",'Riesgos Corrup'!$AD$17="Moderado"),CONCATENATE("R10C",'Riesgos Corrup'!$R$17),"")</f>
        <v/>
      </c>
      <c r="L215" s="113" t="str">
        <f>IF(AND('Riesgos Corrup'!$AB$18="Muy Baja",'Riesgos Corrup'!$AD$18="Moderado"),CONCATENATE("R10C",'Riesgos Corrup'!$R$18),"")</f>
        <v/>
      </c>
      <c r="M215" s="111" t="str">
        <f ca="1">IF(AND('Riesgos Corrup'!$AB$16="Muy Baja",'Riesgos Corrup'!$AD$16="Moderado"),CONCATENATE("R10C",'Riesgos Corrup'!$R$16),"")</f>
        <v/>
      </c>
      <c r="N215" s="112" t="str">
        <f>IF(AND('Riesgos Corrup'!$AB$17="Muy Baja",'Riesgos Corrup'!$AD$17="Moderado"),CONCATENATE("R10C",'Riesgos Corrup'!$R$17),"")</f>
        <v/>
      </c>
      <c r="O215" s="113" t="str">
        <f>IF(AND('Riesgos Corrup'!$AB$18="Muy Baja",'Riesgos Corrup'!$AD$18="Moderado"),CONCATENATE("R10C",'Riesgos Corrup'!$R$18),"")</f>
        <v/>
      </c>
      <c r="P215" s="102" t="str">
        <f ca="1">IF(AND('Riesgos Corrup'!$AB$16="Muy Baja",'Riesgos Corrup'!$AD$16="Moderado"),CONCATENATE("R10C",'Riesgos Corrup'!$R$16),"")</f>
        <v/>
      </c>
      <c r="Q215" s="103" t="str">
        <f>IF(AND('Riesgos Corrup'!$AB$17="Muy Baja",'Riesgos Corrup'!$AD$17="Moderado"),CONCATENATE("R10C",'Riesgos Corrup'!$R$17),"")</f>
        <v/>
      </c>
      <c r="R215" s="104" t="str">
        <f>IF(AND('Riesgos Corrup'!$AB$18="Muy Baja",'Riesgos Corrup'!$AD$18="Moderado"),CONCATENATE("R10C",'Riesgos Corrup'!$R$18),"")</f>
        <v/>
      </c>
      <c r="S215" s="83" t="str">
        <f ca="1">IF(AND('Riesgos Corrup'!$AB$16="Muy Baja",'Riesgos Corrup'!$AD$16="Mayor"),CONCATENATE("R10C",'Riesgos Corrup'!$R$16),"")</f>
        <v/>
      </c>
      <c r="T215" s="39" t="str">
        <f>IF(AND('Riesgos Corrup'!$AB$17="Muy Baja",'Riesgos Corrup'!$AD$17="Mayor"),CONCATENATE("R10C",'Riesgos Corrup'!$R$17),"")</f>
        <v/>
      </c>
      <c r="U215" s="84" t="str">
        <f>IF(AND('Riesgos Corrup'!$AB$18="Muy Baja",'Riesgos Corrup'!$AD$18="Mayor"),CONCATENATE("R10C",'Riesgos Corrup'!$R$18),"")</f>
        <v/>
      </c>
      <c r="V215" s="96" t="str">
        <f ca="1">IF(AND('Riesgos Corrup'!$AB$16="Muy Baja",'Riesgos Corrup'!$AD$16="Catastrófico"),CONCATENATE("R10C",'Riesgos Corrup'!$R$16),"")</f>
        <v/>
      </c>
      <c r="W215" s="97" t="str">
        <f>IF(AND('Riesgos Corrup'!$AB$17="Muy Baja",'Riesgos Corrup'!$AD$17="Catastrófico"),CONCATENATE("R10C",'Riesgos Corrup'!$R$17),"")</f>
        <v/>
      </c>
      <c r="X215" s="98" t="str">
        <f>IF(AND('Riesgos Corrup'!$AB$18="Muy Baja",'Riesgos Corrup'!$AD$18="Catastrófico"),CONCATENATE("R10C",'Riesgos Corrup'!$R$18),"")</f>
        <v/>
      </c>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row>
    <row r="216" spans="1:65" ht="15.5" x14ac:dyDescent="0.35">
      <c r="A216" s="40"/>
      <c r="B216" s="252"/>
      <c r="C216" s="253"/>
      <c r="D216" s="254"/>
      <c r="E216" s="226"/>
      <c r="F216" s="222"/>
      <c r="G216" s="222"/>
      <c r="H216" s="222"/>
      <c r="I216" s="259"/>
      <c r="J216" s="111" t="e">
        <f>IF(AND('Riesgos Corrup'!#REF!="Muy Baja",'Riesgos Corrup'!#REF!="Moderado"),CONCATENATE("R11C",'Riesgos Corrup'!#REF!),"")</f>
        <v>#REF!</v>
      </c>
      <c r="K216" s="112" t="e">
        <f>IF(AND('Riesgos Corrup'!#REF!="Muy Baja",'Riesgos Corrup'!#REF!="Moderado"),CONCATENATE("R11C",'Riesgos Corrup'!#REF!),"")</f>
        <v>#REF!</v>
      </c>
      <c r="L216" s="113" t="e">
        <f>IF(AND('Riesgos Corrup'!#REF!="Muy Baja",'Riesgos Corrup'!#REF!="Moderado"),CONCATENATE("R11C",'Riesgos Corrup'!#REF!),"")</f>
        <v>#REF!</v>
      </c>
      <c r="M216" s="111" t="e">
        <f>IF(AND('Riesgos Corrup'!#REF!="Muy Baja",'Riesgos Corrup'!#REF!="Moderado"),CONCATENATE("R11C",'Riesgos Corrup'!#REF!),"")</f>
        <v>#REF!</v>
      </c>
      <c r="N216" s="112" t="e">
        <f>IF(AND('Riesgos Corrup'!#REF!="Muy Baja",'Riesgos Corrup'!#REF!="Moderado"),CONCATENATE("R11C",'Riesgos Corrup'!#REF!),"")</f>
        <v>#REF!</v>
      </c>
      <c r="O216" s="113" t="e">
        <f>IF(AND('Riesgos Corrup'!#REF!="Muy Baja",'Riesgos Corrup'!#REF!="Moderado"),CONCATENATE("R11C",'Riesgos Corrup'!#REF!),"")</f>
        <v>#REF!</v>
      </c>
      <c r="P216" s="102" t="e">
        <f>IF(AND('Riesgos Corrup'!#REF!="Muy Baja",'Riesgos Corrup'!#REF!="Moderado"),CONCATENATE("R11C",'Riesgos Corrup'!#REF!),"")</f>
        <v>#REF!</v>
      </c>
      <c r="Q216" s="103" t="e">
        <f>IF(AND('Riesgos Corrup'!#REF!="Muy Baja",'Riesgos Corrup'!#REF!="Moderado"),CONCATENATE("R11C",'Riesgos Corrup'!#REF!),"")</f>
        <v>#REF!</v>
      </c>
      <c r="R216" s="104" t="e">
        <f>IF(AND('Riesgos Corrup'!#REF!="Muy Baja",'Riesgos Corrup'!#REF!="Moderado"),CONCATENATE("R11C",'Riesgos Corrup'!#REF!),"")</f>
        <v>#REF!</v>
      </c>
      <c r="S216" s="83" t="e">
        <f>IF(AND('Riesgos Corrup'!#REF!="Muy Baja",'Riesgos Corrup'!#REF!="Mayor"),CONCATENATE("R11C",'Riesgos Corrup'!#REF!),"")</f>
        <v>#REF!</v>
      </c>
      <c r="T216" s="39" t="e">
        <f>IF(AND('Riesgos Corrup'!#REF!="Muy Baja",'Riesgos Corrup'!#REF!="Mayor"),CONCATENATE("R11C",'Riesgos Corrup'!#REF!),"")</f>
        <v>#REF!</v>
      </c>
      <c r="U216" s="84" t="e">
        <f>IF(AND('Riesgos Corrup'!#REF!="Muy Baja",'Riesgos Corrup'!#REF!="Mayor"),CONCATENATE("R11C",'Riesgos Corrup'!#REF!),"")</f>
        <v>#REF!</v>
      </c>
      <c r="V216" s="96" t="e">
        <f>IF(AND('Riesgos Corrup'!#REF!="Muy Baja",'Riesgos Corrup'!#REF!="Catastrófico"),CONCATENATE("R11C",'Riesgos Corrup'!#REF!),"")</f>
        <v>#REF!</v>
      </c>
      <c r="W216" s="97" t="e">
        <f>IF(AND('Riesgos Corrup'!#REF!="Muy Baja",'Riesgos Corrup'!#REF!="Catastrófico"),CONCATENATE("R11C",'Riesgos Corrup'!#REF!),"")</f>
        <v>#REF!</v>
      </c>
      <c r="X216" s="98" t="e">
        <f>IF(AND('Riesgos Corrup'!#REF!="Muy Baja",'Riesgos Corrup'!#REF!="Catastrófico"),CONCATENATE("R11C",'Riesgos Corrup'!#REF!),"")</f>
        <v>#REF!</v>
      </c>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row>
    <row r="217" spans="1:65" ht="15.5" x14ac:dyDescent="0.35">
      <c r="A217" s="40"/>
      <c r="B217" s="252"/>
      <c r="C217" s="253"/>
      <c r="D217" s="254"/>
      <c r="E217" s="226"/>
      <c r="F217" s="222"/>
      <c r="G217" s="222"/>
      <c r="H217" s="222"/>
      <c r="I217" s="259"/>
      <c r="J217" s="111" t="e">
        <f>IF(AND('Riesgos Corrup'!#REF!="Muy Baja",'Riesgos Corrup'!#REF!="Moderado"),CONCATENATE("R12C",'Riesgos Corrup'!#REF!),"")</f>
        <v>#REF!</v>
      </c>
      <c r="K217" s="112" t="e">
        <f>IF(AND('Riesgos Corrup'!#REF!="Muy Baja",'Riesgos Corrup'!#REF!="Moderado"),CONCATENATE("R12C",'Riesgos Corrup'!#REF!),"")</f>
        <v>#REF!</v>
      </c>
      <c r="L217" s="113" t="e">
        <f>IF(AND('Riesgos Corrup'!#REF!="Muy Baja",'Riesgos Corrup'!#REF!="Moderado"),CONCATENATE("R12C",'Riesgos Corrup'!#REF!),"")</f>
        <v>#REF!</v>
      </c>
      <c r="M217" s="111" t="e">
        <f>IF(AND('Riesgos Corrup'!#REF!="Muy Baja",'Riesgos Corrup'!#REF!="Moderado"),CONCATENATE("R12C",'Riesgos Corrup'!#REF!),"")</f>
        <v>#REF!</v>
      </c>
      <c r="N217" s="112" t="e">
        <f>IF(AND('Riesgos Corrup'!#REF!="Muy Baja",'Riesgos Corrup'!#REF!="Moderado"),CONCATENATE("R12C",'Riesgos Corrup'!#REF!),"")</f>
        <v>#REF!</v>
      </c>
      <c r="O217" s="113" t="e">
        <f>IF(AND('Riesgos Corrup'!#REF!="Muy Baja",'Riesgos Corrup'!#REF!="Moderado"),CONCATENATE("R12C",'Riesgos Corrup'!#REF!),"")</f>
        <v>#REF!</v>
      </c>
      <c r="P217" s="102" t="e">
        <f>IF(AND('Riesgos Corrup'!#REF!="Muy Baja",'Riesgos Corrup'!#REF!="Moderado"),CONCATENATE("R12C",'Riesgos Corrup'!#REF!),"")</f>
        <v>#REF!</v>
      </c>
      <c r="Q217" s="103" t="e">
        <f>IF(AND('Riesgos Corrup'!#REF!="Muy Baja",'Riesgos Corrup'!#REF!="Moderado"),CONCATENATE("R12C",'Riesgos Corrup'!#REF!),"")</f>
        <v>#REF!</v>
      </c>
      <c r="R217" s="104" t="e">
        <f>IF(AND('Riesgos Corrup'!#REF!="Muy Baja",'Riesgos Corrup'!#REF!="Moderado"),CONCATENATE("R12C",'Riesgos Corrup'!#REF!),"")</f>
        <v>#REF!</v>
      </c>
      <c r="S217" s="83" t="e">
        <f>IF(AND('Riesgos Corrup'!#REF!="Muy Baja",'Riesgos Corrup'!#REF!="Mayor"),CONCATENATE("R12C",'Riesgos Corrup'!#REF!),"")</f>
        <v>#REF!</v>
      </c>
      <c r="T217" s="39" t="e">
        <f>IF(AND('Riesgos Corrup'!#REF!="Muy Baja",'Riesgos Corrup'!#REF!="Mayor"),CONCATENATE("R12C",'Riesgos Corrup'!#REF!),"")</f>
        <v>#REF!</v>
      </c>
      <c r="U217" s="84" t="e">
        <f>IF(AND('Riesgos Corrup'!#REF!="Muy Baja",'Riesgos Corrup'!#REF!="Mayor"),CONCATENATE("R12C",'Riesgos Corrup'!#REF!),"")</f>
        <v>#REF!</v>
      </c>
      <c r="V217" s="96" t="e">
        <f>IF(AND('Riesgos Corrup'!#REF!="Muy Baja",'Riesgos Corrup'!#REF!="Catastrófico"),CONCATENATE("R12C",'Riesgos Corrup'!#REF!),"")</f>
        <v>#REF!</v>
      </c>
      <c r="W217" s="97" t="e">
        <f>IF(AND('Riesgos Corrup'!#REF!="Muy Baja",'Riesgos Corrup'!#REF!="Catastrófico"),CONCATENATE("R12C",'Riesgos Corrup'!#REF!),"")</f>
        <v>#REF!</v>
      </c>
      <c r="X217" s="98" t="e">
        <f>IF(AND('Riesgos Corrup'!#REF!="Muy Baja",'Riesgos Corrup'!#REF!="Catastrófico"),CONCATENATE("R12C",'Riesgos Corrup'!#REF!),"")</f>
        <v>#REF!</v>
      </c>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row>
    <row r="218" spans="1:65" ht="15.5" x14ac:dyDescent="0.35">
      <c r="A218" s="40"/>
      <c r="B218" s="252"/>
      <c r="C218" s="253"/>
      <c r="D218" s="254"/>
      <c r="E218" s="226"/>
      <c r="F218" s="222"/>
      <c r="G218" s="222"/>
      <c r="H218" s="222"/>
      <c r="I218" s="259"/>
      <c r="J218" s="111" t="e">
        <f>IF(AND('Riesgos Corrup'!#REF!="Muy Baja",'Riesgos Corrup'!#REF!="Moderado"),CONCATENATE("R13C",'Riesgos Corrup'!#REF!),"")</f>
        <v>#REF!</v>
      </c>
      <c r="K218" s="112" t="e">
        <f>IF(AND('Riesgos Corrup'!#REF!="Muy Baja",'Riesgos Corrup'!#REF!="Moderado"),CONCATENATE("R13C",'Riesgos Corrup'!#REF!),"")</f>
        <v>#REF!</v>
      </c>
      <c r="L218" s="113" t="e">
        <f>IF(AND('Riesgos Corrup'!#REF!="Muy Baja",'Riesgos Corrup'!#REF!="Moderado"),CONCATENATE("R13C",'Riesgos Corrup'!#REF!),"")</f>
        <v>#REF!</v>
      </c>
      <c r="M218" s="111" t="e">
        <f>IF(AND('Riesgos Corrup'!#REF!="Muy Baja",'Riesgos Corrup'!#REF!="Moderado"),CONCATENATE("R13C",'Riesgos Corrup'!#REF!),"")</f>
        <v>#REF!</v>
      </c>
      <c r="N218" s="112" t="e">
        <f>IF(AND('Riesgos Corrup'!#REF!="Muy Baja",'Riesgos Corrup'!#REF!="Moderado"),CONCATENATE("R13C",'Riesgos Corrup'!#REF!),"")</f>
        <v>#REF!</v>
      </c>
      <c r="O218" s="113" t="e">
        <f>IF(AND('Riesgos Corrup'!#REF!="Muy Baja",'Riesgos Corrup'!#REF!="Moderado"),CONCATENATE("R13C",'Riesgos Corrup'!#REF!),"")</f>
        <v>#REF!</v>
      </c>
      <c r="P218" s="102" t="e">
        <f>IF(AND('Riesgos Corrup'!#REF!="Muy Baja",'Riesgos Corrup'!#REF!="Moderado"),CONCATENATE("R13C",'Riesgos Corrup'!#REF!),"")</f>
        <v>#REF!</v>
      </c>
      <c r="Q218" s="103" t="e">
        <f>IF(AND('Riesgos Corrup'!#REF!="Muy Baja",'Riesgos Corrup'!#REF!="Moderado"),CONCATENATE("R13C",'Riesgos Corrup'!#REF!),"")</f>
        <v>#REF!</v>
      </c>
      <c r="R218" s="104" t="e">
        <f>IF(AND('Riesgos Corrup'!#REF!="Muy Baja",'Riesgos Corrup'!#REF!="Moderado"),CONCATENATE("R13C",'Riesgos Corrup'!#REF!),"")</f>
        <v>#REF!</v>
      </c>
      <c r="S218" s="83" t="e">
        <f>IF(AND('Riesgos Corrup'!#REF!="Muy Baja",'Riesgos Corrup'!#REF!="Mayor"),CONCATENATE("R13C",'Riesgos Corrup'!#REF!),"")</f>
        <v>#REF!</v>
      </c>
      <c r="T218" s="39" t="e">
        <f>IF(AND('Riesgos Corrup'!#REF!="Muy Baja",'Riesgos Corrup'!#REF!="Mayor"),CONCATENATE("R13C",'Riesgos Corrup'!#REF!),"")</f>
        <v>#REF!</v>
      </c>
      <c r="U218" s="84" t="e">
        <f>IF(AND('Riesgos Corrup'!#REF!="Muy Baja",'Riesgos Corrup'!#REF!="Mayor"),CONCATENATE("R13C",'Riesgos Corrup'!#REF!),"")</f>
        <v>#REF!</v>
      </c>
      <c r="V218" s="96" t="e">
        <f>IF(AND('Riesgos Corrup'!#REF!="Muy Baja",'Riesgos Corrup'!#REF!="Catastrófico"),CONCATENATE("R13C",'Riesgos Corrup'!#REF!),"")</f>
        <v>#REF!</v>
      </c>
      <c r="W218" s="97" t="e">
        <f>IF(AND('Riesgos Corrup'!#REF!="Muy Baja",'Riesgos Corrup'!#REF!="Catastrófico"),CONCATENATE("R13C",'Riesgos Corrup'!#REF!),"")</f>
        <v>#REF!</v>
      </c>
      <c r="X218" s="98" t="e">
        <f>IF(AND('Riesgos Corrup'!#REF!="Muy Baja",'Riesgos Corrup'!#REF!="Catastrófico"),CONCATENATE("R13C",'Riesgos Corrup'!#REF!),"")</f>
        <v>#REF!</v>
      </c>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row>
    <row r="219" spans="1:65" ht="15.5" x14ac:dyDescent="0.35">
      <c r="A219" s="40"/>
      <c r="B219" s="252"/>
      <c r="C219" s="253"/>
      <c r="D219" s="254"/>
      <c r="E219" s="226"/>
      <c r="F219" s="222"/>
      <c r="G219" s="222"/>
      <c r="H219" s="222"/>
      <c r="I219" s="259"/>
      <c r="J219" s="111" t="str">
        <f ca="1">IF(AND('Riesgos Corrup'!$AB$19="Muy Baja",'Riesgos Corrup'!$AD$19="Moderado"),CONCATENATE("R14C",'Riesgos Corrup'!$R$19),"")</f>
        <v/>
      </c>
      <c r="K219" s="112" t="str">
        <f>IF(AND('Riesgos Corrup'!$AB$20="Muy Baja",'Riesgos Corrup'!$AD$20="Moderado"),CONCATENATE("R14C",'Riesgos Corrup'!$R$20),"")</f>
        <v/>
      </c>
      <c r="L219" s="113" t="str">
        <f>IF(AND('Riesgos Corrup'!$AB$21="Muy Baja",'Riesgos Corrup'!$AD$21="Moderado"),CONCATENATE("R14C",'Riesgos Corrup'!$R$21),"")</f>
        <v/>
      </c>
      <c r="M219" s="111" t="str">
        <f ca="1">IF(AND('Riesgos Corrup'!$AB$19="Muy Baja",'Riesgos Corrup'!$AD$19="Moderado"),CONCATENATE("R14C",'Riesgos Corrup'!$R$19),"")</f>
        <v/>
      </c>
      <c r="N219" s="112" t="str">
        <f>IF(AND('Riesgos Corrup'!$AB$20="Muy Baja",'Riesgos Corrup'!$AD$20="Moderado"),CONCATENATE("R14C",'Riesgos Corrup'!$R$20),"")</f>
        <v/>
      </c>
      <c r="O219" s="113" t="str">
        <f>IF(AND('Riesgos Corrup'!$AB$21="Muy Baja",'Riesgos Corrup'!$AD$21="Moderado"),CONCATENATE("R14C",'Riesgos Corrup'!$R$21),"")</f>
        <v/>
      </c>
      <c r="P219" s="102" t="str">
        <f ca="1">IF(AND('Riesgos Corrup'!$AB$19="Muy Baja",'Riesgos Corrup'!$AD$19="Moderado"),CONCATENATE("R14C",'Riesgos Corrup'!$R$19),"")</f>
        <v/>
      </c>
      <c r="Q219" s="103" t="str">
        <f>IF(AND('Riesgos Corrup'!$AB$20="Muy Baja",'Riesgos Corrup'!$AD$20="Moderado"),CONCATENATE("R14C",'Riesgos Corrup'!$R$20),"")</f>
        <v/>
      </c>
      <c r="R219" s="104" t="str">
        <f>IF(AND('Riesgos Corrup'!$AB$21="Muy Baja",'Riesgos Corrup'!$AD$21="Moderado"),CONCATENATE("R14C",'Riesgos Corrup'!$R$21),"")</f>
        <v/>
      </c>
      <c r="S219" s="83" t="str">
        <f ca="1">IF(AND('Riesgos Corrup'!$AB$19="Muy Baja",'Riesgos Corrup'!$AD$19="Mayor"),CONCATENATE("R14C",'Riesgos Corrup'!$R$19),"")</f>
        <v/>
      </c>
      <c r="T219" s="39" t="str">
        <f>IF(AND('Riesgos Corrup'!$AB$20="Muy Baja",'Riesgos Corrup'!$AD$20="Mayor"),CONCATENATE("R14C",'Riesgos Corrup'!$R$20),"")</f>
        <v/>
      </c>
      <c r="U219" s="84" t="str">
        <f>IF(AND('Riesgos Corrup'!$AB$21="Muy Baja",'Riesgos Corrup'!$AD$21="Mayor"),CONCATENATE("R14C",'Riesgos Corrup'!$R$21),"")</f>
        <v/>
      </c>
      <c r="V219" s="96" t="str">
        <f ca="1">IF(AND('Riesgos Corrup'!$AB$19="Muy Baja",'Riesgos Corrup'!$AD$19="Catastrófico"),CONCATENATE("R14C",'Riesgos Corrup'!$R$19),"")</f>
        <v/>
      </c>
      <c r="W219" s="97" t="str">
        <f>IF(AND('Riesgos Corrup'!$AB$20="Muy Baja",'Riesgos Corrup'!$AD$20="Catastrófico"),CONCATENATE("R14C",'Riesgos Corrup'!$R$20),"")</f>
        <v/>
      </c>
      <c r="X219" s="98" t="str">
        <f>IF(AND('Riesgos Corrup'!$AB$21="Muy Baja",'Riesgos Corrup'!$AD$21="Catastrófico"),CONCATENATE("R14C",'Riesgos Corrup'!$R$21),"")</f>
        <v/>
      </c>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row>
    <row r="220" spans="1:65" ht="15.5" x14ac:dyDescent="0.35">
      <c r="A220" s="40"/>
      <c r="B220" s="252"/>
      <c r="C220" s="253"/>
      <c r="D220" s="254"/>
      <c r="E220" s="226"/>
      <c r="F220" s="222"/>
      <c r="G220" s="222"/>
      <c r="H220" s="222"/>
      <c r="I220" s="259"/>
      <c r="J220" s="111" t="e">
        <f>IF(AND('Riesgos Corrup'!#REF!="Muy Baja",'Riesgos Corrup'!#REF!="Moderado"),CONCATENATE("R15C",'Riesgos Corrup'!#REF!),"")</f>
        <v>#REF!</v>
      </c>
      <c r="K220" s="112" t="e">
        <f>IF(AND('Riesgos Corrup'!#REF!="Muy Baja",'Riesgos Corrup'!#REF!="Moderado"),CONCATENATE("R15C",'Riesgos Corrup'!#REF!),"")</f>
        <v>#REF!</v>
      </c>
      <c r="L220" s="113" t="e">
        <f>IF(AND('Riesgos Corrup'!#REF!="Muy Baja",'Riesgos Corrup'!#REF!="Moderado"),CONCATENATE("R15C",'Riesgos Corrup'!#REF!),"")</f>
        <v>#REF!</v>
      </c>
      <c r="M220" s="111" t="e">
        <f>IF(AND('Riesgos Corrup'!#REF!="Muy Baja",'Riesgos Corrup'!#REF!="Moderado"),CONCATENATE("R15C",'Riesgos Corrup'!#REF!),"")</f>
        <v>#REF!</v>
      </c>
      <c r="N220" s="112" t="e">
        <f>IF(AND('Riesgos Corrup'!#REF!="Muy Baja",'Riesgos Corrup'!#REF!="Moderado"),CONCATENATE("R15C",'Riesgos Corrup'!#REF!),"")</f>
        <v>#REF!</v>
      </c>
      <c r="O220" s="113" t="e">
        <f>IF(AND('Riesgos Corrup'!#REF!="Muy Baja",'Riesgos Corrup'!#REF!="Moderado"),CONCATENATE("R15C",'Riesgos Corrup'!#REF!),"")</f>
        <v>#REF!</v>
      </c>
      <c r="P220" s="102" t="e">
        <f>IF(AND('Riesgos Corrup'!#REF!="Muy Baja",'Riesgos Corrup'!#REF!="Moderado"),CONCATENATE("R15C",'Riesgos Corrup'!#REF!),"")</f>
        <v>#REF!</v>
      </c>
      <c r="Q220" s="103" t="e">
        <f>IF(AND('Riesgos Corrup'!#REF!="Muy Baja",'Riesgos Corrup'!#REF!="Moderado"),CONCATENATE("R15C",'Riesgos Corrup'!#REF!),"")</f>
        <v>#REF!</v>
      </c>
      <c r="R220" s="104" t="e">
        <f>IF(AND('Riesgos Corrup'!#REF!="Muy Baja",'Riesgos Corrup'!#REF!="Moderado"),CONCATENATE("R15C",'Riesgos Corrup'!#REF!),"")</f>
        <v>#REF!</v>
      </c>
      <c r="S220" s="83" t="e">
        <f>IF(AND('Riesgos Corrup'!#REF!="Muy Baja",'Riesgos Corrup'!#REF!="Mayor"),CONCATENATE("R15C",'Riesgos Corrup'!#REF!),"")</f>
        <v>#REF!</v>
      </c>
      <c r="T220" s="39" t="e">
        <f>IF(AND('Riesgos Corrup'!#REF!="Muy Baja",'Riesgos Corrup'!#REF!="Mayor"),CONCATENATE("R15C",'Riesgos Corrup'!#REF!),"")</f>
        <v>#REF!</v>
      </c>
      <c r="U220" s="84" t="e">
        <f>IF(AND('Riesgos Corrup'!#REF!="Muy Baja",'Riesgos Corrup'!#REF!="Mayor"),CONCATENATE("R15C",'Riesgos Corrup'!#REF!),"")</f>
        <v>#REF!</v>
      </c>
      <c r="V220" s="96" t="e">
        <f>IF(AND('Riesgos Corrup'!#REF!="Muy Baja",'Riesgos Corrup'!#REF!="Catastrófico"),CONCATENATE("R15C",'Riesgos Corrup'!#REF!),"")</f>
        <v>#REF!</v>
      </c>
      <c r="W220" s="97" t="e">
        <f>IF(AND('Riesgos Corrup'!#REF!="Muy Baja",'Riesgos Corrup'!#REF!="Catastrófico"),CONCATENATE("R15C",'Riesgos Corrup'!#REF!),"")</f>
        <v>#REF!</v>
      </c>
      <c r="X220" s="98" t="e">
        <f>IF(AND('Riesgos Corrup'!#REF!="Muy Baja",'Riesgos Corrup'!#REF!="Catastrófico"),CONCATENATE("R15C",'Riesgos Corrup'!#REF!),"")</f>
        <v>#REF!</v>
      </c>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row>
    <row r="221" spans="1:65" ht="15.5" x14ac:dyDescent="0.35">
      <c r="A221" s="40"/>
      <c r="B221" s="252"/>
      <c r="C221" s="253"/>
      <c r="D221" s="254"/>
      <c r="E221" s="226"/>
      <c r="F221" s="222"/>
      <c r="G221" s="222"/>
      <c r="H221" s="222"/>
      <c r="I221" s="259"/>
      <c r="J221" s="111" t="e">
        <f>IF(AND('Riesgos Corrup'!#REF!="Muy Baja",'Riesgos Corrup'!#REF!="Moderado"),CONCATENATE("R16C",'Riesgos Corrup'!#REF!),"")</f>
        <v>#REF!</v>
      </c>
      <c r="K221" s="112" t="e">
        <f>IF(AND('Riesgos Corrup'!#REF!="Muy Baja",'Riesgos Corrup'!#REF!="Moderado"),CONCATENATE("R16C",'Riesgos Corrup'!#REF!),"")</f>
        <v>#REF!</v>
      </c>
      <c r="L221" s="113" t="e">
        <f>IF(AND('Riesgos Corrup'!#REF!="Muy Baja",'Riesgos Corrup'!#REF!="Moderado"),CONCATENATE("R16C",'Riesgos Corrup'!#REF!),"")</f>
        <v>#REF!</v>
      </c>
      <c r="M221" s="111" t="e">
        <f>IF(AND('Riesgos Corrup'!#REF!="Muy Baja",'Riesgos Corrup'!#REF!="Moderado"),CONCATENATE("R16C",'Riesgos Corrup'!#REF!),"")</f>
        <v>#REF!</v>
      </c>
      <c r="N221" s="112" t="e">
        <f>IF(AND('Riesgos Corrup'!#REF!="Muy Baja",'Riesgos Corrup'!#REF!="Moderado"),CONCATENATE("R16C",'Riesgos Corrup'!#REF!),"")</f>
        <v>#REF!</v>
      </c>
      <c r="O221" s="113" t="e">
        <f>IF(AND('Riesgos Corrup'!#REF!="Muy Baja",'Riesgos Corrup'!#REF!="Moderado"),CONCATENATE("R16C",'Riesgos Corrup'!#REF!),"")</f>
        <v>#REF!</v>
      </c>
      <c r="P221" s="102" t="e">
        <f>IF(AND('Riesgos Corrup'!#REF!="Muy Baja",'Riesgos Corrup'!#REF!="Moderado"),CONCATENATE("R16C",'Riesgos Corrup'!#REF!),"")</f>
        <v>#REF!</v>
      </c>
      <c r="Q221" s="103" t="e">
        <f>IF(AND('Riesgos Corrup'!#REF!="Muy Baja",'Riesgos Corrup'!#REF!="Moderado"),CONCATENATE("R16C",'Riesgos Corrup'!#REF!),"")</f>
        <v>#REF!</v>
      </c>
      <c r="R221" s="104" t="e">
        <f>IF(AND('Riesgos Corrup'!#REF!="Muy Baja",'Riesgos Corrup'!#REF!="Moderado"),CONCATENATE("R16C",'Riesgos Corrup'!#REF!),"")</f>
        <v>#REF!</v>
      </c>
      <c r="S221" s="83" t="e">
        <f>IF(AND('Riesgos Corrup'!#REF!="Muy Baja",'Riesgos Corrup'!#REF!="Mayor"),CONCATENATE("R16C",'Riesgos Corrup'!#REF!),"")</f>
        <v>#REF!</v>
      </c>
      <c r="T221" s="39" t="e">
        <f>IF(AND('Riesgos Corrup'!#REF!="Muy Baja",'Riesgos Corrup'!#REF!="Mayor"),CONCATENATE("R16C",'Riesgos Corrup'!#REF!),"")</f>
        <v>#REF!</v>
      </c>
      <c r="U221" s="84" t="e">
        <f>IF(AND('Riesgos Corrup'!#REF!="Muy Baja",'Riesgos Corrup'!#REF!="Mayor"),CONCATENATE("R16C",'Riesgos Corrup'!#REF!),"")</f>
        <v>#REF!</v>
      </c>
      <c r="V221" s="96" t="e">
        <f>IF(AND('Riesgos Corrup'!#REF!="Muy Baja",'Riesgos Corrup'!#REF!="Catastrófico"),CONCATENATE("R16C",'Riesgos Corrup'!#REF!),"")</f>
        <v>#REF!</v>
      </c>
      <c r="W221" s="97" t="e">
        <f>IF(AND('Riesgos Corrup'!#REF!="Muy Baja",'Riesgos Corrup'!#REF!="Catastrófico"),CONCATENATE("R16C",'Riesgos Corrup'!#REF!),"")</f>
        <v>#REF!</v>
      </c>
      <c r="X221" s="98" t="e">
        <f>IF(AND('Riesgos Corrup'!#REF!="Muy Baja",'Riesgos Corrup'!#REF!="Catastrófico"),CONCATENATE("R16C",'Riesgos Corrup'!#REF!),"")</f>
        <v>#REF!</v>
      </c>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row>
    <row r="222" spans="1:65" ht="15.5" x14ac:dyDescent="0.35">
      <c r="A222" s="40"/>
      <c r="B222" s="252"/>
      <c r="C222" s="253"/>
      <c r="D222" s="254"/>
      <c r="E222" s="226"/>
      <c r="F222" s="222"/>
      <c r="G222" s="222"/>
      <c r="H222" s="222"/>
      <c r="I222" s="259"/>
      <c r="J222" s="111" t="e">
        <f>IF(AND('Riesgos Corrup'!#REF!="Muy Baja",'Riesgos Corrup'!#REF!="Moderado"),CONCATENATE("R17",'Riesgos Corrup'!#REF!),"")</f>
        <v>#REF!</v>
      </c>
      <c r="K222" s="112" t="e">
        <f>IF(AND('Riesgos Corrup'!#REF!="Muy Baja",'Riesgos Corrup'!#REF!="Moderado"),CONCATENATE("R17C",'Riesgos Corrup'!#REF!),"")</f>
        <v>#REF!</v>
      </c>
      <c r="L222" s="113" t="e">
        <f>IF(AND('Riesgos Corrup'!#REF!="Muy Baja",'Riesgos Corrup'!#REF!="Moderado"),CONCATENATE("R17C",'Riesgos Corrup'!#REF!),"")</f>
        <v>#REF!</v>
      </c>
      <c r="M222" s="111" t="e">
        <f>IF(AND('Riesgos Corrup'!#REF!="Muy Baja",'Riesgos Corrup'!#REF!="Moderado"),CONCATENATE("R17",'Riesgos Corrup'!#REF!),"")</f>
        <v>#REF!</v>
      </c>
      <c r="N222" s="112" t="e">
        <f>IF(AND('Riesgos Corrup'!#REF!="Muy Baja",'Riesgos Corrup'!#REF!="Moderado"),CONCATENATE("R17C",'Riesgos Corrup'!#REF!),"")</f>
        <v>#REF!</v>
      </c>
      <c r="O222" s="113" t="e">
        <f>IF(AND('Riesgos Corrup'!#REF!="Muy Baja",'Riesgos Corrup'!#REF!="Moderado"),CONCATENATE("R17C",'Riesgos Corrup'!#REF!),"")</f>
        <v>#REF!</v>
      </c>
      <c r="P222" s="102" t="e">
        <f>IF(AND('Riesgos Corrup'!#REF!="Muy Baja",'Riesgos Corrup'!#REF!="Moderado"),CONCATENATE("R17",'Riesgos Corrup'!#REF!),"")</f>
        <v>#REF!</v>
      </c>
      <c r="Q222" s="103" t="e">
        <f>IF(AND('Riesgos Corrup'!#REF!="Muy Baja",'Riesgos Corrup'!#REF!="Moderado"),CONCATENATE("R17C",'Riesgos Corrup'!#REF!),"")</f>
        <v>#REF!</v>
      </c>
      <c r="R222" s="104" t="e">
        <f>IF(AND('Riesgos Corrup'!#REF!="Muy Baja",'Riesgos Corrup'!#REF!="Moderado"),CONCATENATE("R17C",'Riesgos Corrup'!#REF!),"")</f>
        <v>#REF!</v>
      </c>
      <c r="S222" s="83" t="e">
        <f>IF(AND('Riesgos Corrup'!#REF!="Muy Baja",'Riesgos Corrup'!#REF!="Mayor"),CONCATENATE("R17",'Riesgos Corrup'!#REF!),"")</f>
        <v>#REF!</v>
      </c>
      <c r="T222" s="39" t="e">
        <f>IF(AND('Riesgos Corrup'!#REF!="Muy Baja",'Riesgos Corrup'!#REF!="Mayor"),CONCATENATE("R17C",'Riesgos Corrup'!#REF!),"")</f>
        <v>#REF!</v>
      </c>
      <c r="U222" s="84" t="e">
        <f>IF(AND('Riesgos Corrup'!#REF!="Muy Baja",'Riesgos Corrup'!#REF!="Mayor"),CONCATENATE("R17C",'Riesgos Corrup'!#REF!),"")</f>
        <v>#REF!</v>
      </c>
      <c r="V222" s="96" t="e">
        <f>IF(AND('Riesgos Corrup'!#REF!="Muy Baja",'Riesgos Corrup'!#REF!="Catastrófico"),CONCATENATE("R17",'Riesgos Corrup'!#REF!),"")</f>
        <v>#REF!</v>
      </c>
      <c r="W222" s="97" t="e">
        <f>IF(AND('Riesgos Corrup'!#REF!="Muy Baja",'Riesgos Corrup'!#REF!="Catastrófico"),CONCATENATE("R17C",'Riesgos Corrup'!#REF!),"")</f>
        <v>#REF!</v>
      </c>
      <c r="X222" s="98" t="e">
        <f>IF(AND('Riesgos Corrup'!#REF!="Muy Baja",'Riesgos Corrup'!#REF!="Catastrófico"),CONCATENATE("R17C",'Riesgos Corrup'!#REF!),"")</f>
        <v>#REF!</v>
      </c>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row>
    <row r="223" spans="1:65" ht="15.5" x14ac:dyDescent="0.35">
      <c r="A223" s="40"/>
      <c r="B223" s="252"/>
      <c r="C223" s="253"/>
      <c r="D223" s="254"/>
      <c r="E223" s="226"/>
      <c r="F223" s="222"/>
      <c r="G223" s="222"/>
      <c r="H223" s="222"/>
      <c r="I223" s="259"/>
      <c r="J223" s="111" t="str">
        <f ca="1">IF(AND('Riesgos Corrup'!$AB$22="Muy Baja",'Riesgos Corrup'!$AD$22="Moderado"),CONCATENATE("R18C",'Riesgos Corrup'!$R$22),"")</f>
        <v/>
      </c>
      <c r="K223" s="112" t="str">
        <f>IF(AND('Riesgos Corrup'!$AB$23="Muy Baja",'Riesgos Corrup'!$AD$23="Moderado"),CONCATENATE("R18C",'Riesgos Corrup'!$R$23),"")</f>
        <v/>
      </c>
      <c r="L223" s="113" t="str">
        <f>IF(AND('Riesgos Corrup'!$AB$24="Muy Baja",'Riesgos Corrup'!$AD$24="Moderado"),CONCATENATE("R18C",'Riesgos Corrup'!$R$24),"")</f>
        <v/>
      </c>
      <c r="M223" s="111" t="str">
        <f ca="1">IF(AND('Riesgos Corrup'!$AB$22="Muy Baja",'Riesgos Corrup'!$AD$22="Moderado"),CONCATENATE("R18C",'Riesgos Corrup'!$R$22),"")</f>
        <v/>
      </c>
      <c r="N223" s="112" t="str">
        <f>IF(AND('Riesgos Corrup'!$AB$23="Muy Baja",'Riesgos Corrup'!$AD$23="Moderado"),CONCATENATE("R18C",'Riesgos Corrup'!$R$23),"")</f>
        <v/>
      </c>
      <c r="O223" s="113" t="str">
        <f>IF(AND('Riesgos Corrup'!$AB$24="Muy Baja",'Riesgos Corrup'!$AD$24="Moderado"),CONCATENATE("R18C",'Riesgos Corrup'!$R$24),"")</f>
        <v/>
      </c>
      <c r="P223" s="102" t="str">
        <f ca="1">IF(AND('Riesgos Corrup'!$AB$22="Muy Baja",'Riesgos Corrup'!$AD$22="Moderado"),CONCATENATE("R18C",'Riesgos Corrup'!$R$22),"")</f>
        <v/>
      </c>
      <c r="Q223" s="103" t="str">
        <f>IF(AND('Riesgos Corrup'!$AB$23="Muy Baja",'Riesgos Corrup'!$AD$23="Moderado"),CONCATENATE("R18C",'Riesgos Corrup'!$R$23),"")</f>
        <v/>
      </c>
      <c r="R223" s="104" t="str">
        <f>IF(AND('Riesgos Corrup'!$AB$24="Muy Baja",'Riesgos Corrup'!$AD$24="Moderado"),CONCATENATE("R18C",'Riesgos Corrup'!$R$24),"")</f>
        <v/>
      </c>
      <c r="S223" s="83" t="str">
        <f ca="1">IF(AND('Riesgos Corrup'!$AB$22="Muy Baja",'Riesgos Corrup'!$AD$22="Mayor"),CONCATENATE("R18C",'Riesgos Corrup'!$R$22),"")</f>
        <v/>
      </c>
      <c r="T223" s="39" t="str">
        <f>IF(AND('Riesgos Corrup'!$AB$23="Muy Baja",'Riesgos Corrup'!$AD$23="Mayor"),CONCATENATE("R18C",'Riesgos Corrup'!$R$23),"")</f>
        <v/>
      </c>
      <c r="U223" s="84" t="str">
        <f>IF(AND('Riesgos Corrup'!$AB$24="Muy Baja",'Riesgos Corrup'!$AD$24="Mayor"),CONCATENATE("R18C",'Riesgos Corrup'!$R$24),"")</f>
        <v/>
      </c>
      <c r="V223" s="96" t="str">
        <f ca="1">IF(AND('Riesgos Corrup'!$AB$22="Muy Baja",'Riesgos Corrup'!$AD$22="Catastrófico"),CONCATENATE("R18C",'Riesgos Corrup'!$R$22),"")</f>
        <v/>
      </c>
      <c r="W223" s="97" t="str">
        <f>IF(AND('Riesgos Corrup'!$AB$23="Muy Baja",'Riesgos Corrup'!$AD$23="Catastrófico"),CONCATENATE("R18C",'Riesgos Corrup'!$R$23),"")</f>
        <v/>
      </c>
      <c r="X223" s="98" t="str">
        <f>IF(AND('Riesgos Corrup'!$AB$24="Muy Baja",'Riesgos Corrup'!$AD$24="Catastrófico"),CONCATENATE("R18C",'Riesgos Corrup'!$R$24),"")</f>
        <v/>
      </c>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row>
    <row r="224" spans="1:65" ht="15.5" x14ac:dyDescent="0.35">
      <c r="A224" s="40"/>
      <c r="B224" s="252"/>
      <c r="C224" s="253"/>
      <c r="D224" s="254"/>
      <c r="E224" s="226"/>
      <c r="F224" s="222"/>
      <c r="G224" s="222"/>
      <c r="H224" s="222"/>
      <c r="I224" s="259"/>
      <c r="J224" s="111" t="e">
        <f>IF(AND('Riesgos Corrup'!#REF!="Muy Baja",'Riesgos Corrup'!#REF!="Moderado"),CONCATENATE("R19C",'Riesgos Corrup'!#REF!),"")</f>
        <v>#REF!</v>
      </c>
      <c r="K224" s="112" t="e">
        <f>IF(AND('Riesgos Corrup'!#REF!="Muy Baja",'Riesgos Corrup'!#REF!="Moderado"),CONCATENATE("R19C",'Riesgos Corrup'!#REF!),"")</f>
        <v>#REF!</v>
      </c>
      <c r="L224" s="113" t="e">
        <f>IF(AND('Riesgos Corrup'!#REF!="Muy Baja",'Riesgos Corrup'!#REF!="Moderado"),CONCATENATE("R19C",'Riesgos Corrup'!#REF!),"")</f>
        <v>#REF!</v>
      </c>
      <c r="M224" s="111" t="e">
        <f>IF(AND('Riesgos Corrup'!#REF!="Muy Baja",'Riesgos Corrup'!#REF!="Moderado"),CONCATENATE("R19C",'Riesgos Corrup'!#REF!),"")</f>
        <v>#REF!</v>
      </c>
      <c r="N224" s="112" t="e">
        <f>IF(AND('Riesgos Corrup'!#REF!="Muy Baja",'Riesgos Corrup'!#REF!="Moderado"),CONCATENATE("R19C",'Riesgos Corrup'!#REF!),"")</f>
        <v>#REF!</v>
      </c>
      <c r="O224" s="113" t="e">
        <f>IF(AND('Riesgos Corrup'!#REF!="Muy Baja",'Riesgos Corrup'!#REF!="Moderado"),CONCATENATE("R19C",'Riesgos Corrup'!#REF!),"")</f>
        <v>#REF!</v>
      </c>
      <c r="P224" s="102" t="e">
        <f>IF(AND('Riesgos Corrup'!#REF!="Muy Baja",'Riesgos Corrup'!#REF!="Moderado"),CONCATENATE("R19C",'Riesgos Corrup'!#REF!),"")</f>
        <v>#REF!</v>
      </c>
      <c r="Q224" s="103" t="e">
        <f>IF(AND('Riesgos Corrup'!#REF!="Muy Baja",'Riesgos Corrup'!#REF!="Moderado"),CONCATENATE("R19C",'Riesgos Corrup'!#REF!),"")</f>
        <v>#REF!</v>
      </c>
      <c r="R224" s="104" t="e">
        <f>IF(AND('Riesgos Corrup'!#REF!="Muy Baja",'Riesgos Corrup'!#REF!="Moderado"),CONCATENATE("R19C",'Riesgos Corrup'!#REF!),"")</f>
        <v>#REF!</v>
      </c>
      <c r="S224" s="83" t="e">
        <f>IF(AND('Riesgos Corrup'!#REF!="Muy Baja",'Riesgos Corrup'!#REF!="Mayor"),CONCATENATE("R19C",'Riesgos Corrup'!#REF!),"")</f>
        <v>#REF!</v>
      </c>
      <c r="T224" s="39" t="e">
        <f>IF(AND('Riesgos Corrup'!#REF!="Muy Baja",'Riesgos Corrup'!#REF!="Mayor"),CONCATENATE("R19C",'Riesgos Corrup'!#REF!),"")</f>
        <v>#REF!</v>
      </c>
      <c r="U224" s="84" t="e">
        <f>IF(AND('Riesgos Corrup'!#REF!="Muy Baja",'Riesgos Corrup'!#REF!="Mayor"),CONCATENATE("R19C",'Riesgos Corrup'!#REF!),"")</f>
        <v>#REF!</v>
      </c>
      <c r="V224" s="96" t="e">
        <f>IF(AND('Riesgos Corrup'!#REF!="Muy Baja",'Riesgos Corrup'!#REF!="Catastrófico"),CONCATENATE("R19C",'Riesgos Corrup'!#REF!),"")</f>
        <v>#REF!</v>
      </c>
      <c r="W224" s="97" t="e">
        <f>IF(AND('Riesgos Corrup'!#REF!="Muy Baja",'Riesgos Corrup'!#REF!="Catastrófico"),CONCATENATE("R19C",'Riesgos Corrup'!#REF!),"")</f>
        <v>#REF!</v>
      </c>
      <c r="X224" s="98" t="e">
        <f>IF(AND('Riesgos Corrup'!#REF!="Muy Baja",'Riesgos Corrup'!#REF!="Catastrófico"),CONCATENATE("R19C",'Riesgos Corrup'!#REF!),"")</f>
        <v>#REF!</v>
      </c>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row>
    <row r="225" spans="1:65" ht="15.5" x14ac:dyDescent="0.35">
      <c r="A225" s="40"/>
      <c r="B225" s="252"/>
      <c r="C225" s="253"/>
      <c r="D225" s="254"/>
      <c r="E225" s="226"/>
      <c r="F225" s="222"/>
      <c r="G225" s="222"/>
      <c r="H225" s="222"/>
      <c r="I225" s="259"/>
      <c r="J225" s="111" t="e">
        <f>IF(AND('Riesgos Corrup'!#REF!="Muy Baja",'Riesgos Corrup'!#REF!="Moderado"),CONCATENATE("R20C",'Riesgos Corrup'!#REF!),"")</f>
        <v>#REF!</v>
      </c>
      <c r="K225" s="112" t="e">
        <f>IF(AND('Riesgos Corrup'!#REF!="Muy Baja",'Riesgos Corrup'!#REF!="Moderado"),CONCATENATE("R20C",'Riesgos Corrup'!#REF!),"")</f>
        <v>#REF!</v>
      </c>
      <c r="L225" s="113" t="e">
        <f>IF(AND('Riesgos Corrup'!#REF!="Muy Baja",'Riesgos Corrup'!#REF!="Moderado"),CONCATENATE("R20C",'Riesgos Corrup'!#REF!),"")</f>
        <v>#REF!</v>
      </c>
      <c r="M225" s="111" t="e">
        <f>IF(AND('Riesgos Corrup'!#REF!="Muy Baja",'Riesgos Corrup'!#REF!="Moderado"),CONCATENATE("R20C",'Riesgos Corrup'!#REF!),"")</f>
        <v>#REF!</v>
      </c>
      <c r="N225" s="112" t="e">
        <f>IF(AND('Riesgos Corrup'!#REF!="Muy Baja",'Riesgos Corrup'!#REF!="Moderado"),CONCATENATE("R20C",'Riesgos Corrup'!#REF!),"")</f>
        <v>#REF!</v>
      </c>
      <c r="O225" s="113" t="e">
        <f>IF(AND('Riesgos Corrup'!#REF!="Muy Baja",'Riesgos Corrup'!#REF!="Moderado"),CONCATENATE("R20C",'Riesgos Corrup'!#REF!),"")</f>
        <v>#REF!</v>
      </c>
      <c r="P225" s="102" t="e">
        <f>IF(AND('Riesgos Corrup'!#REF!="Muy Baja",'Riesgos Corrup'!#REF!="Moderado"),CONCATENATE("R20C",'Riesgos Corrup'!#REF!),"")</f>
        <v>#REF!</v>
      </c>
      <c r="Q225" s="103" t="e">
        <f>IF(AND('Riesgos Corrup'!#REF!="Muy Baja",'Riesgos Corrup'!#REF!="Moderado"),CONCATENATE("R20C",'Riesgos Corrup'!#REF!),"")</f>
        <v>#REF!</v>
      </c>
      <c r="R225" s="104" t="e">
        <f>IF(AND('Riesgos Corrup'!#REF!="Muy Baja",'Riesgos Corrup'!#REF!="Moderado"),CONCATENATE("R20C",'Riesgos Corrup'!#REF!),"")</f>
        <v>#REF!</v>
      </c>
      <c r="S225" s="83" t="e">
        <f>IF(AND('Riesgos Corrup'!#REF!="Muy Baja",'Riesgos Corrup'!#REF!="Mayor"),CONCATENATE("R20C",'Riesgos Corrup'!#REF!),"")</f>
        <v>#REF!</v>
      </c>
      <c r="T225" s="39" t="e">
        <f>IF(AND('Riesgos Corrup'!#REF!="Muy Baja",'Riesgos Corrup'!#REF!="Mayor"),CONCATENATE("R20C",'Riesgos Corrup'!#REF!),"")</f>
        <v>#REF!</v>
      </c>
      <c r="U225" s="84" t="e">
        <f>IF(AND('Riesgos Corrup'!#REF!="Muy Baja",'Riesgos Corrup'!#REF!="Mayor"),CONCATENATE("R20C",'Riesgos Corrup'!#REF!),"")</f>
        <v>#REF!</v>
      </c>
      <c r="V225" s="96" t="e">
        <f>IF(AND('Riesgos Corrup'!#REF!="Muy Baja",'Riesgos Corrup'!#REF!="Catastrófico"),CONCATENATE("R20C",'Riesgos Corrup'!#REF!),"")</f>
        <v>#REF!</v>
      </c>
      <c r="W225" s="97" t="e">
        <f>IF(AND('Riesgos Corrup'!#REF!="Muy Baja",'Riesgos Corrup'!#REF!="Catastrófico"),CONCATENATE("R20C",'Riesgos Corrup'!#REF!),"")</f>
        <v>#REF!</v>
      </c>
      <c r="X225" s="98" t="e">
        <f>IF(AND('Riesgos Corrup'!#REF!="Muy Baja",'Riesgos Corrup'!#REF!="Catastrófico"),CONCATENATE("R20C",'Riesgos Corrup'!#REF!),"")</f>
        <v>#REF!</v>
      </c>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row>
    <row r="226" spans="1:65" ht="15.5" x14ac:dyDescent="0.35">
      <c r="A226" s="40"/>
      <c r="B226" s="252"/>
      <c r="C226" s="253"/>
      <c r="D226" s="254"/>
      <c r="E226" s="226"/>
      <c r="F226" s="222"/>
      <c r="G226" s="222"/>
      <c r="H226" s="222"/>
      <c r="I226" s="259"/>
      <c r="J226" s="111" t="str">
        <f ca="1">IF(AND('Riesgos Corrup'!$AB$25="Muy Baja",'Riesgos Corrup'!$AD$25="Moderado"),CONCATENATE("R21C",'Riesgos Corrup'!$R$25),"")</f>
        <v/>
      </c>
      <c r="K226" s="112" t="str">
        <f>IF(AND('Riesgos Corrup'!$AB$26="Muy Baja",'Riesgos Corrup'!$AD$26="Moderado"),CONCATENATE("R21C",'Riesgos Corrup'!$R$26),"")</f>
        <v/>
      </c>
      <c r="L226" s="113" t="str">
        <f>IF(AND('Riesgos Corrup'!$AB$27="Muy Baja",'Riesgos Corrup'!$AD$27="Moderado"),CONCATENATE("R21C",'Riesgos Corrup'!$R$27),"")</f>
        <v/>
      </c>
      <c r="M226" s="111" t="str">
        <f ca="1">IF(AND('Riesgos Corrup'!$AB$25="Muy Baja",'Riesgos Corrup'!$AD$25="Moderado"),CONCATENATE("R21C",'Riesgos Corrup'!$R$25),"")</f>
        <v/>
      </c>
      <c r="N226" s="112" t="str">
        <f>IF(AND('Riesgos Corrup'!$AB$26="Muy Baja",'Riesgos Corrup'!$AD$26="Moderado"),CONCATENATE("R21C",'Riesgos Corrup'!$R$26),"")</f>
        <v/>
      </c>
      <c r="O226" s="113" t="str">
        <f>IF(AND('Riesgos Corrup'!$AB$27="Muy Baja",'Riesgos Corrup'!$AD$27="Moderado"),CONCATENATE("R21C",'Riesgos Corrup'!$R$27),"")</f>
        <v/>
      </c>
      <c r="P226" s="102" t="str">
        <f ca="1">IF(AND('Riesgos Corrup'!$AB$25="Muy Baja",'Riesgos Corrup'!$AD$25="Moderado"),CONCATENATE("R21C",'Riesgos Corrup'!$R$25),"")</f>
        <v/>
      </c>
      <c r="Q226" s="103" t="str">
        <f>IF(AND('Riesgos Corrup'!$AB$26="Muy Baja",'Riesgos Corrup'!$AD$26="Moderado"),CONCATENATE("R21C",'Riesgos Corrup'!$R$26),"")</f>
        <v/>
      </c>
      <c r="R226" s="104" t="str">
        <f>IF(AND('Riesgos Corrup'!$AB$27="Muy Baja",'Riesgos Corrup'!$AD$27="Moderado"),CONCATENATE("R21C",'Riesgos Corrup'!$R$27),"")</f>
        <v/>
      </c>
      <c r="S226" s="83" t="str">
        <f ca="1">IF(AND('Riesgos Corrup'!$AB$25="Muy Baja",'Riesgos Corrup'!$AD$25="Mayor"),CONCATENATE("R21C",'Riesgos Corrup'!$R$25),"")</f>
        <v/>
      </c>
      <c r="T226" s="39" t="str">
        <f>IF(AND('Riesgos Corrup'!$AB$26="Muy Baja",'Riesgos Corrup'!$AD$26="Mayor"),CONCATENATE("R21C",'Riesgos Corrup'!$R$26),"")</f>
        <v/>
      </c>
      <c r="U226" s="84" t="str">
        <f>IF(AND('Riesgos Corrup'!$AB$27="Muy Baja",'Riesgos Corrup'!$AD$27="Mayor"),CONCATENATE("R21C",'Riesgos Corrup'!$R$27),"")</f>
        <v/>
      </c>
      <c r="V226" s="96" t="str">
        <f ca="1">IF(AND('Riesgos Corrup'!$AB$25="Muy Baja",'Riesgos Corrup'!$AD$25="Catastrófico"),CONCATENATE("R21C",'Riesgos Corrup'!$R$25),"")</f>
        <v/>
      </c>
      <c r="W226" s="97" t="str">
        <f>IF(AND('Riesgos Corrup'!$AB$26="Muy Baja",'Riesgos Corrup'!$AD$26="Catastrófico"),CONCATENATE("R21C",'Riesgos Corrup'!$R$26),"")</f>
        <v/>
      </c>
      <c r="X226" s="98" t="str">
        <f>IF(AND('Riesgos Corrup'!$AB$27="Muy Baja",'Riesgos Corrup'!$AD$27="Catastrófico"),CONCATENATE("R21C",'Riesgos Corrup'!$R$27),"")</f>
        <v/>
      </c>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row>
    <row r="227" spans="1:65" ht="15.5" x14ac:dyDescent="0.35">
      <c r="A227" s="40"/>
      <c r="B227" s="252"/>
      <c r="C227" s="253"/>
      <c r="D227" s="254"/>
      <c r="E227" s="226"/>
      <c r="F227" s="222"/>
      <c r="G227" s="222"/>
      <c r="H227" s="222"/>
      <c r="I227" s="259"/>
      <c r="J227" s="111" t="str">
        <f ca="1">IF(AND('Riesgos Corrup'!$AB$28="Muy Baja",'Riesgos Corrup'!$AD$28="Moderado"),CONCATENATE("R22C",'Riesgos Corrup'!$R$28),"")</f>
        <v/>
      </c>
      <c r="K227" s="112" t="str">
        <f>IF(AND('Riesgos Corrup'!$AB$29="Muy Baja",'Riesgos Corrup'!$AD$29="Moderado"),CONCATENATE("R22C",'Riesgos Corrup'!$R$29),"")</f>
        <v/>
      </c>
      <c r="L227" s="113" t="str">
        <f>IF(AND('Riesgos Corrup'!$AB$30="Muy Baja",'Riesgos Corrup'!$AD$30="Moderado"),CONCATENATE("R22C",'Riesgos Corrup'!$R$30),"")</f>
        <v/>
      </c>
      <c r="M227" s="111" t="str">
        <f ca="1">IF(AND('Riesgos Corrup'!$AB$28="Muy Baja",'Riesgos Corrup'!$AD$28="Moderado"),CONCATENATE("R22C",'Riesgos Corrup'!$R$28),"")</f>
        <v/>
      </c>
      <c r="N227" s="112" t="str">
        <f>IF(AND('Riesgos Corrup'!$AB$29="Muy Baja",'Riesgos Corrup'!$AD$29="Moderado"),CONCATENATE("R22C",'Riesgos Corrup'!$R$29),"")</f>
        <v/>
      </c>
      <c r="O227" s="113" t="str">
        <f>IF(AND('Riesgos Corrup'!$AB$30="Muy Baja",'Riesgos Corrup'!$AD$30="Moderado"),CONCATENATE("R22C",'Riesgos Corrup'!$R$30),"")</f>
        <v/>
      </c>
      <c r="P227" s="102" t="str">
        <f ca="1">IF(AND('Riesgos Corrup'!$AB$28="Muy Baja",'Riesgos Corrup'!$AD$28="Moderado"),CONCATENATE("R22C",'Riesgos Corrup'!$R$28),"")</f>
        <v/>
      </c>
      <c r="Q227" s="103" t="str">
        <f>IF(AND('Riesgos Corrup'!$AB$29="Muy Baja",'Riesgos Corrup'!$AD$29="Moderado"),CONCATENATE("R22C",'Riesgos Corrup'!$R$29),"")</f>
        <v/>
      </c>
      <c r="R227" s="104" t="str">
        <f>IF(AND('Riesgos Corrup'!$AB$30="Muy Baja",'Riesgos Corrup'!$AD$30="Moderado"),CONCATENATE("R22C",'Riesgos Corrup'!$R$30),"")</f>
        <v/>
      </c>
      <c r="S227" s="83" t="str">
        <f ca="1">IF(AND('Riesgos Corrup'!$AB$28="Muy Baja",'Riesgos Corrup'!$AD$28="Mayor"),CONCATENATE("R22C",'Riesgos Corrup'!$R$28),"")</f>
        <v/>
      </c>
      <c r="T227" s="39" t="str">
        <f>IF(AND('Riesgos Corrup'!$AB$29="Muy Baja",'Riesgos Corrup'!$AD$29="Mayor"),CONCATENATE("R22C",'Riesgos Corrup'!$R$29),"")</f>
        <v/>
      </c>
      <c r="U227" s="84" t="str">
        <f>IF(AND('Riesgos Corrup'!$AB$30="Muy Baja",'Riesgos Corrup'!$AD$30="Mayor"),CONCATENATE("R22C",'Riesgos Corrup'!$R$30),"")</f>
        <v/>
      </c>
      <c r="V227" s="96" t="str">
        <f ca="1">IF(AND('Riesgos Corrup'!$AB$28="Muy Baja",'Riesgos Corrup'!$AD$28="Catastrófico"),CONCATENATE("R22C",'Riesgos Corrup'!$R$28),"")</f>
        <v/>
      </c>
      <c r="W227" s="97" t="str">
        <f>IF(AND('Riesgos Corrup'!$AB$29="Muy Baja",'Riesgos Corrup'!$AD$29="Catastrófico"),CONCATENATE("R22C",'Riesgos Corrup'!$R$29),"")</f>
        <v/>
      </c>
      <c r="X227" s="98" t="str">
        <f>IF(AND('Riesgos Corrup'!$AB$30="Muy Baja",'Riesgos Corrup'!$AD$30="Catastrófico"),CONCATENATE("R22C",'Riesgos Corrup'!$R$30),"")</f>
        <v/>
      </c>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row>
    <row r="228" spans="1:65" ht="15.5" x14ac:dyDescent="0.35">
      <c r="A228" s="40"/>
      <c r="B228" s="252"/>
      <c r="C228" s="253"/>
      <c r="D228" s="254"/>
      <c r="E228" s="226"/>
      <c r="F228" s="222"/>
      <c r="G228" s="222"/>
      <c r="H228" s="222"/>
      <c r="I228" s="259"/>
      <c r="J228" s="111" t="e">
        <f>IF(AND('Riesgos Corrup'!#REF!="Muy Baja",'Riesgos Corrup'!#REF!="Moderado"),CONCATENATE("R23C",'Riesgos Corrup'!#REF!),"")</f>
        <v>#REF!</v>
      </c>
      <c r="K228" s="112" t="e">
        <f>IF(AND('Riesgos Corrup'!#REF!="Muy Baja",'Riesgos Corrup'!#REF!="Moderado"),CONCATENATE("R23C",'Riesgos Corrup'!#REF!),"")</f>
        <v>#REF!</v>
      </c>
      <c r="L228" s="113" t="e">
        <f>IF(AND('Riesgos Corrup'!#REF!="Muy Baja",'Riesgos Corrup'!#REF!="Moderado"),CONCATENATE("R23C",'Riesgos Corrup'!#REF!),"")</f>
        <v>#REF!</v>
      </c>
      <c r="M228" s="111" t="e">
        <f>IF(AND('Riesgos Corrup'!#REF!="Muy Baja",'Riesgos Corrup'!#REF!="Moderado"),CONCATENATE("R23C",'Riesgos Corrup'!#REF!),"")</f>
        <v>#REF!</v>
      </c>
      <c r="N228" s="112" t="e">
        <f>IF(AND('Riesgos Corrup'!#REF!="Muy Baja",'Riesgos Corrup'!#REF!="Moderado"),CONCATENATE("R23C",'Riesgos Corrup'!#REF!),"")</f>
        <v>#REF!</v>
      </c>
      <c r="O228" s="113" t="e">
        <f>IF(AND('Riesgos Corrup'!#REF!="Muy Baja",'Riesgos Corrup'!#REF!="Moderado"),CONCATENATE("R23C",'Riesgos Corrup'!#REF!),"")</f>
        <v>#REF!</v>
      </c>
      <c r="P228" s="102" t="e">
        <f>IF(AND('Riesgos Corrup'!#REF!="Muy Baja",'Riesgos Corrup'!#REF!="Moderado"),CONCATENATE("R23C",'Riesgos Corrup'!#REF!),"")</f>
        <v>#REF!</v>
      </c>
      <c r="Q228" s="103" t="e">
        <f>IF(AND('Riesgos Corrup'!#REF!="Muy Baja",'Riesgos Corrup'!#REF!="Moderado"),CONCATENATE("R23C",'Riesgos Corrup'!#REF!),"")</f>
        <v>#REF!</v>
      </c>
      <c r="R228" s="104" t="e">
        <f>IF(AND('Riesgos Corrup'!#REF!="Muy Baja",'Riesgos Corrup'!#REF!="Moderado"),CONCATENATE("R23C",'Riesgos Corrup'!#REF!),"")</f>
        <v>#REF!</v>
      </c>
      <c r="S228" s="83" t="e">
        <f>IF(AND('Riesgos Corrup'!#REF!="Muy Baja",'Riesgos Corrup'!#REF!="Mayor"),CONCATENATE("R23C",'Riesgos Corrup'!#REF!),"")</f>
        <v>#REF!</v>
      </c>
      <c r="T228" s="39" t="e">
        <f>IF(AND('Riesgos Corrup'!#REF!="Muy Baja",'Riesgos Corrup'!#REF!="Mayor"),CONCATENATE("R23C",'Riesgos Corrup'!#REF!),"")</f>
        <v>#REF!</v>
      </c>
      <c r="U228" s="84" t="e">
        <f>IF(AND('Riesgos Corrup'!#REF!="Muy Baja",'Riesgos Corrup'!#REF!="Mayor"),CONCATENATE("R23C",'Riesgos Corrup'!#REF!),"")</f>
        <v>#REF!</v>
      </c>
      <c r="V228" s="96" t="e">
        <f>IF(AND('Riesgos Corrup'!#REF!="Muy Baja",'Riesgos Corrup'!#REF!="Catastrófico"),CONCATENATE("R23C",'Riesgos Corrup'!#REF!),"")</f>
        <v>#REF!</v>
      </c>
      <c r="W228" s="97" t="e">
        <f>IF(AND('Riesgos Corrup'!#REF!="Muy Baja",'Riesgos Corrup'!#REF!="Catastrófico"),CONCATENATE("R23C",'Riesgos Corrup'!#REF!),"")</f>
        <v>#REF!</v>
      </c>
      <c r="X228" s="98" t="e">
        <f>IF(AND('Riesgos Corrup'!#REF!="Muy Baja",'Riesgos Corrup'!#REF!="Catastrófico"),CONCATENATE("R23C",'Riesgos Corrup'!#REF!),"")</f>
        <v>#REF!</v>
      </c>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row>
    <row r="229" spans="1:65" ht="15.5" x14ac:dyDescent="0.35">
      <c r="A229" s="40"/>
      <c r="B229" s="252"/>
      <c r="C229" s="253"/>
      <c r="D229" s="254"/>
      <c r="E229" s="226"/>
      <c r="F229" s="222"/>
      <c r="G229" s="222"/>
      <c r="H229" s="222"/>
      <c r="I229" s="259"/>
      <c r="J229" s="111" t="e">
        <f>IF(AND('Riesgos Corrup'!#REF!="Muy Baja",'Riesgos Corrup'!#REF!="Moderado"),CONCATENATE("R24C",'Riesgos Corrup'!#REF!),"")</f>
        <v>#REF!</v>
      </c>
      <c r="K229" s="112" t="e">
        <f>IF(AND('Riesgos Corrup'!#REF!="Muy Baja",'Riesgos Corrup'!#REF!="Moderado"),CONCATENATE("R24C",'Riesgos Corrup'!#REF!),"")</f>
        <v>#REF!</v>
      </c>
      <c r="L229" s="113" t="e">
        <f>IF(AND('Riesgos Corrup'!#REF!="Muy Baja",'Riesgos Corrup'!#REF!="Moderado"),CONCATENATE("R24C",'Riesgos Corrup'!#REF!),"")</f>
        <v>#REF!</v>
      </c>
      <c r="M229" s="111" t="e">
        <f>IF(AND('Riesgos Corrup'!#REF!="Muy Baja",'Riesgos Corrup'!#REF!="Moderado"),CONCATENATE("R24C",'Riesgos Corrup'!#REF!),"")</f>
        <v>#REF!</v>
      </c>
      <c r="N229" s="112" t="e">
        <f>IF(AND('Riesgos Corrup'!#REF!="Muy Baja",'Riesgos Corrup'!#REF!="Moderado"),CONCATENATE("R24C",'Riesgos Corrup'!#REF!),"")</f>
        <v>#REF!</v>
      </c>
      <c r="O229" s="113" t="e">
        <f>IF(AND('Riesgos Corrup'!#REF!="Muy Baja",'Riesgos Corrup'!#REF!="Moderado"),CONCATENATE("R24C",'Riesgos Corrup'!#REF!),"")</f>
        <v>#REF!</v>
      </c>
      <c r="P229" s="102" t="e">
        <f>IF(AND('Riesgos Corrup'!#REF!="Muy Baja",'Riesgos Corrup'!#REF!="Moderado"),CONCATENATE("R24C",'Riesgos Corrup'!#REF!),"")</f>
        <v>#REF!</v>
      </c>
      <c r="Q229" s="103" t="e">
        <f>IF(AND('Riesgos Corrup'!#REF!="Muy Baja",'Riesgos Corrup'!#REF!="Moderado"),CONCATENATE("R24C",'Riesgos Corrup'!#REF!),"")</f>
        <v>#REF!</v>
      </c>
      <c r="R229" s="104" t="e">
        <f>IF(AND('Riesgos Corrup'!#REF!="Muy Baja",'Riesgos Corrup'!#REF!="Moderado"),CONCATENATE("R24C",'Riesgos Corrup'!#REF!),"")</f>
        <v>#REF!</v>
      </c>
      <c r="S229" s="83" t="e">
        <f>IF(AND('Riesgos Corrup'!#REF!="Muy Baja",'Riesgos Corrup'!#REF!="Mayor"),CONCATENATE("R24C",'Riesgos Corrup'!#REF!),"")</f>
        <v>#REF!</v>
      </c>
      <c r="T229" s="39" t="e">
        <f>IF(AND('Riesgos Corrup'!#REF!="Muy Baja",'Riesgos Corrup'!#REF!="Mayor"),CONCATENATE("R24C",'Riesgos Corrup'!#REF!),"")</f>
        <v>#REF!</v>
      </c>
      <c r="U229" s="84" t="e">
        <f>IF(AND('Riesgos Corrup'!#REF!="Muy Baja",'Riesgos Corrup'!#REF!="Mayor"),CONCATENATE("R24C",'Riesgos Corrup'!#REF!),"")</f>
        <v>#REF!</v>
      </c>
      <c r="V229" s="96" t="e">
        <f>IF(AND('Riesgos Corrup'!#REF!="Muy Baja",'Riesgos Corrup'!#REF!="Catastrófico"),CONCATENATE("R24C",'Riesgos Corrup'!#REF!),"")</f>
        <v>#REF!</v>
      </c>
      <c r="W229" s="97" t="e">
        <f>IF(AND('Riesgos Corrup'!#REF!="Muy Baja",'Riesgos Corrup'!#REF!="Catastrófico"),CONCATENATE("R24C",'Riesgos Corrup'!#REF!),"")</f>
        <v>#REF!</v>
      </c>
      <c r="X229" s="98" t="e">
        <f>IF(AND('Riesgos Corrup'!#REF!="Muy Baja",'Riesgos Corrup'!#REF!="Catastrófico"),CONCATENATE("R24C",'Riesgos Corrup'!#REF!),"")</f>
        <v>#REF!</v>
      </c>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row>
    <row r="230" spans="1:65" ht="15.5" x14ac:dyDescent="0.35">
      <c r="A230" s="40"/>
      <c r="B230" s="252"/>
      <c r="C230" s="253"/>
      <c r="D230" s="254"/>
      <c r="E230" s="226"/>
      <c r="F230" s="222"/>
      <c r="G230" s="222"/>
      <c r="H230" s="222"/>
      <c r="I230" s="259"/>
      <c r="J230" s="111" t="str">
        <f ca="1">IF(AND('Riesgos Corrup'!$AB$31="Muy Baja",'Riesgos Corrup'!$AD$31="Moderado"),CONCATENATE("R25C",'Riesgos Corrup'!$R$31),"")</f>
        <v>R25C1</v>
      </c>
      <c r="K230" s="112" t="str">
        <f ca="1">IF(AND('Riesgos Corrup'!$AB$32="Muy Baja",'Riesgos Corrup'!$AD$32="Moderado"),CONCATENATE("R25C",'Riesgos Corrup'!$R$32),"")</f>
        <v/>
      </c>
      <c r="L230" s="113" t="str">
        <f ca="1">IF(AND('Riesgos Corrup'!$AB$33="Muy Baja",'Riesgos Corrup'!$AD$33="Moderado"),CONCATENATE("R25C",'Riesgos Corrup'!$R$33),"")</f>
        <v/>
      </c>
      <c r="M230" s="111" t="str">
        <f ca="1">IF(AND('Riesgos Corrup'!$AB$31="Muy Baja",'Riesgos Corrup'!$AD$31="Moderado"),CONCATENATE("R25C",'Riesgos Corrup'!$R$31),"")</f>
        <v>R25C1</v>
      </c>
      <c r="N230" s="112" t="str">
        <f ca="1">IF(AND('Riesgos Corrup'!$AB$32="Muy Baja",'Riesgos Corrup'!$AD$32="Moderado"),CONCATENATE("R25C",'Riesgos Corrup'!$R$32),"")</f>
        <v/>
      </c>
      <c r="O230" s="113" t="str">
        <f ca="1">IF(AND('Riesgos Corrup'!$AB$33="Muy Baja",'Riesgos Corrup'!$AD$33="Moderado"),CONCATENATE("R25C",'Riesgos Corrup'!$R$33),"")</f>
        <v/>
      </c>
      <c r="P230" s="102" t="str">
        <f ca="1">IF(AND('Riesgos Corrup'!$AB$31="Muy Baja",'Riesgos Corrup'!$AD$31="Moderado"),CONCATENATE("R25C",'Riesgos Corrup'!$R$31),"")</f>
        <v>R25C1</v>
      </c>
      <c r="Q230" s="103" t="str">
        <f ca="1">IF(AND('Riesgos Corrup'!$AB$32="Muy Baja",'Riesgos Corrup'!$AD$32="Moderado"),CONCATENATE("R25C",'Riesgos Corrup'!$R$32),"")</f>
        <v/>
      </c>
      <c r="R230" s="104" t="str">
        <f ca="1">IF(AND('Riesgos Corrup'!$AB$33="Muy Baja",'Riesgos Corrup'!$AD$33="Moderado"),CONCATENATE("R25C",'Riesgos Corrup'!$R$33),"")</f>
        <v/>
      </c>
      <c r="S230" s="83" t="str">
        <f ca="1">IF(AND('Riesgos Corrup'!$AB$31="Muy Baja",'Riesgos Corrup'!$AD$31="Mayor"),CONCATENATE("R25C",'Riesgos Corrup'!$R$31),"")</f>
        <v/>
      </c>
      <c r="T230" s="39" t="str">
        <f ca="1">IF(AND('Riesgos Corrup'!$AB$32="Muy Baja",'Riesgos Corrup'!$AD$32="Mayor"),CONCATENATE("R25C",'Riesgos Corrup'!$R$32),"")</f>
        <v/>
      </c>
      <c r="U230" s="84" t="str">
        <f ca="1">IF(AND('Riesgos Corrup'!$AB$33="Muy Baja",'Riesgos Corrup'!$AD$33="Mayor"),CONCATENATE("R25C",'Riesgos Corrup'!$R$33),"")</f>
        <v/>
      </c>
      <c r="V230" s="96" t="str">
        <f ca="1">IF(AND('Riesgos Corrup'!$AB$31="Muy Baja",'Riesgos Corrup'!$AD$31="Catastrófico"),CONCATENATE("R25C",'Riesgos Corrup'!$R$31),"")</f>
        <v/>
      </c>
      <c r="W230" s="97" t="str">
        <f ca="1">IF(AND('Riesgos Corrup'!$AB$32="Muy Baja",'Riesgos Corrup'!$AD$32="Catastrófico"),CONCATENATE("R25C",'Riesgos Corrup'!$R$32),"")</f>
        <v/>
      </c>
      <c r="X230" s="98" t="str">
        <f ca="1">IF(AND('Riesgos Corrup'!$AB$33="Muy Baja",'Riesgos Corrup'!$AD$33="Catastrófico"),CONCATENATE("R25C",'Riesgos Corrup'!$R$33),"")</f>
        <v/>
      </c>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row>
    <row r="231" spans="1:65" ht="15.5" x14ac:dyDescent="0.35">
      <c r="A231" s="40"/>
      <c r="B231" s="252"/>
      <c r="C231" s="253"/>
      <c r="D231" s="254"/>
      <c r="E231" s="226"/>
      <c r="F231" s="222"/>
      <c r="G231" s="222"/>
      <c r="H231" s="222"/>
      <c r="I231" s="259"/>
      <c r="J231" s="111" t="e">
        <f>IF(AND('Riesgos Corrup'!#REF!="Muy Baja",'Riesgos Corrup'!#REF!="Moderado"),CONCATENATE("R26C",'Riesgos Corrup'!#REF!),"")</f>
        <v>#REF!</v>
      </c>
      <c r="K231" s="112" t="e">
        <f>IF(AND('Riesgos Corrup'!#REF!="Muy Baja",'Riesgos Corrup'!#REF!="Moderado"),CONCATENATE("R26C",'Riesgos Corrup'!#REF!),"")</f>
        <v>#REF!</v>
      </c>
      <c r="L231" s="113" t="e">
        <f>IF(AND('Riesgos Corrup'!#REF!="Muy Baja",'Riesgos Corrup'!#REF!="Moderado"),CONCATENATE("R26C",'Riesgos Corrup'!#REF!),"")</f>
        <v>#REF!</v>
      </c>
      <c r="M231" s="111" t="e">
        <f>IF(AND('Riesgos Corrup'!#REF!="Muy Baja",'Riesgos Corrup'!#REF!="Moderado"),CONCATENATE("R26C",'Riesgos Corrup'!#REF!),"")</f>
        <v>#REF!</v>
      </c>
      <c r="N231" s="112" t="e">
        <f>IF(AND('Riesgos Corrup'!#REF!="Muy Baja",'Riesgos Corrup'!#REF!="Moderado"),CONCATENATE("R26C",'Riesgos Corrup'!#REF!),"")</f>
        <v>#REF!</v>
      </c>
      <c r="O231" s="113" t="e">
        <f>IF(AND('Riesgos Corrup'!#REF!="Muy Baja",'Riesgos Corrup'!#REF!="Moderado"),CONCATENATE("R26C",'Riesgos Corrup'!#REF!),"")</f>
        <v>#REF!</v>
      </c>
      <c r="P231" s="102" t="e">
        <f>IF(AND('Riesgos Corrup'!#REF!="Muy Baja",'Riesgos Corrup'!#REF!="Moderado"),CONCATENATE("R26C",'Riesgos Corrup'!#REF!),"")</f>
        <v>#REF!</v>
      </c>
      <c r="Q231" s="103" t="e">
        <f>IF(AND('Riesgos Corrup'!#REF!="Muy Baja",'Riesgos Corrup'!#REF!="Moderado"),CONCATENATE("R26C",'Riesgos Corrup'!#REF!),"")</f>
        <v>#REF!</v>
      </c>
      <c r="R231" s="104" t="e">
        <f>IF(AND('Riesgos Corrup'!#REF!="Muy Baja",'Riesgos Corrup'!#REF!="Moderado"),CONCATENATE("R26C",'Riesgos Corrup'!#REF!),"")</f>
        <v>#REF!</v>
      </c>
      <c r="S231" s="83" t="e">
        <f>IF(AND('Riesgos Corrup'!#REF!="Muy Baja",'Riesgos Corrup'!#REF!="Mayor"),CONCATENATE("R26C",'Riesgos Corrup'!#REF!),"")</f>
        <v>#REF!</v>
      </c>
      <c r="T231" s="39" t="e">
        <f>IF(AND('Riesgos Corrup'!#REF!="Muy Baja",'Riesgos Corrup'!#REF!="Mayor"),CONCATENATE("R26C",'Riesgos Corrup'!#REF!),"")</f>
        <v>#REF!</v>
      </c>
      <c r="U231" s="84" t="e">
        <f>IF(AND('Riesgos Corrup'!#REF!="Muy Baja",'Riesgos Corrup'!#REF!="Mayor"),CONCATENATE("R26C",'Riesgos Corrup'!#REF!),"")</f>
        <v>#REF!</v>
      </c>
      <c r="V231" s="96" t="e">
        <f>IF(AND('Riesgos Corrup'!#REF!="Muy Baja",'Riesgos Corrup'!#REF!="Catastrófico"),CONCATENATE("R26C",'Riesgos Corrup'!#REF!),"")</f>
        <v>#REF!</v>
      </c>
      <c r="W231" s="97" t="e">
        <f>IF(AND('Riesgos Corrup'!#REF!="Muy Baja",'Riesgos Corrup'!#REF!="Catastrófico"),CONCATENATE("R26C",'Riesgos Corrup'!#REF!),"")</f>
        <v>#REF!</v>
      </c>
      <c r="X231" s="98" t="e">
        <f>IF(AND('Riesgos Corrup'!#REF!="Muy Baja",'Riesgos Corrup'!#REF!="Catastrófico"),CONCATENATE("R26C",'Riesgos Corrup'!#REF!),"")</f>
        <v>#REF!</v>
      </c>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row>
    <row r="232" spans="1:65" ht="15.5" x14ac:dyDescent="0.35">
      <c r="A232" s="40"/>
      <c r="B232" s="252"/>
      <c r="C232" s="253"/>
      <c r="D232" s="254"/>
      <c r="E232" s="226"/>
      <c r="F232" s="222"/>
      <c r="G232" s="222"/>
      <c r="H232" s="222"/>
      <c r="I232" s="259"/>
      <c r="J232" s="111" t="str">
        <f ca="1">IF(AND('Riesgos Corrup'!$AB$34="Muy Baja",'Riesgos Corrup'!$AD$34="Moderado"),CONCATENATE("R27C",'Riesgos Corrup'!$R$34),"")</f>
        <v/>
      </c>
      <c r="K232" s="112" t="str">
        <f>IF(AND('Riesgos Corrup'!$AB$35="Muy Baja",'Riesgos Corrup'!$AD$35="Moderado"),CONCATENATE("R27C",'Riesgos Corrup'!$R$35),"")</f>
        <v/>
      </c>
      <c r="L232" s="113" t="str">
        <f>IF(AND('Riesgos Corrup'!$AB$36="Muy Baja",'Riesgos Corrup'!$AD$36="Moderado"),CONCATENATE("R27C",'Riesgos Corrup'!$R$36),"")</f>
        <v/>
      </c>
      <c r="M232" s="111" t="str">
        <f ca="1">IF(AND('Riesgos Corrup'!$AB$34="Muy Baja",'Riesgos Corrup'!$AD$34="Moderado"),CONCATENATE("R27C",'Riesgos Corrup'!$R$34),"")</f>
        <v/>
      </c>
      <c r="N232" s="112" t="str">
        <f>IF(AND('Riesgos Corrup'!$AB$35="Muy Baja",'Riesgos Corrup'!$AD$35="Moderado"),CONCATENATE("R27C",'Riesgos Corrup'!$R$35),"")</f>
        <v/>
      </c>
      <c r="O232" s="113" t="str">
        <f>IF(AND('Riesgos Corrup'!$AB$36="Muy Baja",'Riesgos Corrup'!$AD$36="Moderado"),CONCATENATE("R27C",'Riesgos Corrup'!$R$36),"")</f>
        <v/>
      </c>
      <c r="P232" s="102" t="str">
        <f ca="1">IF(AND('Riesgos Corrup'!$AB$34="Muy Baja",'Riesgos Corrup'!$AD$34="Moderado"),CONCATENATE("R27C",'Riesgos Corrup'!$R$34),"")</f>
        <v/>
      </c>
      <c r="Q232" s="103" t="str">
        <f>IF(AND('Riesgos Corrup'!$AB$35="Muy Baja",'Riesgos Corrup'!$AD$35="Moderado"),CONCATENATE("R27C",'Riesgos Corrup'!$R$35),"")</f>
        <v/>
      </c>
      <c r="R232" s="104" t="str">
        <f>IF(AND('Riesgos Corrup'!$AB$36="Muy Baja",'Riesgos Corrup'!$AD$36="Moderado"),CONCATENATE("R27C",'Riesgos Corrup'!$R$36),"")</f>
        <v/>
      </c>
      <c r="S232" s="83" t="str">
        <f ca="1">IF(AND('Riesgos Corrup'!$AB$34="Muy Baja",'Riesgos Corrup'!$AD$34="Mayor"),CONCATENATE("R27C",'Riesgos Corrup'!$R$34),"")</f>
        <v/>
      </c>
      <c r="T232" s="39" t="str">
        <f>IF(AND('Riesgos Corrup'!$AB$35="Muy Baja",'Riesgos Corrup'!$AD$35="Mayor"),CONCATENATE("R27C",'Riesgos Corrup'!$R$35),"")</f>
        <v/>
      </c>
      <c r="U232" s="84" t="str">
        <f>IF(AND('Riesgos Corrup'!$AB$36="Muy Baja",'Riesgos Corrup'!$AD$36="Mayor"),CONCATENATE("R27C",'Riesgos Corrup'!$R$36),"")</f>
        <v/>
      </c>
      <c r="V232" s="96" t="str">
        <f ca="1">IF(AND('Riesgos Corrup'!$AB$34="Muy Baja",'Riesgos Corrup'!$AD$34="Catastrófico"),CONCATENATE("R27C",'Riesgos Corrup'!$R$34),"")</f>
        <v/>
      </c>
      <c r="W232" s="97" t="str">
        <f>IF(AND('Riesgos Corrup'!$AB$35="Muy Baja",'Riesgos Corrup'!$AD$35="Catastrófico"),CONCATENATE("R27C",'Riesgos Corrup'!$R$35),"")</f>
        <v/>
      </c>
      <c r="X232" s="98" t="str">
        <f>IF(AND('Riesgos Corrup'!$AB$36="Muy Baja",'Riesgos Corrup'!$AD$36="Catastrófico"),CONCATENATE("R27C",'Riesgos Corrup'!$R$36),"")</f>
        <v/>
      </c>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row>
    <row r="233" spans="1:65" ht="15.5" x14ac:dyDescent="0.35">
      <c r="A233" s="40"/>
      <c r="B233" s="252"/>
      <c r="C233" s="253"/>
      <c r="D233" s="254"/>
      <c r="E233" s="226"/>
      <c r="F233" s="222"/>
      <c r="G233" s="222"/>
      <c r="H233" s="222"/>
      <c r="I233" s="259"/>
      <c r="J233" s="111" t="e">
        <f>IF(AND('Riesgos Corrup'!#REF!="Muy Baja",'Riesgos Corrup'!#REF!="Moderado"),CONCATENATE("R28C",'Riesgos Corrup'!#REF!),"")</f>
        <v>#REF!</v>
      </c>
      <c r="K233" s="112" t="e">
        <f>IF(AND('Riesgos Corrup'!#REF!="Muy Baja",'Riesgos Corrup'!#REF!="Moderado"),CONCATENATE("R28C",'Riesgos Corrup'!#REF!),"")</f>
        <v>#REF!</v>
      </c>
      <c r="L233" s="113" t="e">
        <f>IF(AND('Riesgos Corrup'!#REF!="Muy Baja",'Riesgos Corrup'!#REF!="Moderado"),CONCATENATE("R28C",'Riesgos Corrup'!#REF!),"")</f>
        <v>#REF!</v>
      </c>
      <c r="M233" s="111" t="e">
        <f>IF(AND('Riesgos Corrup'!#REF!="Muy Baja",'Riesgos Corrup'!#REF!="Moderado"),CONCATENATE("R28C",'Riesgos Corrup'!#REF!),"")</f>
        <v>#REF!</v>
      </c>
      <c r="N233" s="112" t="e">
        <f>IF(AND('Riesgos Corrup'!#REF!="Muy Baja",'Riesgos Corrup'!#REF!="Moderado"),CONCATENATE("R28C",'Riesgos Corrup'!#REF!),"")</f>
        <v>#REF!</v>
      </c>
      <c r="O233" s="113" t="e">
        <f>IF(AND('Riesgos Corrup'!#REF!="Muy Baja",'Riesgos Corrup'!#REF!="Moderado"),CONCATENATE("R28C",'Riesgos Corrup'!#REF!),"")</f>
        <v>#REF!</v>
      </c>
      <c r="P233" s="102" t="e">
        <f>IF(AND('Riesgos Corrup'!#REF!="Muy Baja",'Riesgos Corrup'!#REF!="Moderado"),CONCATENATE("R28C",'Riesgos Corrup'!#REF!),"")</f>
        <v>#REF!</v>
      </c>
      <c r="Q233" s="103" t="e">
        <f>IF(AND('Riesgos Corrup'!#REF!="Muy Baja",'Riesgos Corrup'!#REF!="Moderado"),CONCATENATE("R28C",'Riesgos Corrup'!#REF!),"")</f>
        <v>#REF!</v>
      </c>
      <c r="R233" s="104" t="e">
        <f>IF(AND('Riesgos Corrup'!#REF!="Muy Baja",'Riesgos Corrup'!#REF!="Moderado"),CONCATENATE("R28C",'Riesgos Corrup'!#REF!),"")</f>
        <v>#REF!</v>
      </c>
      <c r="S233" s="83" t="e">
        <f>IF(AND('Riesgos Corrup'!#REF!="Muy Baja",'Riesgos Corrup'!#REF!="Mayor"),CONCATENATE("R28C",'Riesgos Corrup'!#REF!),"")</f>
        <v>#REF!</v>
      </c>
      <c r="T233" s="39" t="e">
        <f>IF(AND('Riesgos Corrup'!#REF!="Muy Baja",'Riesgos Corrup'!#REF!="Mayor"),CONCATENATE("R28C",'Riesgos Corrup'!#REF!),"")</f>
        <v>#REF!</v>
      </c>
      <c r="U233" s="84" t="e">
        <f>IF(AND('Riesgos Corrup'!#REF!="Muy Baja",'Riesgos Corrup'!#REF!="Mayor"),CONCATENATE("R28C",'Riesgos Corrup'!#REF!),"")</f>
        <v>#REF!</v>
      </c>
      <c r="V233" s="96" t="e">
        <f>IF(AND('Riesgos Corrup'!#REF!="Muy Baja",'Riesgos Corrup'!#REF!="Catastrófico"),CONCATENATE("R28C",'Riesgos Corrup'!#REF!),"")</f>
        <v>#REF!</v>
      </c>
      <c r="W233" s="97" t="e">
        <f>IF(AND('Riesgos Corrup'!#REF!="Muy Baja",'Riesgos Corrup'!#REF!="Catastrófico"),CONCATENATE("R28C",'Riesgos Corrup'!#REF!),"")</f>
        <v>#REF!</v>
      </c>
      <c r="X233" s="98" t="e">
        <f>IF(AND('Riesgos Corrup'!#REF!="Muy Baja",'Riesgos Corrup'!#REF!="Catastrófico"),CONCATENATE("R28C",'Riesgos Corrup'!#REF!),"")</f>
        <v>#REF!</v>
      </c>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row>
    <row r="234" spans="1:65" ht="15" customHeight="1" x14ac:dyDescent="0.35">
      <c r="A234" s="40"/>
      <c r="B234" s="252"/>
      <c r="C234" s="253"/>
      <c r="D234" s="254"/>
      <c r="E234" s="226"/>
      <c r="F234" s="222"/>
      <c r="G234" s="222"/>
      <c r="H234" s="222"/>
      <c r="I234" s="259"/>
      <c r="J234" s="111" t="e">
        <f>IF(AND('Riesgos Corrup'!#REF!="Muy Baja",'Riesgos Corrup'!#REF!="Moderado"),CONCATENATE("R29C",'Riesgos Corrup'!#REF!),"")</f>
        <v>#REF!</v>
      </c>
      <c r="K234" s="112" t="e">
        <f>IF(AND('Riesgos Corrup'!#REF!="Muy Baja",'Riesgos Corrup'!#REF!="Moderado"),CONCATENATE("R29C",'Riesgos Corrup'!#REF!),"")</f>
        <v>#REF!</v>
      </c>
      <c r="L234" s="113" t="e">
        <f>IF(AND('Riesgos Corrup'!#REF!="Muy Baja",'Riesgos Corrup'!#REF!="Moderado"),CONCATENATE("R29C",'Riesgos Corrup'!#REF!),"")</f>
        <v>#REF!</v>
      </c>
      <c r="M234" s="111" t="e">
        <f>IF(AND('Riesgos Corrup'!#REF!="Muy Baja",'Riesgos Corrup'!#REF!="Moderado"),CONCATENATE("R29C",'Riesgos Corrup'!#REF!),"")</f>
        <v>#REF!</v>
      </c>
      <c r="N234" s="112" t="e">
        <f>IF(AND('Riesgos Corrup'!#REF!="Muy Baja",'Riesgos Corrup'!#REF!="Moderado"),CONCATENATE("R29C",'Riesgos Corrup'!#REF!),"")</f>
        <v>#REF!</v>
      </c>
      <c r="O234" s="113" t="e">
        <f>IF(AND('Riesgos Corrup'!#REF!="Muy Baja",'Riesgos Corrup'!#REF!="Moderado"),CONCATENATE("R29C",'Riesgos Corrup'!#REF!),"")</f>
        <v>#REF!</v>
      </c>
      <c r="P234" s="102" t="e">
        <f>IF(AND('Riesgos Corrup'!#REF!="Muy Baja",'Riesgos Corrup'!#REF!="Moderado"),CONCATENATE("R29C",'Riesgos Corrup'!#REF!),"")</f>
        <v>#REF!</v>
      </c>
      <c r="Q234" s="103" t="e">
        <f>IF(AND('Riesgos Corrup'!#REF!="Muy Baja",'Riesgos Corrup'!#REF!="Moderado"),CONCATENATE("R29C",'Riesgos Corrup'!#REF!),"")</f>
        <v>#REF!</v>
      </c>
      <c r="R234" s="104" t="e">
        <f>IF(AND('Riesgos Corrup'!#REF!="Muy Baja",'Riesgos Corrup'!#REF!="Moderado"),CONCATENATE("R29C",'Riesgos Corrup'!#REF!),"")</f>
        <v>#REF!</v>
      </c>
      <c r="S234" s="83" t="e">
        <f>IF(AND('Riesgos Corrup'!#REF!="Muy Baja",'Riesgos Corrup'!#REF!="Mayor"),CONCATENATE("R29C",'Riesgos Corrup'!#REF!),"")</f>
        <v>#REF!</v>
      </c>
      <c r="T234" s="39" t="e">
        <f>IF(AND('Riesgos Corrup'!#REF!="Muy Baja",'Riesgos Corrup'!#REF!="Mayor"),CONCATENATE("R29C",'Riesgos Corrup'!#REF!),"")</f>
        <v>#REF!</v>
      </c>
      <c r="U234" s="84" t="e">
        <f>IF(AND('Riesgos Corrup'!#REF!="Muy Baja",'Riesgos Corrup'!#REF!="Mayor"),CONCATENATE("R29C",'Riesgos Corrup'!#REF!),"")</f>
        <v>#REF!</v>
      </c>
      <c r="V234" s="96" t="e">
        <f>IF(AND('Riesgos Corrup'!#REF!="Muy Baja",'Riesgos Corrup'!#REF!="Catastrófico"),CONCATENATE("R29C",'Riesgos Corrup'!#REF!),"")</f>
        <v>#REF!</v>
      </c>
      <c r="W234" s="97" t="e">
        <f>IF(AND('Riesgos Corrup'!#REF!="Muy Baja",'Riesgos Corrup'!#REF!="Catastrófico"),CONCATENATE("R29C",'Riesgos Corrup'!#REF!),"")</f>
        <v>#REF!</v>
      </c>
      <c r="X234" s="98" t="e">
        <f>IF(AND('Riesgos Corrup'!#REF!="Muy Baja",'Riesgos Corrup'!#REF!="Catastrófico"),CONCATENATE("R29C",'Riesgos Corrup'!#REF!),"")</f>
        <v>#REF!</v>
      </c>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row>
    <row r="235" spans="1:65" ht="15" customHeight="1" x14ac:dyDescent="0.35">
      <c r="A235" s="40"/>
      <c r="B235" s="252"/>
      <c r="C235" s="253"/>
      <c r="D235" s="254"/>
      <c r="E235" s="227"/>
      <c r="F235" s="222"/>
      <c r="G235" s="222"/>
      <c r="H235" s="222"/>
      <c r="I235" s="259"/>
      <c r="J235" s="111" t="e">
        <f>IF(AND('Riesgos Corrup'!#REF!="Muy Baja",'Riesgos Corrup'!#REF!="Moderado"),CONCATENATE("R30C",'Riesgos Corrup'!#REF!),"")</f>
        <v>#REF!</v>
      </c>
      <c r="K235" s="112" t="e">
        <f>IF(AND('Riesgos Corrup'!#REF!="Muy Baja",'Riesgos Corrup'!#REF!="Moderado"),CONCATENATE("R30C",'Riesgos Corrup'!#REF!),"")</f>
        <v>#REF!</v>
      </c>
      <c r="L235" s="113" t="e">
        <f>IF(AND('Riesgos Corrup'!#REF!="Muy Baja",'Riesgos Corrup'!#REF!="Moderado"),CONCATENATE("R30C",'Riesgos Corrup'!#REF!),"")</f>
        <v>#REF!</v>
      </c>
      <c r="M235" s="111" t="e">
        <f>IF(AND('Riesgos Corrup'!#REF!="Muy Baja",'Riesgos Corrup'!#REF!="Moderado"),CONCATENATE("R30C",'Riesgos Corrup'!#REF!),"")</f>
        <v>#REF!</v>
      </c>
      <c r="N235" s="112" t="e">
        <f>IF(AND('Riesgos Corrup'!#REF!="Muy Baja",'Riesgos Corrup'!#REF!="Moderado"),CONCATENATE("R30C",'Riesgos Corrup'!#REF!),"")</f>
        <v>#REF!</v>
      </c>
      <c r="O235" s="113" t="e">
        <f>IF(AND('Riesgos Corrup'!#REF!="Muy Baja",'Riesgos Corrup'!#REF!="Moderado"),CONCATENATE("R30C",'Riesgos Corrup'!#REF!),"")</f>
        <v>#REF!</v>
      </c>
      <c r="P235" s="102" t="e">
        <f>IF(AND('Riesgos Corrup'!#REF!="Muy Baja",'Riesgos Corrup'!#REF!="Moderado"),CONCATENATE("R30C",'Riesgos Corrup'!#REF!),"")</f>
        <v>#REF!</v>
      </c>
      <c r="Q235" s="103" t="e">
        <f>IF(AND('Riesgos Corrup'!#REF!="Muy Baja",'Riesgos Corrup'!#REF!="Moderado"),CONCATENATE("R30C",'Riesgos Corrup'!#REF!),"")</f>
        <v>#REF!</v>
      </c>
      <c r="R235" s="104" t="e">
        <f>IF(AND('Riesgos Corrup'!#REF!="Muy Baja",'Riesgos Corrup'!#REF!="Moderado"),CONCATENATE("R30C",'Riesgos Corrup'!#REF!),"")</f>
        <v>#REF!</v>
      </c>
      <c r="S235" s="83" t="e">
        <f>IF(AND('Riesgos Corrup'!#REF!="Muy Baja",'Riesgos Corrup'!#REF!="Mayor"),CONCATENATE("R30C",'Riesgos Corrup'!#REF!),"")</f>
        <v>#REF!</v>
      </c>
      <c r="T235" s="39" t="e">
        <f>IF(AND('Riesgos Corrup'!#REF!="Muy Baja",'Riesgos Corrup'!#REF!="Mayor"),CONCATENATE("R30C",'Riesgos Corrup'!#REF!),"")</f>
        <v>#REF!</v>
      </c>
      <c r="U235" s="84" t="e">
        <f>IF(AND('Riesgos Corrup'!#REF!="Muy Baja",'Riesgos Corrup'!#REF!="Mayor"),CONCATENATE("R30C",'Riesgos Corrup'!#REF!),"")</f>
        <v>#REF!</v>
      </c>
      <c r="V235" s="96" t="e">
        <f>IF(AND('Riesgos Corrup'!#REF!="Muy Baja",'Riesgos Corrup'!#REF!="Catastrófico"),CONCATENATE("R30C",'Riesgos Corrup'!#REF!),"")</f>
        <v>#REF!</v>
      </c>
      <c r="W235" s="97" t="e">
        <f>IF(AND('Riesgos Corrup'!#REF!="Muy Baja",'Riesgos Corrup'!#REF!="Catastrófico"),CONCATENATE("R30C",'Riesgos Corrup'!#REF!),"")</f>
        <v>#REF!</v>
      </c>
      <c r="X235" s="98" t="e">
        <f>IF(AND('Riesgos Corrup'!#REF!="Muy Baja",'Riesgos Corrup'!#REF!="Catastrófico"),CONCATENATE("R30C",'Riesgos Corrup'!#REF!),"")</f>
        <v>#REF!</v>
      </c>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row>
    <row r="236" spans="1:65" ht="15" customHeight="1" x14ac:dyDescent="0.35">
      <c r="A236" s="40"/>
      <c r="B236" s="252"/>
      <c r="C236" s="253"/>
      <c r="D236" s="254"/>
      <c r="E236" s="227"/>
      <c r="F236" s="222"/>
      <c r="G236" s="222"/>
      <c r="H236" s="222"/>
      <c r="I236" s="259"/>
      <c r="J236" s="111" t="e">
        <f>IF(AND('Riesgos Corrup'!#REF!="Muy Baja",'Riesgos Corrup'!#REF!="Moderado"),CONCATENATE("R31C",'Riesgos Corrup'!#REF!),"")</f>
        <v>#REF!</v>
      </c>
      <c r="K236" s="112" t="e">
        <f>IF(AND('Riesgos Corrup'!#REF!="Muy Baja",'Riesgos Corrup'!#REF!="Moderado"),CONCATENATE("R31C",'Riesgos Corrup'!#REF!),"")</f>
        <v>#REF!</v>
      </c>
      <c r="L236" s="113" t="e">
        <f>IF(AND('Riesgos Corrup'!#REF!="Muy Baja",'Riesgos Corrup'!#REF!="Moderado"),CONCATENATE("R31C",'Riesgos Corrup'!#REF!),"")</f>
        <v>#REF!</v>
      </c>
      <c r="M236" s="111" t="e">
        <f>IF(AND('Riesgos Corrup'!#REF!="Muy Baja",'Riesgos Corrup'!#REF!="Moderado"),CONCATENATE("R31C",'Riesgos Corrup'!#REF!),"")</f>
        <v>#REF!</v>
      </c>
      <c r="N236" s="112" t="e">
        <f>IF(AND('Riesgos Corrup'!#REF!="Muy Baja",'Riesgos Corrup'!#REF!="Moderado"),CONCATENATE("R31C",'Riesgos Corrup'!#REF!),"")</f>
        <v>#REF!</v>
      </c>
      <c r="O236" s="113" t="e">
        <f>IF(AND('Riesgos Corrup'!#REF!="Muy Baja",'Riesgos Corrup'!#REF!="Moderado"),CONCATENATE("R31C",'Riesgos Corrup'!#REF!),"")</f>
        <v>#REF!</v>
      </c>
      <c r="P236" s="102" t="e">
        <f>IF(AND('Riesgos Corrup'!#REF!="Muy Baja",'Riesgos Corrup'!#REF!="Moderado"),CONCATENATE("R31C",'Riesgos Corrup'!#REF!),"")</f>
        <v>#REF!</v>
      </c>
      <c r="Q236" s="103" t="e">
        <f>IF(AND('Riesgos Corrup'!#REF!="Muy Baja",'Riesgos Corrup'!#REF!="Moderado"),CONCATENATE("R31C",'Riesgos Corrup'!#REF!),"")</f>
        <v>#REF!</v>
      </c>
      <c r="R236" s="103" t="e">
        <f>IF(AND('Riesgos Corrup'!#REF!="Muy Baja",'Riesgos Corrup'!#REF!="Moderado"),CONCATENATE("R31C",'Riesgos Corrup'!#REF!),"")</f>
        <v>#REF!</v>
      </c>
      <c r="S236" s="83" t="e">
        <f>IF(AND('Riesgos Corrup'!#REF!="Muy Baja",'Riesgos Corrup'!#REF!="Mayor"),CONCATENATE("R31C",'Riesgos Corrup'!#REF!),"")</f>
        <v>#REF!</v>
      </c>
      <c r="T236" s="39" t="e">
        <f>IF(AND('Riesgos Corrup'!#REF!="Muy Baja",'Riesgos Corrup'!#REF!="Mayor"),CONCATENATE("R31C",'Riesgos Corrup'!#REF!),"")</f>
        <v>#REF!</v>
      </c>
      <c r="U236" s="39" t="e">
        <f>IF(AND('Riesgos Corrup'!#REF!="Muy Baja",'Riesgos Corrup'!#REF!="Mayor"),CONCATENATE("R31C",'Riesgos Corrup'!#REF!),"")</f>
        <v>#REF!</v>
      </c>
      <c r="V236" s="96" t="e">
        <f>IF(AND('Riesgos Corrup'!#REF!="Muy Baja",'Riesgos Corrup'!#REF!="Catastrófico"),CONCATENATE("R31C",'Riesgos Corrup'!#REF!),"")</f>
        <v>#REF!</v>
      </c>
      <c r="W236" s="97" t="e">
        <f>IF(AND('Riesgos Corrup'!#REF!="Muy Baja",'Riesgos Corrup'!#REF!="Catastrófico"),CONCATENATE("R31C",'Riesgos Corrup'!#REF!),"")</f>
        <v>#REF!</v>
      </c>
      <c r="X236" s="98" t="e">
        <f>IF(AND('Riesgos Corrup'!#REF!="Muy Baja",'Riesgos Corrup'!#REF!="Catastrófico"),CONCATENATE("R31C",'Riesgos Corrup'!#REF!),"")</f>
        <v>#REF!</v>
      </c>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row>
    <row r="237" spans="1:65" ht="15" customHeight="1" x14ac:dyDescent="0.35">
      <c r="A237" s="40"/>
      <c r="B237" s="252"/>
      <c r="C237" s="253"/>
      <c r="D237" s="254"/>
      <c r="E237" s="227"/>
      <c r="F237" s="222"/>
      <c r="G237" s="222"/>
      <c r="H237" s="222"/>
      <c r="I237" s="259"/>
      <c r="J237" s="111" t="e">
        <f>IF(AND('Riesgos Corrup'!#REF!="Muy Baja",'Riesgos Corrup'!#REF!="Moderado"),CONCATENATE("R32C",'Riesgos Corrup'!#REF!),"")</f>
        <v>#REF!</v>
      </c>
      <c r="K237" s="112" t="e">
        <f>IF(AND('Riesgos Corrup'!#REF!="Muy Baja",'Riesgos Corrup'!#REF!="Moderado"),CONCATENATE("R32C",'Riesgos Corrup'!#REF!),"")</f>
        <v>#REF!</v>
      </c>
      <c r="L237" s="113" t="e">
        <f>IF(AND('Riesgos Corrup'!#REF!="Muy Baja",'Riesgos Corrup'!#REF!="Moderado"),CONCATENATE("R32C",'Riesgos Corrup'!#REF!),"")</f>
        <v>#REF!</v>
      </c>
      <c r="M237" s="111" t="e">
        <f>IF(AND('Riesgos Corrup'!#REF!="Muy Baja",'Riesgos Corrup'!#REF!="Moderado"),CONCATENATE("R32C",'Riesgos Corrup'!#REF!),"")</f>
        <v>#REF!</v>
      </c>
      <c r="N237" s="112" t="e">
        <f>IF(AND('Riesgos Corrup'!#REF!="Muy Baja",'Riesgos Corrup'!#REF!="Moderado"),CONCATENATE("R32C",'Riesgos Corrup'!#REF!),"")</f>
        <v>#REF!</v>
      </c>
      <c r="O237" s="113" t="e">
        <f>IF(AND('Riesgos Corrup'!#REF!="Muy Baja",'Riesgos Corrup'!#REF!="Moderado"),CONCATENATE("R32C",'Riesgos Corrup'!#REF!),"")</f>
        <v>#REF!</v>
      </c>
      <c r="P237" s="102" t="e">
        <f>IF(AND('Riesgos Corrup'!#REF!="Muy Baja",'Riesgos Corrup'!#REF!="Moderado"),CONCATENATE("R32C",'Riesgos Corrup'!#REF!),"")</f>
        <v>#REF!</v>
      </c>
      <c r="Q237" s="103" t="e">
        <f>IF(AND('Riesgos Corrup'!#REF!="Muy Baja",'Riesgos Corrup'!#REF!="Moderado"),CONCATENATE("R32C",'Riesgos Corrup'!#REF!),"")</f>
        <v>#REF!</v>
      </c>
      <c r="R237" s="104" t="e">
        <f>IF(AND('Riesgos Corrup'!#REF!="Muy Baja",'Riesgos Corrup'!#REF!="Moderado"),CONCATENATE("R32C",'Riesgos Corrup'!#REF!),"")</f>
        <v>#REF!</v>
      </c>
      <c r="S237" s="83" t="e">
        <f>IF(AND('Riesgos Corrup'!#REF!="Muy Baja",'Riesgos Corrup'!#REF!="Mayor"),CONCATENATE("R32C",'Riesgos Corrup'!#REF!),"")</f>
        <v>#REF!</v>
      </c>
      <c r="T237" s="39" t="e">
        <f>IF(AND('Riesgos Corrup'!#REF!="Muy Baja",'Riesgos Corrup'!#REF!="Mayor"),CONCATENATE("R32C",'Riesgos Corrup'!#REF!),"")</f>
        <v>#REF!</v>
      </c>
      <c r="U237" s="84" t="e">
        <f>IF(AND('Riesgos Corrup'!#REF!="Muy Baja",'Riesgos Corrup'!#REF!="Mayor"),CONCATENATE("R32C",'Riesgos Corrup'!#REF!),"")</f>
        <v>#REF!</v>
      </c>
      <c r="V237" s="96" t="e">
        <f>IF(AND('Riesgos Corrup'!#REF!="Muy Baja",'Riesgos Corrup'!#REF!="Catastrófico"),CONCATENATE("R32C",'Riesgos Corrup'!#REF!),"")</f>
        <v>#REF!</v>
      </c>
      <c r="W237" s="97" t="e">
        <f>IF(AND('Riesgos Corrup'!#REF!="Muy Baja",'Riesgos Corrup'!#REF!="Catastrófico"),CONCATENATE("R32C",'Riesgos Corrup'!#REF!),"")</f>
        <v>#REF!</v>
      </c>
      <c r="X237" s="98" t="e">
        <f>IF(AND('Riesgos Corrup'!#REF!="Muy Baja",'Riesgos Corrup'!#REF!="Catastrófico"),CONCATENATE("R32C",'Riesgos Corrup'!#REF!),"")</f>
        <v>#REF!</v>
      </c>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row>
    <row r="238" spans="1:65" ht="15" customHeight="1" x14ac:dyDescent="0.35">
      <c r="A238" s="40"/>
      <c r="B238" s="252"/>
      <c r="C238" s="253"/>
      <c r="D238" s="254"/>
      <c r="E238" s="227"/>
      <c r="F238" s="222"/>
      <c r="G238" s="222"/>
      <c r="H238" s="222"/>
      <c r="I238" s="259"/>
      <c r="J238" s="111" t="e">
        <f>IF(AND('Riesgos Corrup'!#REF!="Muy Baja",'Riesgos Corrup'!#REF!="Moderado"),CONCATENATE("R33C",'Riesgos Corrup'!#REF!),"")</f>
        <v>#REF!</v>
      </c>
      <c r="K238" s="112" t="e">
        <f>IF(AND('Riesgos Corrup'!#REF!="Muy Baja",'Riesgos Corrup'!#REF!="Moderado"),CONCATENATE("R33C",'Riesgos Corrup'!#REF!),"")</f>
        <v>#REF!</v>
      </c>
      <c r="L238" s="113" t="e">
        <f>IF(AND('Riesgos Corrup'!#REF!="Muy Baja",'Riesgos Corrup'!#REF!="Moderado"),CONCATENATE("R33C",'Riesgos Corrup'!#REF!),"")</f>
        <v>#REF!</v>
      </c>
      <c r="M238" s="111" t="e">
        <f>IF(AND('Riesgos Corrup'!#REF!="Muy Baja",'Riesgos Corrup'!#REF!="Moderado"),CONCATENATE("R33C",'Riesgos Corrup'!#REF!),"")</f>
        <v>#REF!</v>
      </c>
      <c r="N238" s="112" t="e">
        <f>IF(AND('Riesgos Corrup'!#REF!="Muy Baja",'Riesgos Corrup'!#REF!="Moderado"),CONCATENATE("R33C",'Riesgos Corrup'!#REF!),"")</f>
        <v>#REF!</v>
      </c>
      <c r="O238" s="113" t="e">
        <f>IF(AND('Riesgos Corrup'!#REF!="Muy Baja",'Riesgos Corrup'!#REF!="Moderado"),CONCATENATE("R33C",'Riesgos Corrup'!#REF!),"")</f>
        <v>#REF!</v>
      </c>
      <c r="P238" s="102" t="e">
        <f>IF(AND('Riesgos Corrup'!#REF!="Muy Baja",'Riesgos Corrup'!#REF!="Moderado"),CONCATENATE("R33C",'Riesgos Corrup'!#REF!),"")</f>
        <v>#REF!</v>
      </c>
      <c r="Q238" s="103" t="e">
        <f>IF(AND('Riesgos Corrup'!#REF!="Muy Baja",'Riesgos Corrup'!#REF!="Moderado"),CONCATENATE("R33C",'Riesgos Corrup'!#REF!),"")</f>
        <v>#REF!</v>
      </c>
      <c r="R238" s="104" t="e">
        <f>IF(AND('Riesgos Corrup'!#REF!="Muy Baja",'Riesgos Corrup'!#REF!="Moderado"),CONCATENATE("R33C",'Riesgos Corrup'!#REF!),"")</f>
        <v>#REF!</v>
      </c>
      <c r="S238" s="83" t="e">
        <f>IF(AND('Riesgos Corrup'!#REF!="Muy Baja",'Riesgos Corrup'!#REF!="Mayor"),CONCATENATE("R33C",'Riesgos Corrup'!#REF!),"")</f>
        <v>#REF!</v>
      </c>
      <c r="T238" s="39" t="e">
        <f>IF(AND('Riesgos Corrup'!#REF!="Muy Baja",'Riesgos Corrup'!#REF!="Mayor"),CONCATENATE("R33C",'Riesgos Corrup'!#REF!),"")</f>
        <v>#REF!</v>
      </c>
      <c r="U238" s="84" t="e">
        <f>IF(AND('Riesgos Corrup'!#REF!="Muy Baja",'Riesgos Corrup'!#REF!="Mayor"),CONCATENATE("R33C",'Riesgos Corrup'!#REF!),"")</f>
        <v>#REF!</v>
      </c>
      <c r="V238" s="96" t="e">
        <f>IF(AND('Riesgos Corrup'!#REF!="Muy Baja",'Riesgos Corrup'!#REF!="Catastrófico"),CONCATENATE("R33C",'Riesgos Corrup'!#REF!),"")</f>
        <v>#REF!</v>
      </c>
      <c r="W238" s="97" t="e">
        <f>IF(AND('Riesgos Corrup'!#REF!="Muy Baja",'Riesgos Corrup'!#REF!="Catastrófico"),CONCATENATE("R33C",'Riesgos Corrup'!#REF!),"")</f>
        <v>#REF!</v>
      </c>
      <c r="X238" s="98" t="e">
        <f>IF(AND('Riesgos Corrup'!#REF!="Muy Baja",'Riesgos Corrup'!#REF!="Catastrófico"),CONCATENATE("R33C",'Riesgos Corrup'!#REF!),"")</f>
        <v>#REF!</v>
      </c>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row>
    <row r="239" spans="1:65" ht="15" customHeight="1" x14ac:dyDescent="0.35">
      <c r="A239" s="40"/>
      <c r="B239" s="252"/>
      <c r="C239" s="253"/>
      <c r="D239" s="254"/>
      <c r="E239" s="227"/>
      <c r="F239" s="222"/>
      <c r="G239" s="222"/>
      <c r="H239" s="222"/>
      <c r="I239" s="259"/>
      <c r="J239" s="111" t="e">
        <f>IF(AND('Riesgos Corrup'!#REF!="Muy Baja",'Riesgos Corrup'!#REF!="Moderado"),CONCATENATE("R34C",'Riesgos Corrup'!#REF!),"")</f>
        <v>#REF!</v>
      </c>
      <c r="K239" s="112" t="e">
        <f>IF(AND('Riesgos Corrup'!#REF!="Muy Baja",'Riesgos Corrup'!#REF!="Moderado"),CONCATENATE("R34C",'Riesgos Corrup'!#REF!),"")</f>
        <v>#REF!</v>
      </c>
      <c r="L239" s="113" t="e">
        <f>IF(AND('Riesgos Corrup'!#REF!="Muy Baja",'Riesgos Corrup'!#REF!="Moderado"),CONCATENATE("R34C",'Riesgos Corrup'!#REF!),"")</f>
        <v>#REF!</v>
      </c>
      <c r="M239" s="111" t="e">
        <f>IF(AND('Riesgos Corrup'!#REF!="Muy Baja",'Riesgos Corrup'!#REF!="Moderado"),CONCATENATE("R34C",'Riesgos Corrup'!#REF!),"")</f>
        <v>#REF!</v>
      </c>
      <c r="N239" s="112" t="e">
        <f>IF(AND('Riesgos Corrup'!#REF!="Muy Baja",'Riesgos Corrup'!#REF!="Moderado"),CONCATENATE("R34C",'Riesgos Corrup'!#REF!),"")</f>
        <v>#REF!</v>
      </c>
      <c r="O239" s="113" t="e">
        <f>IF(AND('Riesgos Corrup'!#REF!="Muy Baja",'Riesgos Corrup'!#REF!="Moderado"),CONCATENATE("R34C",'Riesgos Corrup'!#REF!),"")</f>
        <v>#REF!</v>
      </c>
      <c r="P239" s="102" t="e">
        <f>IF(AND('Riesgos Corrup'!#REF!="Muy Baja",'Riesgos Corrup'!#REF!="Moderado"),CONCATENATE("R34C",'Riesgos Corrup'!#REF!),"")</f>
        <v>#REF!</v>
      </c>
      <c r="Q239" s="103" t="e">
        <f>IF(AND('Riesgos Corrup'!#REF!="Muy Baja",'Riesgos Corrup'!#REF!="Moderado"),CONCATENATE("R34C",'Riesgos Corrup'!#REF!),"")</f>
        <v>#REF!</v>
      </c>
      <c r="R239" s="104" t="e">
        <f>IF(AND('Riesgos Corrup'!#REF!="Muy Baja",'Riesgos Corrup'!#REF!="Moderado"),CONCATENATE("R34C",'Riesgos Corrup'!#REF!),"")</f>
        <v>#REF!</v>
      </c>
      <c r="S239" s="83" t="e">
        <f>IF(AND('Riesgos Corrup'!#REF!="Muy Baja",'Riesgos Corrup'!#REF!="Mayor"),CONCATENATE("R34C",'Riesgos Corrup'!#REF!),"")</f>
        <v>#REF!</v>
      </c>
      <c r="T239" s="39" t="e">
        <f>IF(AND('Riesgos Corrup'!#REF!="Muy Baja",'Riesgos Corrup'!#REF!="Mayor"),CONCATENATE("R34C",'Riesgos Corrup'!#REF!),"")</f>
        <v>#REF!</v>
      </c>
      <c r="U239" s="84" t="e">
        <f>IF(AND('Riesgos Corrup'!#REF!="Muy Baja",'Riesgos Corrup'!#REF!="Mayor"),CONCATENATE("R34C",'Riesgos Corrup'!#REF!),"")</f>
        <v>#REF!</v>
      </c>
      <c r="V239" s="96" t="e">
        <f>IF(AND('Riesgos Corrup'!#REF!="Muy Baja",'Riesgos Corrup'!#REF!="Catastrófico"),CONCATENATE("R34C",'Riesgos Corrup'!#REF!),"")</f>
        <v>#REF!</v>
      </c>
      <c r="W239" s="97" t="e">
        <f>IF(AND('Riesgos Corrup'!#REF!="Muy Baja",'Riesgos Corrup'!#REF!="Catastrófico"),CONCATENATE("R34C",'Riesgos Corrup'!#REF!),"")</f>
        <v>#REF!</v>
      </c>
      <c r="X239" s="98" t="e">
        <f>IF(AND('Riesgos Corrup'!#REF!="Muy Baja",'Riesgos Corrup'!#REF!="Catastrófico"),CONCATENATE("R34C",'Riesgos Corrup'!#REF!),"")</f>
        <v>#REF!</v>
      </c>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row>
    <row r="240" spans="1:65" ht="15" customHeight="1" x14ac:dyDescent="0.35">
      <c r="A240" s="40"/>
      <c r="B240" s="252"/>
      <c r="C240" s="253"/>
      <c r="D240" s="254"/>
      <c r="E240" s="227"/>
      <c r="F240" s="222"/>
      <c r="G240" s="222"/>
      <c r="H240" s="222"/>
      <c r="I240" s="259"/>
      <c r="J240" s="111" t="e">
        <f>IF(AND('Riesgos Corrup'!#REF!="Muy Baja",'Riesgos Corrup'!#REF!="Moderado"),CONCATENATE("R35C",'Riesgos Corrup'!#REF!),"")</f>
        <v>#REF!</v>
      </c>
      <c r="K240" s="112" t="e">
        <f>IF(AND('Riesgos Corrup'!#REF!="Muy Baja",'Riesgos Corrup'!#REF!="Moderado"),CONCATENATE("R35C",'Riesgos Corrup'!#REF!),"")</f>
        <v>#REF!</v>
      </c>
      <c r="L240" s="113" t="e">
        <f>IF(AND('Riesgos Corrup'!#REF!="Muy Baja",'Riesgos Corrup'!#REF!="Moderado"),CONCATENATE("R35C",'Riesgos Corrup'!#REF!),"")</f>
        <v>#REF!</v>
      </c>
      <c r="M240" s="111" t="e">
        <f>IF(AND('Riesgos Corrup'!#REF!="Muy Baja",'Riesgos Corrup'!#REF!="Moderado"),CONCATENATE("R35C",'Riesgos Corrup'!#REF!),"")</f>
        <v>#REF!</v>
      </c>
      <c r="N240" s="112" t="e">
        <f>IF(AND('Riesgos Corrup'!#REF!="Muy Baja",'Riesgos Corrup'!#REF!="Moderado"),CONCATENATE("R35C",'Riesgos Corrup'!#REF!),"")</f>
        <v>#REF!</v>
      </c>
      <c r="O240" s="113" t="e">
        <f>IF(AND('Riesgos Corrup'!#REF!="Muy Baja",'Riesgos Corrup'!#REF!="Moderado"),CONCATENATE("R35C",'Riesgos Corrup'!#REF!),"")</f>
        <v>#REF!</v>
      </c>
      <c r="P240" s="102" t="e">
        <f>IF(AND('Riesgos Corrup'!#REF!="Muy Baja",'Riesgos Corrup'!#REF!="Moderado"),CONCATENATE("R35C",'Riesgos Corrup'!#REF!),"")</f>
        <v>#REF!</v>
      </c>
      <c r="Q240" s="103" t="e">
        <f>IF(AND('Riesgos Corrup'!#REF!="Muy Baja",'Riesgos Corrup'!#REF!="Moderado"),CONCATENATE("R35C",'Riesgos Corrup'!#REF!),"")</f>
        <v>#REF!</v>
      </c>
      <c r="R240" s="104" t="e">
        <f>IF(AND('Riesgos Corrup'!#REF!="Muy Baja",'Riesgos Corrup'!#REF!="Moderado"),CONCATENATE("R35C",'Riesgos Corrup'!#REF!),"")</f>
        <v>#REF!</v>
      </c>
      <c r="S240" s="83" t="e">
        <f>IF(AND('Riesgos Corrup'!#REF!="Muy Baja",'Riesgos Corrup'!#REF!="Mayor"),CONCATENATE("R35C",'Riesgos Corrup'!#REF!),"")</f>
        <v>#REF!</v>
      </c>
      <c r="T240" s="39" t="e">
        <f>IF(AND('Riesgos Corrup'!#REF!="Muy Baja",'Riesgos Corrup'!#REF!="Mayor"),CONCATENATE("R35C",'Riesgos Corrup'!#REF!),"")</f>
        <v>#REF!</v>
      </c>
      <c r="U240" s="84" t="e">
        <f>IF(AND('Riesgos Corrup'!#REF!="Muy Baja",'Riesgos Corrup'!#REF!="Mayor"),CONCATENATE("R35C",'Riesgos Corrup'!#REF!),"")</f>
        <v>#REF!</v>
      </c>
      <c r="V240" s="96" t="e">
        <f>IF(AND('Riesgos Corrup'!#REF!="Muy Baja",'Riesgos Corrup'!#REF!="Catastrófico"),CONCATENATE("R35C",'Riesgos Corrup'!#REF!),"")</f>
        <v>#REF!</v>
      </c>
      <c r="W240" s="97" t="e">
        <f>IF(AND('Riesgos Corrup'!#REF!="Muy Baja",'Riesgos Corrup'!#REF!="Catastrófico"),CONCATENATE("R35C",'Riesgos Corrup'!#REF!),"")</f>
        <v>#REF!</v>
      </c>
      <c r="X240" s="98" t="e">
        <f>IF(AND('Riesgos Corrup'!#REF!="Muy Baja",'Riesgos Corrup'!#REF!="Catastrófico"),CONCATENATE("R35C",'Riesgos Corrup'!#REF!),"")</f>
        <v>#REF!</v>
      </c>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row>
    <row r="241" spans="1:65" ht="15" customHeight="1" x14ac:dyDescent="0.35">
      <c r="A241" s="40"/>
      <c r="B241" s="252"/>
      <c r="C241" s="253"/>
      <c r="D241" s="254"/>
      <c r="E241" s="227"/>
      <c r="F241" s="222"/>
      <c r="G241" s="222"/>
      <c r="H241" s="222"/>
      <c r="I241" s="259"/>
      <c r="J241" s="111" t="e">
        <f>IF(AND('Riesgos Corrup'!#REF!="Muy Baja",'Riesgos Corrup'!#REF!="Moderado"),CONCATENATE("R36C",'Riesgos Corrup'!#REF!),"")</f>
        <v>#REF!</v>
      </c>
      <c r="K241" s="112" t="e">
        <f>IF(AND('Riesgos Corrup'!#REF!="Muy Baja",'Riesgos Corrup'!#REF!="Moderado"),CONCATENATE("R36C",'Riesgos Corrup'!#REF!),"")</f>
        <v>#REF!</v>
      </c>
      <c r="L241" s="113" t="e">
        <f>IF(AND('Riesgos Corrup'!#REF!="Muy Baja",'Riesgos Corrup'!#REF!="Moderado"),CONCATENATE("R36C",'Riesgos Corrup'!#REF!),"")</f>
        <v>#REF!</v>
      </c>
      <c r="M241" s="111" t="e">
        <f>IF(AND('Riesgos Corrup'!#REF!="Muy Baja",'Riesgos Corrup'!#REF!="Moderado"),CONCATENATE("R36C",'Riesgos Corrup'!#REF!),"")</f>
        <v>#REF!</v>
      </c>
      <c r="N241" s="112" t="e">
        <f>IF(AND('Riesgos Corrup'!#REF!="Muy Baja",'Riesgos Corrup'!#REF!="Moderado"),CONCATENATE("R36C",'Riesgos Corrup'!#REF!),"")</f>
        <v>#REF!</v>
      </c>
      <c r="O241" s="113" t="e">
        <f>IF(AND('Riesgos Corrup'!#REF!="Muy Baja",'Riesgos Corrup'!#REF!="Moderado"),CONCATENATE("R36C",'Riesgos Corrup'!#REF!),"")</f>
        <v>#REF!</v>
      </c>
      <c r="P241" s="102" t="e">
        <f>IF(AND('Riesgos Corrup'!#REF!="Muy Baja",'Riesgos Corrup'!#REF!="Moderado"),CONCATENATE("R36C",'Riesgos Corrup'!#REF!),"")</f>
        <v>#REF!</v>
      </c>
      <c r="Q241" s="103" t="e">
        <f>IF(AND('Riesgos Corrup'!#REF!="Muy Baja",'Riesgos Corrup'!#REF!="Moderado"),CONCATENATE("R36C",'Riesgos Corrup'!#REF!),"")</f>
        <v>#REF!</v>
      </c>
      <c r="R241" s="104" t="e">
        <f>IF(AND('Riesgos Corrup'!#REF!="Muy Baja",'Riesgos Corrup'!#REF!="Moderado"),CONCATENATE("R36C",'Riesgos Corrup'!#REF!),"")</f>
        <v>#REF!</v>
      </c>
      <c r="S241" s="83" t="e">
        <f>IF(AND('Riesgos Corrup'!#REF!="Muy Baja",'Riesgos Corrup'!#REF!="Mayor"),CONCATENATE("R36C",'Riesgos Corrup'!#REF!),"")</f>
        <v>#REF!</v>
      </c>
      <c r="T241" s="39" t="e">
        <f>IF(AND('Riesgos Corrup'!#REF!="Muy Baja",'Riesgos Corrup'!#REF!="Mayor"),CONCATENATE("R36C",'Riesgos Corrup'!#REF!),"")</f>
        <v>#REF!</v>
      </c>
      <c r="U241" s="84" t="e">
        <f>IF(AND('Riesgos Corrup'!#REF!="Muy Baja",'Riesgos Corrup'!#REF!="Mayor"),CONCATENATE("R36C",'Riesgos Corrup'!#REF!),"")</f>
        <v>#REF!</v>
      </c>
      <c r="V241" s="96" t="e">
        <f>IF(AND('Riesgos Corrup'!#REF!="Muy Baja",'Riesgos Corrup'!#REF!="Catastrófico"),CONCATENATE("R36C",'Riesgos Corrup'!#REF!),"")</f>
        <v>#REF!</v>
      </c>
      <c r="W241" s="97" t="e">
        <f>IF(AND('Riesgos Corrup'!#REF!="Muy Baja",'Riesgos Corrup'!#REF!="Catastrófico"),CONCATENATE("R36C",'Riesgos Corrup'!#REF!),"")</f>
        <v>#REF!</v>
      </c>
      <c r="X241" s="98" t="e">
        <f>IF(AND('Riesgos Corrup'!#REF!="Muy Baja",'Riesgos Corrup'!#REF!="Catastrófico"),CONCATENATE("R36C",'Riesgos Corrup'!#REF!),"")</f>
        <v>#REF!</v>
      </c>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row>
    <row r="242" spans="1:65" ht="15" customHeight="1" x14ac:dyDescent="0.35">
      <c r="A242" s="40"/>
      <c r="B242" s="252"/>
      <c r="C242" s="253"/>
      <c r="D242" s="254"/>
      <c r="E242" s="227"/>
      <c r="F242" s="222"/>
      <c r="G242" s="222"/>
      <c r="H242" s="222"/>
      <c r="I242" s="259"/>
      <c r="J242" s="111" t="str">
        <f ca="1">IF(AND('Riesgos Corrup'!$AB$37="Muy Baja",'Riesgos Corrup'!$AD$37="Moderado"),CONCATENATE("R37C",'Riesgos Corrup'!$R$37),"")</f>
        <v/>
      </c>
      <c r="K242" s="112" t="str">
        <f>IF(AND('Riesgos Corrup'!$AB$38="Muy Baja",'Riesgos Corrup'!$AD$38="Moderado"),CONCATENATE("R37C",'Riesgos Corrup'!$R$38),"")</f>
        <v/>
      </c>
      <c r="L242" s="113" t="str">
        <f>IF(AND('Riesgos Corrup'!$AB$39="Muy Baja",'Riesgos Corrup'!$AD$39="Moderado"),CONCATENATE("R37C",'Riesgos Corrup'!$R$39),"")</f>
        <v/>
      </c>
      <c r="M242" s="111" t="str">
        <f ca="1">IF(AND('Riesgos Corrup'!$AB$37="Muy Baja",'Riesgos Corrup'!$AD$37="Moderado"),CONCATENATE("R37C",'Riesgos Corrup'!$R$37),"")</f>
        <v/>
      </c>
      <c r="N242" s="112" t="str">
        <f>IF(AND('Riesgos Corrup'!$AB$38="Muy Baja",'Riesgos Corrup'!$AD$38="Moderado"),CONCATENATE("R37C",'Riesgos Corrup'!$R$38),"")</f>
        <v/>
      </c>
      <c r="O242" s="113" t="str">
        <f>IF(AND('Riesgos Corrup'!$AB$39="Muy Baja",'Riesgos Corrup'!$AD$39="Moderado"),CONCATENATE("R37C",'Riesgos Corrup'!$R$39),"")</f>
        <v/>
      </c>
      <c r="P242" s="102" t="str">
        <f ca="1">IF(AND('Riesgos Corrup'!$AB$37="Muy Baja",'Riesgos Corrup'!$AD$37="Moderado"),CONCATENATE("R37C",'Riesgos Corrup'!$R$37),"")</f>
        <v/>
      </c>
      <c r="Q242" s="103" t="str">
        <f>IF(AND('Riesgos Corrup'!$AB$38="Muy Baja",'Riesgos Corrup'!$AD$38="Moderado"),CONCATENATE("R37C",'Riesgos Corrup'!$R$38),"")</f>
        <v/>
      </c>
      <c r="R242" s="104" t="str">
        <f>IF(AND('Riesgos Corrup'!$AB$39="Muy Baja",'Riesgos Corrup'!$AD$39="Moderado"),CONCATENATE("R37C",'Riesgos Corrup'!$R$39),"")</f>
        <v/>
      </c>
      <c r="S242" s="83" t="str">
        <f ca="1">IF(AND('Riesgos Corrup'!$AB$37="Muy Baja",'Riesgos Corrup'!$AD$37="Mayor"),CONCATENATE("R37C",'Riesgos Corrup'!$R$37),"")</f>
        <v/>
      </c>
      <c r="T242" s="39" t="str">
        <f>IF(AND('Riesgos Corrup'!$AB$38="Muy Baja",'Riesgos Corrup'!$AD$38="Mayor"),CONCATENATE("R37C",'Riesgos Corrup'!$R$38),"")</f>
        <v/>
      </c>
      <c r="U242" s="84" t="str">
        <f>IF(AND('Riesgos Corrup'!$AB$39="Muy Baja",'Riesgos Corrup'!$AD$39="Mayor"),CONCATENATE("R37C",'Riesgos Corrup'!$R$39),"")</f>
        <v/>
      </c>
      <c r="V242" s="96" t="str">
        <f ca="1">IF(AND('Riesgos Corrup'!$AB$37="Muy Baja",'Riesgos Corrup'!$AD$37="Catastrófico"),CONCATENATE("R37C",'Riesgos Corrup'!$R$37),"")</f>
        <v/>
      </c>
      <c r="W242" s="97" t="str">
        <f>IF(AND('Riesgos Corrup'!$AB$38="Muy Baja",'Riesgos Corrup'!$AD$38="Catastrófico"),CONCATENATE("R37C",'Riesgos Corrup'!$R$38),"")</f>
        <v/>
      </c>
      <c r="X242" s="98" t="str">
        <f>IF(AND('Riesgos Corrup'!$AB$39="Muy Baja",'Riesgos Corrup'!$AD$39="Catastrófico"),CONCATENATE("R37C",'Riesgos Corrup'!$R$39),"")</f>
        <v/>
      </c>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row>
    <row r="243" spans="1:65" ht="15" customHeight="1" x14ac:dyDescent="0.35">
      <c r="A243" s="40"/>
      <c r="B243" s="252"/>
      <c r="C243" s="253"/>
      <c r="D243" s="254"/>
      <c r="E243" s="227"/>
      <c r="F243" s="222"/>
      <c r="G243" s="222"/>
      <c r="H243" s="222"/>
      <c r="I243" s="259"/>
      <c r="J243" s="111" t="e">
        <f>IF(AND('Riesgos Corrup'!#REF!="Muy Baja",'Riesgos Corrup'!#REF!="Moderado"),CONCATENATE("R39C",'Riesgos Corrup'!#REF!),"")</f>
        <v>#REF!</v>
      </c>
      <c r="K243" s="112" t="e">
        <f>IF(AND('Riesgos Corrup'!#REF!="Muy Baja",'Riesgos Corrup'!#REF!="Moderado"),CONCATENATE("R38C",'Riesgos Corrup'!#REF!),"")</f>
        <v>#REF!</v>
      </c>
      <c r="L243" s="113" t="e">
        <f>IF(AND('Riesgos Corrup'!#REF!="Muy Baja",'Riesgos Corrup'!#REF!="Moderado"),CONCATENATE("R38C",'Riesgos Corrup'!#REF!),"")</f>
        <v>#REF!</v>
      </c>
      <c r="M243" s="111" t="e">
        <f>IF(AND('Riesgos Corrup'!#REF!="Muy Baja",'Riesgos Corrup'!#REF!="Moderado"),CONCATENATE("R39C",'Riesgos Corrup'!#REF!),"")</f>
        <v>#REF!</v>
      </c>
      <c r="N243" s="112" t="e">
        <f>IF(AND('Riesgos Corrup'!#REF!="Muy Baja",'Riesgos Corrup'!#REF!="Moderado"),CONCATENATE("R38C",'Riesgos Corrup'!#REF!),"")</f>
        <v>#REF!</v>
      </c>
      <c r="O243" s="113" t="e">
        <f>IF(AND('Riesgos Corrup'!#REF!="Muy Baja",'Riesgos Corrup'!#REF!="Moderado"),CONCATENATE("R38C",'Riesgos Corrup'!#REF!),"")</f>
        <v>#REF!</v>
      </c>
      <c r="P243" s="102" t="e">
        <f>IF(AND('Riesgos Corrup'!#REF!="Muy Baja",'Riesgos Corrup'!#REF!="Moderado"),CONCATENATE("R39C",'Riesgos Corrup'!#REF!),"")</f>
        <v>#REF!</v>
      </c>
      <c r="Q243" s="103" t="e">
        <f>IF(AND('Riesgos Corrup'!#REF!="Muy Baja",'Riesgos Corrup'!#REF!="Moderado"),CONCATENATE("R38C",'Riesgos Corrup'!#REF!),"")</f>
        <v>#REF!</v>
      </c>
      <c r="R243" s="104" t="e">
        <f>IF(AND('Riesgos Corrup'!#REF!="Muy Baja",'Riesgos Corrup'!#REF!="Moderado"),CONCATENATE("R38C",'Riesgos Corrup'!#REF!),"")</f>
        <v>#REF!</v>
      </c>
      <c r="S243" s="83" t="e">
        <f>IF(AND('Riesgos Corrup'!#REF!="Muy Baja",'Riesgos Corrup'!#REF!="Mayor"),CONCATENATE("R39C",'Riesgos Corrup'!#REF!),"")</f>
        <v>#REF!</v>
      </c>
      <c r="T243" s="39" t="e">
        <f>IF(AND('Riesgos Corrup'!#REF!="Muy Baja",'Riesgos Corrup'!#REF!="Mayor"),CONCATENATE("R38C",'Riesgos Corrup'!#REF!),"")</f>
        <v>#REF!</v>
      </c>
      <c r="U243" s="84" t="e">
        <f>IF(AND('Riesgos Corrup'!#REF!="Muy Baja",'Riesgos Corrup'!#REF!="Mayor"),CONCATENATE("R38C",'Riesgos Corrup'!#REF!),"")</f>
        <v>#REF!</v>
      </c>
      <c r="V243" s="96" t="e">
        <f>IF(AND('Riesgos Corrup'!#REF!="Muy Baja",'Riesgos Corrup'!#REF!="Catastrófico"),CONCATENATE("R39C",'Riesgos Corrup'!#REF!),"")</f>
        <v>#REF!</v>
      </c>
      <c r="W243" s="97" t="e">
        <f>IF(AND('Riesgos Corrup'!#REF!="Muy Baja",'Riesgos Corrup'!#REF!="Catastrófico"),CONCATENATE("R38C",'Riesgos Corrup'!#REF!),"")</f>
        <v>#REF!</v>
      </c>
      <c r="X243" s="98" t="e">
        <f>IF(AND('Riesgos Corrup'!#REF!="Muy Baja",'Riesgos Corrup'!#REF!="Catastrófico"),CONCATENATE("R38C",'Riesgos Corrup'!#REF!),"")</f>
        <v>#REF!</v>
      </c>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row>
    <row r="244" spans="1:65" ht="15" customHeight="1" x14ac:dyDescent="0.35">
      <c r="A244" s="40"/>
      <c r="B244" s="252"/>
      <c r="C244" s="253"/>
      <c r="D244" s="254"/>
      <c r="E244" s="227"/>
      <c r="F244" s="222"/>
      <c r="G244" s="222"/>
      <c r="H244" s="222"/>
      <c r="I244" s="259"/>
      <c r="J244" s="111" t="e">
        <f>IF(AND('Riesgos Corrup'!#REF!="Muy Baja",'Riesgos Corrup'!#REF!="Moderado"),CONCATENATE("R40C",'Riesgos Corrup'!#REF!),"")</f>
        <v>#REF!</v>
      </c>
      <c r="K244" s="112" t="e">
        <f>IF(AND('Riesgos Corrup'!#REF!="Muy Baja",'Riesgos Corrup'!#REF!="Moderado"),CONCATENATE("R39C",'Riesgos Corrup'!#REF!),"")</f>
        <v>#REF!</v>
      </c>
      <c r="L244" s="113" t="e">
        <f>IF(AND('Riesgos Corrup'!#REF!="Muy Baja",'Riesgos Corrup'!#REF!="Moderado"),CONCATENATE("R39C",'Riesgos Corrup'!#REF!),"")</f>
        <v>#REF!</v>
      </c>
      <c r="M244" s="111" t="e">
        <f>IF(AND('Riesgos Corrup'!#REF!="Muy Baja",'Riesgos Corrup'!#REF!="Moderado"),CONCATENATE("R40C",'Riesgos Corrup'!#REF!),"")</f>
        <v>#REF!</v>
      </c>
      <c r="N244" s="112" t="e">
        <f>IF(AND('Riesgos Corrup'!#REF!="Muy Baja",'Riesgos Corrup'!#REF!="Moderado"),CONCATENATE("R39C",'Riesgos Corrup'!#REF!),"")</f>
        <v>#REF!</v>
      </c>
      <c r="O244" s="113" t="e">
        <f>IF(AND('Riesgos Corrup'!#REF!="Muy Baja",'Riesgos Corrup'!#REF!="Moderado"),CONCATENATE("R39C",'Riesgos Corrup'!#REF!),"")</f>
        <v>#REF!</v>
      </c>
      <c r="P244" s="102" t="e">
        <f>IF(AND('Riesgos Corrup'!#REF!="Muy Baja",'Riesgos Corrup'!#REF!="Moderado"),CONCATENATE("R40C",'Riesgos Corrup'!#REF!),"")</f>
        <v>#REF!</v>
      </c>
      <c r="Q244" s="103" t="e">
        <f>IF(AND('Riesgos Corrup'!#REF!="Muy Baja",'Riesgos Corrup'!#REF!="Moderado"),CONCATENATE("R39C",'Riesgos Corrup'!#REF!),"")</f>
        <v>#REF!</v>
      </c>
      <c r="R244" s="104" t="e">
        <f>IF(AND('Riesgos Corrup'!#REF!="Muy Baja",'Riesgos Corrup'!#REF!="Moderado"),CONCATENATE("R39C",'Riesgos Corrup'!#REF!),"")</f>
        <v>#REF!</v>
      </c>
      <c r="S244" s="83" t="e">
        <f>IF(AND('Riesgos Corrup'!#REF!="Muy Baja",'Riesgos Corrup'!#REF!="Mayor"),CONCATENATE("R40C",'Riesgos Corrup'!#REF!),"")</f>
        <v>#REF!</v>
      </c>
      <c r="T244" s="39" t="e">
        <f>IF(AND('Riesgos Corrup'!#REF!="Muy Baja",'Riesgos Corrup'!#REF!="Mayor"),CONCATENATE("R39C",'Riesgos Corrup'!#REF!),"")</f>
        <v>#REF!</v>
      </c>
      <c r="U244" s="84" t="e">
        <f>IF(AND('Riesgos Corrup'!#REF!="Muy Baja",'Riesgos Corrup'!#REF!="Mayor"),CONCATENATE("R39C",'Riesgos Corrup'!#REF!),"")</f>
        <v>#REF!</v>
      </c>
      <c r="V244" s="96" t="e">
        <f>IF(AND('Riesgos Corrup'!#REF!="Muy Baja",'Riesgos Corrup'!#REF!="Catastrófico"),CONCATENATE("R40C",'Riesgos Corrup'!#REF!),"")</f>
        <v>#REF!</v>
      </c>
      <c r="W244" s="97" t="e">
        <f>IF(AND('Riesgos Corrup'!#REF!="Muy Baja",'Riesgos Corrup'!#REF!="Catastrófico"),CONCATENATE("R39C",'Riesgos Corrup'!#REF!),"")</f>
        <v>#REF!</v>
      </c>
      <c r="X244" s="98" t="e">
        <f>IF(AND('Riesgos Corrup'!#REF!="Muy Baja",'Riesgos Corrup'!#REF!="Catastrófico"),CONCATENATE("R39C",'Riesgos Corrup'!#REF!),"")</f>
        <v>#REF!</v>
      </c>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row>
    <row r="245" spans="1:65" ht="15" customHeight="1" x14ac:dyDescent="0.35">
      <c r="A245" s="40"/>
      <c r="B245" s="252"/>
      <c r="C245" s="253"/>
      <c r="D245" s="254"/>
      <c r="E245" s="227"/>
      <c r="F245" s="222"/>
      <c r="G245" s="222"/>
      <c r="H245" s="222"/>
      <c r="I245" s="259"/>
      <c r="J245" s="111" t="e">
        <f>IF(AND('Riesgos Corrup'!#REF!="Muy Baja",'Riesgos Corrup'!#REF!="Moderado"),CONCATENATE("R41C",'Riesgos Corrup'!#REF!),"")</f>
        <v>#REF!</v>
      </c>
      <c r="K245" s="112" t="e">
        <f>IF(AND('Riesgos Corrup'!#REF!="Muy Baja",'Riesgos Corrup'!#REF!="Moderado"),CONCATENATE("R40C",'Riesgos Corrup'!#REF!),"")</f>
        <v>#REF!</v>
      </c>
      <c r="L245" s="113" t="e">
        <f>IF(AND('Riesgos Corrup'!#REF!="Muy Baja",'Riesgos Corrup'!#REF!="Moderado"),CONCATENATE("R40C",'Riesgos Corrup'!#REF!),"")</f>
        <v>#REF!</v>
      </c>
      <c r="M245" s="111" t="e">
        <f>IF(AND('Riesgos Corrup'!#REF!="Muy Baja",'Riesgos Corrup'!#REF!="Moderado"),CONCATENATE("R41C",'Riesgos Corrup'!#REF!),"")</f>
        <v>#REF!</v>
      </c>
      <c r="N245" s="112" t="e">
        <f>IF(AND('Riesgos Corrup'!#REF!="Muy Baja",'Riesgos Corrup'!#REF!="Moderado"),CONCATENATE("R40C",'Riesgos Corrup'!#REF!),"")</f>
        <v>#REF!</v>
      </c>
      <c r="O245" s="113" t="e">
        <f>IF(AND('Riesgos Corrup'!#REF!="Muy Baja",'Riesgos Corrup'!#REF!="Moderado"),CONCATENATE("R40C",'Riesgos Corrup'!#REF!),"")</f>
        <v>#REF!</v>
      </c>
      <c r="P245" s="102" t="e">
        <f>IF(AND('Riesgos Corrup'!#REF!="Muy Baja",'Riesgos Corrup'!#REF!="Moderado"),CONCATENATE("R41C",'Riesgos Corrup'!#REF!),"")</f>
        <v>#REF!</v>
      </c>
      <c r="Q245" s="103" t="e">
        <f>IF(AND('Riesgos Corrup'!#REF!="Muy Baja",'Riesgos Corrup'!#REF!="Moderado"),CONCATENATE("R40C",'Riesgos Corrup'!#REF!),"")</f>
        <v>#REF!</v>
      </c>
      <c r="R245" s="104" t="e">
        <f>IF(AND('Riesgos Corrup'!#REF!="Muy Baja",'Riesgos Corrup'!#REF!="Moderado"),CONCATENATE("R40C",'Riesgos Corrup'!#REF!),"")</f>
        <v>#REF!</v>
      </c>
      <c r="S245" s="83" t="e">
        <f>IF(AND('Riesgos Corrup'!#REF!="Muy Baja",'Riesgos Corrup'!#REF!="Mayor"),CONCATENATE("R41C",'Riesgos Corrup'!#REF!),"")</f>
        <v>#REF!</v>
      </c>
      <c r="T245" s="39" t="e">
        <f>IF(AND('Riesgos Corrup'!#REF!="Muy Baja",'Riesgos Corrup'!#REF!="Mayor"),CONCATENATE("R40C",'Riesgos Corrup'!#REF!),"")</f>
        <v>#REF!</v>
      </c>
      <c r="U245" s="84" t="e">
        <f>IF(AND('Riesgos Corrup'!#REF!="Muy Baja",'Riesgos Corrup'!#REF!="Mayor"),CONCATENATE("R40C",'Riesgos Corrup'!#REF!),"")</f>
        <v>#REF!</v>
      </c>
      <c r="V245" s="96" t="e">
        <f>IF(AND('Riesgos Corrup'!#REF!="Muy Baja",'Riesgos Corrup'!#REF!="Catastrófico"),CONCATENATE("R41C",'Riesgos Corrup'!#REF!),"")</f>
        <v>#REF!</v>
      </c>
      <c r="W245" s="97" t="e">
        <f>IF(AND('Riesgos Corrup'!#REF!="Muy Baja",'Riesgos Corrup'!#REF!="Catastrófico"),CONCATENATE("R40C",'Riesgos Corrup'!#REF!),"")</f>
        <v>#REF!</v>
      </c>
      <c r="X245" s="98" t="e">
        <f>IF(AND('Riesgos Corrup'!#REF!="Muy Baja",'Riesgos Corrup'!#REF!="Catastrófico"),CONCATENATE("R40C",'Riesgos Corrup'!#REF!),"")</f>
        <v>#REF!</v>
      </c>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row>
    <row r="246" spans="1:65" ht="15" customHeight="1" x14ac:dyDescent="0.35">
      <c r="A246" s="40"/>
      <c r="B246" s="252"/>
      <c r="C246" s="253"/>
      <c r="D246" s="254"/>
      <c r="E246" s="227"/>
      <c r="F246" s="222"/>
      <c r="G246" s="222"/>
      <c r="H246" s="222"/>
      <c r="I246" s="259"/>
      <c r="J246" s="111" t="str">
        <f>IF(AND('Riesgos Corrup'!$AB$40="Muy Baja",'Riesgos Corrup'!$AD$40="Moderado"),CONCATENATE("R42C",'Riesgos Corrup'!$R$40),"")</f>
        <v/>
      </c>
      <c r="K246" s="112" t="str">
        <f>IF(AND('Riesgos Corrup'!$AB$41="Muy Baja",'Riesgos Corrup'!$AD$41="Moderado"),CONCATENATE("R41C",'Riesgos Corrup'!$R$41),"")</f>
        <v/>
      </c>
      <c r="L246" s="113" t="str">
        <f>IF(AND('Riesgos Corrup'!$AB$42="Muy Baja",'Riesgos Corrup'!$AD$42="Moderado"),CONCATENATE("R41C",'Riesgos Corrup'!$R$42),"")</f>
        <v/>
      </c>
      <c r="M246" s="111" t="str">
        <f>IF(AND('Riesgos Corrup'!$AB$40="Muy Baja",'Riesgos Corrup'!$AD$40="Moderado"),CONCATENATE("R42C",'Riesgos Corrup'!$R$40),"")</f>
        <v/>
      </c>
      <c r="N246" s="112" t="str">
        <f>IF(AND('Riesgos Corrup'!$AB$41="Muy Baja",'Riesgos Corrup'!$AD$41="Moderado"),CONCATENATE("R41C",'Riesgos Corrup'!$R$41),"")</f>
        <v/>
      </c>
      <c r="O246" s="113" t="str">
        <f>IF(AND('Riesgos Corrup'!$AB$42="Muy Baja",'Riesgos Corrup'!$AD$42="Moderado"),CONCATENATE("R41C",'Riesgos Corrup'!$R$42),"")</f>
        <v/>
      </c>
      <c r="P246" s="102" t="str">
        <f>IF(AND('Riesgos Corrup'!$AB$40="Muy Baja",'Riesgos Corrup'!$AD$40="Moderado"),CONCATENATE("R42C",'Riesgos Corrup'!$R$40),"")</f>
        <v/>
      </c>
      <c r="Q246" s="103" t="str">
        <f>IF(AND('Riesgos Corrup'!$AB$41="Muy Baja",'Riesgos Corrup'!$AD$41="Moderado"),CONCATENATE("R41C",'Riesgos Corrup'!$R$41),"")</f>
        <v/>
      </c>
      <c r="R246" s="104" t="str">
        <f>IF(AND('Riesgos Corrup'!$AB$42="Muy Baja",'Riesgos Corrup'!$AD$42="Moderado"),CONCATENATE("R41C",'Riesgos Corrup'!$R$42),"")</f>
        <v/>
      </c>
      <c r="S246" s="83" t="str">
        <f>IF(AND('Riesgos Corrup'!$AB$40="Muy Baja",'Riesgos Corrup'!$AD$40="Mayor"),CONCATENATE("R42C",'Riesgos Corrup'!$R$40),"")</f>
        <v/>
      </c>
      <c r="T246" s="39" t="str">
        <f>IF(AND('Riesgos Corrup'!$AB$41="Muy Baja",'Riesgos Corrup'!$AD$41="Mayor"),CONCATENATE("R41C",'Riesgos Corrup'!$R$41),"")</f>
        <v>R41C2</v>
      </c>
      <c r="U246" s="84" t="str">
        <f>IF(AND('Riesgos Corrup'!$AB$42="Muy Baja",'Riesgos Corrup'!$AD$42="Mayor"),CONCATENATE("R41C",'Riesgos Corrup'!$R$42),"")</f>
        <v/>
      </c>
      <c r="V246" s="96" t="str">
        <f>IF(AND('Riesgos Corrup'!$AB$40="Muy Baja",'Riesgos Corrup'!$AD$40="Catastrófico"),CONCATENATE("R42C",'Riesgos Corrup'!$R$40),"")</f>
        <v/>
      </c>
      <c r="W246" s="97" t="str">
        <f>IF(AND('Riesgos Corrup'!$AB$41="Muy Baja",'Riesgos Corrup'!$AD$41="Catastrófico"),CONCATENATE("R41C",'Riesgos Corrup'!$R$41),"")</f>
        <v/>
      </c>
      <c r="X246" s="98" t="str">
        <f>IF(AND('Riesgos Corrup'!$AB$42="Muy Baja",'Riesgos Corrup'!$AD$42="Catastrófico"),CONCATENATE("R41C",'Riesgos Corrup'!$R$42),"")</f>
        <v/>
      </c>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row>
    <row r="247" spans="1:65" ht="15" customHeight="1" x14ac:dyDescent="0.35">
      <c r="A247" s="40"/>
      <c r="B247" s="252"/>
      <c r="C247" s="253"/>
      <c r="D247" s="254"/>
      <c r="E247" s="227"/>
      <c r="F247" s="222"/>
      <c r="G247" s="222"/>
      <c r="H247" s="222"/>
      <c r="I247" s="259"/>
      <c r="J247" s="111" t="e">
        <f>IF(AND('Riesgos Corrup'!#REF!="Muy Baja",'Riesgos Corrup'!#REF!="Moderado"),CONCATENATE("R43C",'Riesgos Corrup'!#REF!),"")</f>
        <v>#REF!</v>
      </c>
      <c r="K247" s="112" t="e">
        <f>IF(AND('Riesgos Corrup'!#REF!="Muy Baja",'Riesgos Corrup'!#REF!="Moderado"),CONCATENATE("R42C",'Riesgos Corrup'!#REF!),"")</f>
        <v>#REF!</v>
      </c>
      <c r="L247" s="113" t="e">
        <f>IF(AND('Riesgos Corrup'!#REF!="Muy Baja",'Riesgos Corrup'!#REF!="Moderado"),CONCATENATE("R42C",'Riesgos Corrup'!#REF!),"")</f>
        <v>#REF!</v>
      </c>
      <c r="M247" s="111" t="e">
        <f>IF(AND('Riesgos Corrup'!#REF!="Muy Baja",'Riesgos Corrup'!#REF!="Moderado"),CONCATENATE("R43C",'Riesgos Corrup'!#REF!),"")</f>
        <v>#REF!</v>
      </c>
      <c r="N247" s="112" t="e">
        <f>IF(AND('Riesgos Corrup'!#REF!="Muy Baja",'Riesgos Corrup'!#REF!="Moderado"),CONCATENATE("R42C",'Riesgos Corrup'!#REF!),"")</f>
        <v>#REF!</v>
      </c>
      <c r="O247" s="113" t="e">
        <f>IF(AND('Riesgos Corrup'!#REF!="Muy Baja",'Riesgos Corrup'!#REF!="Moderado"),CONCATENATE("R42C",'Riesgos Corrup'!#REF!),"")</f>
        <v>#REF!</v>
      </c>
      <c r="P247" s="102" t="e">
        <f>IF(AND('Riesgos Corrup'!#REF!="Muy Baja",'Riesgos Corrup'!#REF!="Moderado"),CONCATENATE("R43C",'Riesgos Corrup'!#REF!),"")</f>
        <v>#REF!</v>
      </c>
      <c r="Q247" s="103" t="e">
        <f>IF(AND('Riesgos Corrup'!#REF!="Muy Baja",'Riesgos Corrup'!#REF!="Moderado"),CONCATENATE("R42C",'Riesgos Corrup'!#REF!),"")</f>
        <v>#REF!</v>
      </c>
      <c r="R247" s="104" t="e">
        <f>IF(AND('Riesgos Corrup'!#REF!="Muy Baja",'Riesgos Corrup'!#REF!="Moderado"),CONCATENATE("R42C",'Riesgos Corrup'!#REF!),"")</f>
        <v>#REF!</v>
      </c>
      <c r="S247" s="83" t="e">
        <f>IF(AND('Riesgos Corrup'!#REF!="Muy Baja",'Riesgos Corrup'!#REF!="Mayor"),CONCATENATE("R43C",'Riesgos Corrup'!#REF!),"")</f>
        <v>#REF!</v>
      </c>
      <c r="T247" s="39" t="e">
        <f>IF(AND('Riesgos Corrup'!#REF!="Muy Baja",'Riesgos Corrup'!#REF!="Mayor"),CONCATENATE("R42C",'Riesgos Corrup'!#REF!),"")</f>
        <v>#REF!</v>
      </c>
      <c r="U247" s="84" t="e">
        <f>IF(AND('Riesgos Corrup'!#REF!="Muy Baja",'Riesgos Corrup'!#REF!="Mayor"),CONCATENATE("R42C",'Riesgos Corrup'!#REF!),"")</f>
        <v>#REF!</v>
      </c>
      <c r="V247" s="96" t="e">
        <f>IF(AND('Riesgos Corrup'!#REF!="Muy Baja",'Riesgos Corrup'!#REF!="Catastrófico"),CONCATENATE("R43C",'Riesgos Corrup'!#REF!),"")</f>
        <v>#REF!</v>
      </c>
      <c r="W247" s="97" t="e">
        <f>IF(AND('Riesgos Corrup'!#REF!="Muy Baja",'Riesgos Corrup'!#REF!="Catastrófico"),CONCATENATE("R42C",'Riesgos Corrup'!#REF!),"")</f>
        <v>#REF!</v>
      </c>
      <c r="X247" s="98" t="e">
        <f>IF(AND('Riesgos Corrup'!#REF!="Muy Baja",'Riesgos Corrup'!#REF!="Catastrófico"),CONCATENATE("R42C",'Riesgos Corrup'!#REF!),"")</f>
        <v>#REF!</v>
      </c>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row>
    <row r="248" spans="1:65" ht="15" customHeight="1" x14ac:dyDescent="0.35">
      <c r="A248" s="40"/>
      <c r="B248" s="252"/>
      <c r="C248" s="253"/>
      <c r="D248" s="254"/>
      <c r="E248" s="227"/>
      <c r="F248" s="222"/>
      <c r="G248" s="222"/>
      <c r="H248" s="222"/>
      <c r="I248" s="259"/>
      <c r="J248" s="111" t="str">
        <f ca="1">IF(AND('Riesgos Corrup'!$AB$43="Muy Baja",'Riesgos Corrup'!$AD$43="Moderado"),CONCATENATE("R44C",'Riesgos Corrup'!$R$43),"")</f>
        <v/>
      </c>
      <c r="K248" s="112" t="str">
        <f>IF(AND('Riesgos Corrup'!$AB$44="Muy Baja",'Riesgos Corrup'!$AD$44="Moderado"),CONCATENATE("R43C",'Riesgos Corrup'!$R$44),"")</f>
        <v/>
      </c>
      <c r="L248" s="113" t="str">
        <f>IF(AND('Riesgos Corrup'!$AB$45="Muy Baja",'Riesgos Corrup'!$AD$45="Moderado"),CONCATENATE("R43C",'Riesgos Corrup'!$R$45),"")</f>
        <v/>
      </c>
      <c r="M248" s="111" t="str">
        <f ca="1">IF(AND('Riesgos Corrup'!$AB$43="Muy Baja",'Riesgos Corrup'!$AD$43="Moderado"),CONCATENATE("R44C",'Riesgos Corrup'!$R$43),"")</f>
        <v/>
      </c>
      <c r="N248" s="112" t="str">
        <f>IF(AND('Riesgos Corrup'!$AB$44="Muy Baja",'Riesgos Corrup'!$AD$44="Moderado"),CONCATENATE("R43C",'Riesgos Corrup'!$R$44),"")</f>
        <v/>
      </c>
      <c r="O248" s="113" t="str">
        <f>IF(AND('Riesgos Corrup'!$AB$45="Muy Baja",'Riesgos Corrup'!$AD$45="Moderado"),CONCATENATE("R43C",'Riesgos Corrup'!$R$45),"")</f>
        <v/>
      </c>
      <c r="P248" s="102" t="str">
        <f ca="1">IF(AND('Riesgos Corrup'!$AB$43="Muy Baja",'Riesgos Corrup'!$AD$43="Moderado"),CONCATENATE("R44C",'Riesgos Corrup'!$R$43),"")</f>
        <v/>
      </c>
      <c r="Q248" s="103" t="str">
        <f>IF(AND('Riesgos Corrup'!$AB$44="Muy Baja",'Riesgos Corrup'!$AD$44="Moderado"),CONCATENATE("R43C",'Riesgos Corrup'!$R$44),"")</f>
        <v/>
      </c>
      <c r="R248" s="104" t="str">
        <f>IF(AND('Riesgos Corrup'!$AB$45="Muy Baja",'Riesgos Corrup'!$AD$45="Moderado"),CONCATENATE("R43C",'Riesgos Corrup'!$R$45),"")</f>
        <v/>
      </c>
      <c r="S248" s="83" t="str">
        <f ca="1">IF(AND('Riesgos Corrup'!$AB$43="Muy Baja",'Riesgos Corrup'!$AD$43="Mayor"),CONCATENATE("R44C",'Riesgos Corrup'!$R$43),"")</f>
        <v/>
      </c>
      <c r="T248" s="39" t="str">
        <f>IF(AND('Riesgos Corrup'!$AB$44="Muy Baja",'Riesgos Corrup'!$AD$44="Mayor"),CONCATENATE("R43C",'Riesgos Corrup'!$R$44),"")</f>
        <v/>
      </c>
      <c r="U248" s="84" t="str">
        <f>IF(AND('Riesgos Corrup'!$AB$45="Muy Baja",'Riesgos Corrup'!$AD$45="Mayor"),CONCATENATE("R43C",'Riesgos Corrup'!$R$45),"")</f>
        <v/>
      </c>
      <c r="V248" s="96" t="str">
        <f ca="1">IF(AND('Riesgos Corrup'!$AB$43="Muy Baja",'Riesgos Corrup'!$AD$43="Catastrófico"),CONCATENATE("R44C",'Riesgos Corrup'!$R$43),"")</f>
        <v/>
      </c>
      <c r="W248" s="97" t="str">
        <f>IF(AND('Riesgos Corrup'!$AB$44="Muy Baja",'Riesgos Corrup'!$AD$44="Catastrófico"),CONCATENATE("R43C",'Riesgos Corrup'!$R$44),"")</f>
        <v/>
      </c>
      <c r="X248" s="98" t="str">
        <f>IF(AND('Riesgos Corrup'!$AB$45="Muy Baja",'Riesgos Corrup'!$AD$45="Catastrófico"),CONCATENATE("R43C",'Riesgos Corrup'!$R$45),"")</f>
        <v/>
      </c>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row>
    <row r="249" spans="1:65" ht="15" customHeight="1" x14ac:dyDescent="0.35">
      <c r="A249" s="40"/>
      <c r="B249" s="252"/>
      <c r="C249" s="253"/>
      <c r="D249" s="254"/>
      <c r="E249" s="227"/>
      <c r="F249" s="222"/>
      <c r="G249" s="222"/>
      <c r="H249" s="222"/>
      <c r="I249" s="259"/>
      <c r="J249" s="111" t="str">
        <f>IF(AND('Riesgos Corrup'!$AB$46="Muy Baja",'Riesgos Corrup'!$AD$46="Moderado"),CONCATENATE("R45C",'Riesgos Corrup'!$R$46),"")</f>
        <v/>
      </c>
      <c r="K249" s="112" t="str">
        <f>IF(AND('Riesgos Corrup'!$AB$47="Muy Baja",'Riesgos Corrup'!$AD$47="Moderado"),CONCATENATE("R44C",'Riesgos Corrup'!$R$47),"")</f>
        <v/>
      </c>
      <c r="L249" s="113" t="str">
        <f>IF(AND('Riesgos Corrup'!$AB$48="Muy Baja",'Riesgos Corrup'!$AD$48="Moderado"),CONCATENATE("R44C",'Riesgos Corrup'!$R$48),"")</f>
        <v/>
      </c>
      <c r="M249" s="111" t="str">
        <f>IF(AND('Riesgos Corrup'!$AB$46="Muy Baja",'Riesgos Corrup'!$AD$46="Moderado"),CONCATENATE("R45C",'Riesgos Corrup'!$R$46),"")</f>
        <v/>
      </c>
      <c r="N249" s="112" t="str">
        <f>IF(AND('Riesgos Corrup'!$AB$47="Muy Baja",'Riesgos Corrup'!$AD$47="Moderado"),CONCATENATE("R44C",'Riesgos Corrup'!$R$47),"")</f>
        <v/>
      </c>
      <c r="O249" s="113" t="str">
        <f>IF(AND('Riesgos Corrup'!$AB$48="Muy Baja",'Riesgos Corrup'!$AD$48="Moderado"),CONCATENATE("R44C",'Riesgos Corrup'!$R$48),"")</f>
        <v/>
      </c>
      <c r="P249" s="102" t="str">
        <f>IF(AND('Riesgos Corrup'!$AB$46="Muy Baja",'Riesgos Corrup'!$AD$46="Moderado"),CONCATENATE("R45C",'Riesgos Corrup'!$R$46),"")</f>
        <v/>
      </c>
      <c r="Q249" s="103" t="str">
        <f>IF(AND('Riesgos Corrup'!$AB$47="Muy Baja",'Riesgos Corrup'!$AD$47="Moderado"),CONCATENATE("R44C",'Riesgos Corrup'!$R$47),"")</f>
        <v/>
      </c>
      <c r="R249" s="104" t="str">
        <f>IF(AND('Riesgos Corrup'!$AB$48="Muy Baja",'Riesgos Corrup'!$AD$48="Moderado"),CONCATENATE("R44C",'Riesgos Corrup'!$R$48),"")</f>
        <v/>
      </c>
      <c r="S249" s="83" t="str">
        <f>IF(AND('Riesgos Corrup'!$AB$46="Muy Baja",'Riesgos Corrup'!$AD$46="Mayor"),CONCATENATE("R45C",'Riesgos Corrup'!$R$46),"")</f>
        <v/>
      </c>
      <c r="T249" s="39" t="str">
        <f>IF(AND('Riesgos Corrup'!$AB$47="Muy Baja",'Riesgos Corrup'!$AD$47="Mayor"),CONCATENATE("R44C",'Riesgos Corrup'!$R$47),"")</f>
        <v/>
      </c>
      <c r="U249" s="84" t="str">
        <f>IF(AND('Riesgos Corrup'!$AB$48="Muy Baja",'Riesgos Corrup'!$AD$48="Mayor"),CONCATENATE("R44C",'Riesgos Corrup'!$R$48),"")</f>
        <v/>
      </c>
      <c r="V249" s="96" t="str">
        <f>IF(AND('Riesgos Corrup'!$AB$46="Muy Baja",'Riesgos Corrup'!$AD$46="Catastrófico"),CONCATENATE("R45C",'Riesgos Corrup'!$R$46),"")</f>
        <v/>
      </c>
      <c r="W249" s="97" t="str">
        <f>IF(AND('Riesgos Corrup'!$AB$47="Muy Baja",'Riesgos Corrup'!$AD$47="Catastrófico"),CONCATENATE("R44C",'Riesgos Corrup'!$R$47),"")</f>
        <v/>
      </c>
      <c r="X249" s="98" t="str">
        <f>IF(AND('Riesgos Corrup'!$AB$48="Muy Baja",'Riesgos Corrup'!$AD$48="Catastrófico"),CONCATENATE("R44C",'Riesgos Corrup'!$R$48),"")</f>
        <v/>
      </c>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row>
    <row r="250" spans="1:65" ht="15" customHeight="1" x14ac:dyDescent="0.35">
      <c r="A250" s="40"/>
      <c r="B250" s="252"/>
      <c r="C250" s="253"/>
      <c r="D250" s="254"/>
      <c r="E250" s="227"/>
      <c r="F250" s="222"/>
      <c r="G250" s="222"/>
      <c r="H250" s="222"/>
      <c r="I250" s="259"/>
      <c r="J250" s="111" t="e">
        <f>IF(AND('Riesgos Corrup'!#REF!="Muy Baja",'Riesgos Corrup'!#REF!="Moderado"),CONCATENATE("R46C",'Riesgos Corrup'!#REF!),"")</f>
        <v>#REF!</v>
      </c>
      <c r="K250" s="112" t="e">
        <f>IF(AND('Riesgos Corrup'!#REF!="Muy Baja",'Riesgos Corrup'!#REF!="Moderado"),CONCATENATE("R45C",'Riesgos Corrup'!#REF!),"")</f>
        <v>#REF!</v>
      </c>
      <c r="L250" s="113" t="e">
        <f>IF(AND('Riesgos Corrup'!#REF!="Muy Baja",'Riesgos Corrup'!#REF!="Moderado"),CONCATENATE("R45C",'Riesgos Corrup'!#REF!),"")</f>
        <v>#REF!</v>
      </c>
      <c r="M250" s="111" t="e">
        <f>IF(AND('Riesgos Corrup'!#REF!="Muy Baja",'Riesgos Corrup'!#REF!="Moderado"),CONCATENATE("R46C",'Riesgos Corrup'!#REF!),"")</f>
        <v>#REF!</v>
      </c>
      <c r="N250" s="112" t="e">
        <f>IF(AND('Riesgos Corrup'!#REF!="Muy Baja",'Riesgos Corrup'!#REF!="Moderado"),CONCATENATE("R45C",'Riesgos Corrup'!#REF!),"")</f>
        <v>#REF!</v>
      </c>
      <c r="O250" s="113" t="e">
        <f>IF(AND('Riesgos Corrup'!#REF!="Muy Baja",'Riesgos Corrup'!#REF!="Moderado"),CONCATENATE("R45C",'Riesgos Corrup'!#REF!),"")</f>
        <v>#REF!</v>
      </c>
      <c r="P250" s="102" t="e">
        <f>IF(AND('Riesgos Corrup'!#REF!="Muy Baja",'Riesgos Corrup'!#REF!="Moderado"),CONCATENATE("R46C",'Riesgos Corrup'!#REF!),"")</f>
        <v>#REF!</v>
      </c>
      <c r="Q250" s="103" t="e">
        <f>IF(AND('Riesgos Corrup'!#REF!="Muy Baja",'Riesgos Corrup'!#REF!="Moderado"),CONCATENATE("R45C",'Riesgos Corrup'!#REF!),"")</f>
        <v>#REF!</v>
      </c>
      <c r="R250" s="104" t="e">
        <f>IF(AND('Riesgos Corrup'!#REF!="Muy Baja",'Riesgos Corrup'!#REF!="Moderado"),CONCATENATE("R45C",'Riesgos Corrup'!#REF!),"")</f>
        <v>#REF!</v>
      </c>
      <c r="S250" s="83" t="e">
        <f>IF(AND('Riesgos Corrup'!#REF!="Muy Baja",'Riesgos Corrup'!#REF!="Mayor"),CONCATENATE("R46C",'Riesgos Corrup'!#REF!),"")</f>
        <v>#REF!</v>
      </c>
      <c r="T250" s="39" t="e">
        <f>IF(AND('Riesgos Corrup'!#REF!="Muy Baja",'Riesgos Corrup'!#REF!="Mayor"),CONCATENATE("R45C",'Riesgos Corrup'!#REF!),"")</f>
        <v>#REF!</v>
      </c>
      <c r="U250" s="84" t="e">
        <f>IF(AND('Riesgos Corrup'!#REF!="Muy Baja",'Riesgos Corrup'!#REF!="Mayor"),CONCATENATE("R45C",'Riesgos Corrup'!#REF!),"")</f>
        <v>#REF!</v>
      </c>
      <c r="V250" s="96" t="e">
        <f>IF(AND('Riesgos Corrup'!#REF!="Muy Baja",'Riesgos Corrup'!#REF!="Catastrófico"),CONCATENATE("R46C",'Riesgos Corrup'!#REF!),"")</f>
        <v>#REF!</v>
      </c>
      <c r="W250" s="97" t="e">
        <f>IF(AND('Riesgos Corrup'!#REF!="Muy Baja",'Riesgos Corrup'!#REF!="Catastrófico"),CONCATENATE("R45C",'Riesgos Corrup'!#REF!),"")</f>
        <v>#REF!</v>
      </c>
      <c r="X250" s="98" t="e">
        <f>IF(AND('Riesgos Corrup'!#REF!="Muy Baja",'Riesgos Corrup'!#REF!="Catastrófico"),CONCATENATE("R45C",'Riesgos Corrup'!#REF!),"")</f>
        <v>#REF!</v>
      </c>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row>
    <row r="251" spans="1:65" ht="15" customHeight="1" x14ac:dyDescent="0.35">
      <c r="A251" s="40"/>
      <c r="B251" s="252"/>
      <c r="C251" s="253"/>
      <c r="D251" s="254"/>
      <c r="E251" s="227"/>
      <c r="F251" s="222"/>
      <c r="G251" s="222"/>
      <c r="H251" s="222"/>
      <c r="I251" s="259"/>
      <c r="J251" s="111" t="e">
        <f>IF(AND('Riesgos Corrup'!#REF!="Muy Baja",'Riesgos Corrup'!#REF!="Moderado"),CONCATENATE("R47C",'Riesgos Corrup'!#REF!),"")</f>
        <v>#REF!</v>
      </c>
      <c r="K251" s="112" t="e">
        <f>IF(AND('Riesgos Corrup'!#REF!="Muy Baja",'Riesgos Corrup'!#REF!="Moderado"),CONCATENATE("R46C",'Riesgos Corrup'!#REF!),"")</f>
        <v>#REF!</v>
      </c>
      <c r="L251" s="113" t="e">
        <f>IF(AND('Riesgos Corrup'!#REF!="Muy Baja",'Riesgos Corrup'!#REF!="Moderado"),CONCATENATE("R46C",'Riesgos Corrup'!#REF!),"")</f>
        <v>#REF!</v>
      </c>
      <c r="M251" s="111" t="e">
        <f>IF(AND('Riesgos Corrup'!#REF!="Muy Baja",'Riesgos Corrup'!#REF!="Moderado"),CONCATENATE("R47C",'Riesgos Corrup'!#REF!),"")</f>
        <v>#REF!</v>
      </c>
      <c r="N251" s="112" t="e">
        <f>IF(AND('Riesgos Corrup'!#REF!="Muy Baja",'Riesgos Corrup'!#REF!="Moderado"),CONCATENATE("R46C",'Riesgos Corrup'!#REF!),"")</f>
        <v>#REF!</v>
      </c>
      <c r="O251" s="113" t="e">
        <f>IF(AND('Riesgos Corrup'!#REF!="Muy Baja",'Riesgos Corrup'!#REF!="Moderado"),CONCATENATE("R46C",'Riesgos Corrup'!#REF!),"")</f>
        <v>#REF!</v>
      </c>
      <c r="P251" s="102" t="e">
        <f>IF(AND('Riesgos Corrup'!#REF!="Muy Baja",'Riesgos Corrup'!#REF!="Moderado"),CONCATENATE("R47C",'Riesgos Corrup'!#REF!),"")</f>
        <v>#REF!</v>
      </c>
      <c r="Q251" s="103" t="e">
        <f>IF(AND('Riesgos Corrup'!#REF!="Muy Baja",'Riesgos Corrup'!#REF!="Moderado"),CONCATENATE("R46C",'Riesgos Corrup'!#REF!),"")</f>
        <v>#REF!</v>
      </c>
      <c r="R251" s="104" t="e">
        <f>IF(AND('Riesgos Corrup'!#REF!="Muy Baja",'Riesgos Corrup'!#REF!="Moderado"),CONCATENATE("R46C",'Riesgos Corrup'!#REF!),"")</f>
        <v>#REF!</v>
      </c>
      <c r="S251" s="83" t="e">
        <f>IF(AND('Riesgos Corrup'!#REF!="Muy Baja",'Riesgos Corrup'!#REF!="Mayor"),CONCATENATE("R47C",'Riesgos Corrup'!#REF!),"")</f>
        <v>#REF!</v>
      </c>
      <c r="T251" s="39" t="e">
        <f>IF(AND('Riesgos Corrup'!#REF!="Muy Baja",'Riesgos Corrup'!#REF!="Mayor"),CONCATENATE("R46C",'Riesgos Corrup'!#REF!),"")</f>
        <v>#REF!</v>
      </c>
      <c r="U251" s="84" t="e">
        <f>IF(AND('Riesgos Corrup'!#REF!="Muy Baja",'Riesgos Corrup'!#REF!="Mayor"),CONCATENATE("R46C",'Riesgos Corrup'!#REF!),"")</f>
        <v>#REF!</v>
      </c>
      <c r="V251" s="96" t="e">
        <f>IF(AND('Riesgos Corrup'!#REF!="Muy Baja",'Riesgos Corrup'!#REF!="Catastrófico"),CONCATENATE("R47C",'Riesgos Corrup'!#REF!),"")</f>
        <v>#REF!</v>
      </c>
      <c r="W251" s="97" t="e">
        <f>IF(AND('Riesgos Corrup'!#REF!="Muy Baja",'Riesgos Corrup'!#REF!="Catastrófico"),CONCATENATE("R46C",'Riesgos Corrup'!#REF!),"")</f>
        <v>#REF!</v>
      </c>
      <c r="X251" s="98" t="e">
        <f>IF(AND('Riesgos Corrup'!#REF!="Muy Baja",'Riesgos Corrup'!#REF!="Catastrófico"),CONCATENATE("R46C",'Riesgos Corrup'!#REF!),"")</f>
        <v>#REF!</v>
      </c>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row>
    <row r="252" spans="1:65" ht="15" customHeight="1" x14ac:dyDescent="0.35">
      <c r="A252" s="40"/>
      <c r="B252" s="252"/>
      <c r="C252" s="253"/>
      <c r="D252" s="254"/>
      <c r="E252" s="227"/>
      <c r="F252" s="222"/>
      <c r="G252" s="222"/>
      <c r="H252" s="222"/>
      <c r="I252" s="259"/>
      <c r="J252" s="111" t="e">
        <f>IF(AND('Riesgos Corrup'!#REF!="Muy Baja",'Riesgos Corrup'!#REF!="Moderado"),CONCATENATE("R48C",'Riesgos Corrup'!#REF!),"")</f>
        <v>#REF!</v>
      </c>
      <c r="K252" s="112" t="e">
        <f>IF(AND('Riesgos Corrup'!#REF!="Muy Baja",'Riesgos Corrup'!#REF!="Moderado"),CONCATENATE("R47C",'Riesgos Corrup'!#REF!),"")</f>
        <v>#REF!</v>
      </c>
      <c r="L252" s="113" t="e">
        <f>IF(AND('Riesgos Corrup'!#REF!="Muy Baja",'Riesgos Corrup'!#REF!="Moderado"),CONCATENATE("R47C",'Riesgos Corrup'!#REF!),"")</f>
        <v>#REF!</v>
      </c>
      <c r="M252" s="111" t="e">
        <f>IF(AND('Riesgos Corrup'!#REF!="Muy Baja",'Riesgos Corrup'!#REF!="Moderado"),CONCATENATE("R48C",'Riesgos Corrup'!#REF!),"")</f>
        <v>#REF!</v>
      </c>
      <c r="N252" s="112" t="e">
        <f>IF(AND('Riesgos Corrup'!#REF!="Muy Baja",'Riesgos Corrup'!#REF!="Moderado"),CONCATENATE("R47C",'Riesgos Corrup'!#REF!),"")</f>
        <v>#REF!</v>
      </c>
      <c r="O252" s="113" t="e">
        <f>IF(AND('Riesgos Corrup'!#REF!="Muy Baja",'Riesgos Corrup'!#REF!="Moderado"),CONCATENATE("R47C",'Riesgos Corrup'!#REF!),"")</f>
        <v>#REF!</v>
      </c>
      <c r="P252" s="102" t="e">
        <f>IF(AND('Riesgos Corrup'!#REF!="Muy Baja",'Riesgos Corrup'!#REF!="Moderado"),CONCATENATE("R48C",'Riesgos Corrup'!#REF!),"")</f>
        <v>#REF!</v>
      </c>
      <c r="Q252" s="103" t="e">
        <f>IF(AND('Riesgos Corrup'!#REF!="Muy Baja",'Riesgos Corrup'!#REF!="Moderado"),CONCATENATE("R47C",'Riesgos Corrup'!#REF!),"")</f>
        <v>#REF!</v>
      </c>
      <c r="R252" s="104" t="e">
        <f>IF(AND('Riesgos Corrup'!#REF!="Muy Baja",'Riesgos Corrup'!#REF!="Moderado"),CONCATENATE("R47C",'Riesgos Corrup'!#REF!),"")</f>
        <v>#REF!</v>
      </c>
      <c r="S252" s="83" t="e">
        <f>IF(AND('Riesgos Corrup'!#REF!="Muy Baja",'Riesgos Corrup'!#REF!="Mayor"),CONCATENATE("R48C",'Riesgos Corrup'!#REF!),"")</f>
        <v>#REF!</v>
      </c>
      <c r="T252" s="39" t="e">
        <f>IF(AND('Riesgos Corrup'!#REF!="Muy Baja",'Riesgos Corrup'!#REF!="Mayor"),CONCATENATE("R47C",'Riesgos Corrup'!#REF!),"")</f>
        <v>#REF!</v>
      </c>
      <c r="U252" s="84" t="e">
        <f>IF(AND('Riesgos Corrup'!#REF!="Muy Baja",'Riesgos Corrup'!#REF!="Mayor"),CONCATENATE("R47C",'Riesgos Corrup'!#REF!),"")</f>
        <v>#REF!</v>
      </c>
      <c r="V252" s="96" t="e">
        <f>IF(AND('Riesgos Corrup'!#REF!="Muy Baja",'Riesgos Corrup'!#REF!="Catastrófico"),CONCATENATE("R48C",'Riesgos Corrup'!#REF!),"")</f>
        <v>#REF!</v>
      </c>
      <c r="W252" s="97" t="e">
        <f>IF(AND('Riesgos Corrup'!#REF!="Muy Baja",'Riesgos Corrup'!#REF!="Catastrófico"),CONCATENATE("R47C",'Riesgos Corrup'!#REF!),"")</f>
        <v>#REF!</v>
      </c>
      <c r="X252" s="98" t="e">
        <f>IF(AND('Riesgos Corrup'!#REF!="Muy Baja",'Riesgos Corrup'!#REF!="Catastrófico"),CONCATENATE("R47C",'Riesgos Corrup'!#REF!),"")</f>
        <v>#REF!</v>
      </c>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row>
    <row r="253" spans="1:65" ht="15" customHeight="1" x14ac:dyDescent="0.35">
      <c r="A253" s="40"/>
      <c r="B253" s="252"/>
      <c r="C253" s="253"/>
      <c r="D253" s="254"/>
      <c r="E253" s="227"/>
      <c r="F253" s="222"/>
      <c r="G253" s="222"/>
      <c r="H253" s="222"/>
      <c r="I253" s="259"/>
      <c r="J253" s="111" t="str">
        <f>IF(AND('Riesgos Corrup'!$AB$49="Muy Baja",'Riesgos Corrup'!$AD$49="Moderado"),CONCATENATE("R49C",'Riesgos Corrup'!$R$49),"")</f>
        <v/>
      </c>
      <c r="K253" s="112" t="str">
        <f>IF(AND('Riesgos Corrup'!$AB$50="Muy Baja",'Riesgos Corrup'!$AD$50="Moderado"),CONCATENATE("R48C",'Riesgos Corrup'!$R$50),"")</f>
        <v/>
      </c>
      <c r="L253" s="113" t="str">
        <f>IF(AND('Riesgos Corrup'!$AB$51="Muy Baja",'Riesgos Corrup'!$AD$51="Moderado"),CONCATENATE("R48C",'Riesgos Corrup'!$R$51),"")</f>
        <v/>
      </c>
      <c r="M253" s="111" t="str">
        <f>IF(AND('Riesgos Corrup'!$AB$49="Muy Baja",'Riesgos Corrup'!$AD$49="Moderado"),CONCATENATE("R49C",'Riesgos Corrup'!$R$49),"")</f>
        <v/>
      </c>
      <c r="N253" s="112" t="str">
        <f>IF(AND('Riesgos Corrup'!$AB$50="Muy Baja",'Riesgos Corrup'!$AD$50="Moderado"),CONCATENATE("R48C",'Riesgos Corrup'!$R$50),"")</f>
        <v/>
      </c>
      <c r="O253" s="113" t="str">
        <f>IF(AND('Riesgos Corrup'!$AB$51="Muy Baja",'Riesgos Corrup'!$AD$51="Moderado"),CONCATENATE("R48C",'Riesgos Corrup'!$R$51),"")</f>
        <v/>
      </c>
      <c r="P253" s="102" t="str">
        <f>IF(AND('Riesgos Corrup'!$AB$49="Muy Baja",'Riesgos Corrup'!$AD$49="Moderado"),CONCATENATE("R49C",'Riesgos Corrup'!$R$49),"")</f>
        <v/>
      </c>
      <c r="Q253" s="103" t="str">
        <f>IF(AND('Riesgos Corrup'!$AB$50="Muy Baja",'Riesgos Corrup'!$AD$50="Moderado"),CONCATENATE("R48C",'Riesgos Corrup'!$R$50),"")</f>
        <v/>
      </c>
      <c r="R253" s="104" t="str">
        <f>IF(AND('Riesgos Corrup'!$AB$51="Muy Baja",'Riesgos Corrup'!$AD$51="Moderado"),CONCATENATE("R48C",'Riesgos Corrup'!$R$51),"")</f>
        <v/>
      </c>
      <c r="S253" s="83" t="str">
        <f>IF(AND('Riesgos Corrup'!$AB$49="Muy Baja",'Riesgos Corrup'!$AD$49="Mayor"),CONCATENATE("R49C",'Riesgos Corrup'!$R$49),"")</f>
        <v/>
      </c>
      <c r="T253" s="39" t="str">
        <f>IF(AND('Riesgos Corrup'!$AB$50="Muy Baja",'Riesgos Corrup'!$AD$50="Mayor"),CONCATENATE("R48C",'Riesgos Corrup'!$R$50),"")</f>
        <v/>
      </c>
      <c r="U253" s="84" t="str">
        <f>IF(AND('Riesgos Corrup'!$AB$51="Muy Baja",'Riesgos Corrup'!$AD$51="Mayor"),CONCATENATE("R48C",'Riesgos Corrup'!$R$51),"")</f>
        <v/>
      </c>
      <c r="V253" s="96" t="str">
        <f>IF(AND('Riesgos Corrup'!$AB$49="Muy Baja",'Riesgos Corrup'!$AD$49="Catastrófico"),CONCATENATE("R49C",'Riesgos Corrup'!$R$49),"")</f>
        <v/>
      </c>
      <c r="W253" s="97" t="str">
        <f>IF(AND('Riesgos Corrup'!$AB$50="Muy Baja",'Riesgos Corrup'!$AD$50="Catastrófico"),CONCATENATE("R48C",'Riesgos Corrup'!$R$50),"")</f>
        <v/>
      </c>
      <c r="X253" s="98" t="str">
        <f>IF(AND('Riesgos Corrup'!$AB$51="Muy Baja",'Riesgos Corrup'!$AD$51="Catastrófico"),CONCATENATE("R48C",'Riesgos Corrup'!$R$51),"")</f>
        <v/>
      </c>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row>
    <row r="254" spans="1:65" ht="15" customHeight="1" x14ac:dyDescent="0.35">
      <c r="A254" s="40"/>
      <c r="B254" s="252"/>
      <c r="C254" s="253"/>
      <c r="D254" s="254"/>
      <c r="E254" s="227"/>
      <c r="F254" s="222"/>
      <c r="G254" s="222"/>
      <c r="H254" s="222"/>
      <c r="I254" s="259"/>
      <c r="J254" s="111" t="e">
        <f>IF(AND('Riesgos Corrup'!#REF!="Muy Baja",'Riesgos Corrup'!#REF!="Moderado"),CONCATENATE("R49C",'Riesgos Corrup'!#REF!),"")</f>
        <v>#REF!</v>
      </c>
      <c r="K254" s="112" t="str">
        <f>IF(AND('Riesgos Corrup'!$AB$52="Muy Baja",'Riesgos Corrup'!$AD$52="Moderado"),CONCATENATE("R49C",'Riesgos Corrup'!$R$52),"")</f>
        <v/>
      </c>
      <c r="L254" s="113" t="str">
        <f>IF(AND('Riesgos Corrup'!$AB$53="Muy Baja",'Riesgos Corrup'!$AD$53="Moderado"),CONCATENATE("R49C",'Riesgos Corrup'!$R$53),"")</f>
        <v/>
      </c>
      <c r="M254" s="111" t="e">
        <f>IF(AND('Riesgos Corrup'!#REF!="Muy Baja",'Riesgos Corrup'!#REF!="Moderado"),CONCATENATE("R49C",'Riesgos Corrup'!#REF!),"")</f>
        <v>#REF!</v>
      </c>
      <c r="N254" s="112" t="str">
        <f>IF(AND('Riesgos Corrup'!$AB$52="Muy Baja",'Riesgos Corrup'!$AD$52="Moderado"),CONCATENATE("R49C",'Riesgos Corrup'!$R$52),"")</f>
        <v/>
      </c>
      <c r="O254" s="113" t="str">
        <f>IF(AND('Riesgos Corrup'!$AB$53="Muy Baja",'Riesgos Corrup'!$AD$53="Moderado"),CONCATENATE("R49C",'Riesgos Corrup'!$R$53),"")</f>
        <v/>
      </c>
      <c r="P254" s="102" t="e">
        <f>IF(AND('Riesgos Corrup'!#REF!="Muy Baja",'Riesgos Corrup'!#REF!="Moderado"),CONCATENATE("R49C",'Riesgos Corrup'!#REF!),"")</f>
        <v>#REF!</v>
      </c>
      <c r="Q254" s="103" t="str">
        <f>IF(AND('Riesgos Corrup'!$AB$52="Muy Baja",'Riesgos Corrup'!$AD$52="Moderado"),CONCATENATE("R49C",'Riesgos Corrup'!$R$52),"")</f>
        <v/>
      </c>
      <c r="R254" s="104" t="str">
        <f>IF(AND('Riesgos Corrup'!$AB$53="Muy Baja",'Riesgos Corrup'!$AD$53="Moderado"),CONCATENATE("R49C",'Riesgos Corrup'!$R$53),"")</f>
        <v/>
      </c>
      <c r="S254" s="83" t="e">
        <f>IF(AND('Riesgos Corrup'!#REF!="Muy Baja",'Riesgos Corrup'!#REF!="Mayor"),CONCATENATE("R49C",'Riesgos Corrup'!#REF!),"")</f>
        <v>#REF!</v>
      </c>
      <c r="T254" s="39" t="str">
        <f>IF(AND('Riesgos Corrup'!$AB$52="Muy Baja",'Riesgos Corrup'!$AD$52="Mayor"),CONCATENATE("R49C",'Riesgos Corrup'!$R$52),"")</f>
        <v/>
      </c>
      <c r="U254" s="84" t="str">
        <f>IF(AND('Riesgos Corrup'!$AB$53="Muy Baja",'Riesgos Corrup'!$AD$53="Mayor"),CONCATENATE("R49C",'Riesgos Corrup'!$R$53),"")</f>
        <v/>
      </c>
      <c r="V254" s="96" t="e">
        <f>IF(AND('Riesgos Corrup'!#REF!="Muy Baja",'Riesgos Corrup'!#REF!="Catastrófico"),CONCATENATE("R49C",'Riesgos Corrup'!#REF!),"")</f>
        <v>#REF!</v>
      </c>
      <c r="W254" s="97" t="str">
        <f>IF(AND('Riesgos Corrup'!$AB$52="Muy Baja",'Riesgos Corrup'!$AD$52="Catastrófico"),CONCATENATE("R49C",'Riesgos Corrup'!$R$52),"")</f>
        <v/>
      </c>
      <c r="X254" s="98" t="str">
        <f>IF(AND('Riesgos Corrup'!$AB$53="Muy Baja",'Riesgos Corrup'!$AD$53="Catastrófico"),CONCATENATE("R49C",'Riesgos Corrup'!$R$53),"")</f>
        <v/>
      </c>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row>
    <row r="255" spans="1:65" ht="15" customHeight="1" thickBot="1" x14ac:dyDescent="0.4">
      <c r="A255" s="40"/>
      <c r="B255" s="255"/>
      <c r="C255" s="256"/>
      <c r="D255" s="257"/>
      <c r="E255" s="260"/>
      <c r="F255" s="261"/>
      <c r="G255" s="261"/>
      <c r="H255" s="261"/>
      <c r="I255" s="262"/>
      <c r="J255" s="114" t="str">
        <f>IF(AND('Riesgos Corrup'!$AB$54="Muy Baja",'Riesgos Corrup'!$AD$54="Moderado"),CONCATENATE("R50C",'Riesgos Corrup'!$R$54),"")</f>
        <v/>
      </c>
      <c r="K255" s="115" t="str">
        <f>IF(AND('Riesgos Corrup'!$AB$55="Muy Baja",'Riesgos Corrup'!$AD$55="Moderado"),CONCATENATE("R50C",'Riesgos Corrup'!$R$55),"")</f>
        <v/>
      </c>
      <c r="L255" s="116" t="str">
        <f>IF(AND('Riesgos Corrup'!$AB$56="Muy Baja",'Riesgos Corrup'!$AD$56="Moderado"),CONCATENATE("R50C",'Riesgos Corrup'!$R$56),"")</f>
        <v/>
      </c>
      <c r="M255" s="114" t="str">
        <f>IF(AND('Riesgos Corrup'!$AB$54="Muy Baja",'Riesgos Corrup'!$AD$54="Moderado"),CONCATENATE("R50C",'Riesgos Corrup'!$R$54),"")</f>
        <v/>
      </c>
      <c r="N255" s="115" t="str">
        <f>IF(AND('Riesgos Corrup'!$AB$55="Muy Baja",'Riesgos Corrup'!$AD$55="Moderado"),CONCATENATE("R50C",'Riesgos Corrup'!$R$55),"")</f>
        <v/>
      </c>
      <c r="O255" s="116" t="str">
        <f>IF(AND('Riesgos Corrup'!$AB$56="Muy Baja",'Riesgos Corrup'!$AD$56="Moderado"),CONCATENATE("R50C",'Riesgos Corrup'!$R$56),"")</f>
        <v/>
      </c>
      <c r="P255" s="105" t="str">
        <f>IF(AND('Riesgos Corrup'!$AB$54="Muy Baja",'Riesgos Corrup'!$AD$54="Moderado"),CONCATENATE("R50C",'Riesgos Corrup'!$R$54),"")</f>
        <v/>
      </c>
      <c r="Q255" s="106" t="str">
        <f>IF(AND('Riesgos Corrup'!$AB$55="Muy Baja",'Riesgos Corrup'!$AD$55="Moderado"),CONCATENATE("R50C",'Riesgos Corrup'!$R$55),"")</f>
        <v/>
      </c>
      <c r="R255" s="107" t="str">
        <f>IF(AND('Riesgos Corrup'!$AB$56="Muy Baja",'Riesgos Corrup'!$AD$56="Moderado"),CONCATENATE("R50C",'Riesgos Corrup'!$R$56),"")</f>
        <v/>
      </c>
      <c r="S255" s="85" t="str">
        <f>IF(AND('Riesgos Corrup'!$AB$54="Muy Baja",'Riesgos Corrup'!$AD$54="Mayor"),CONCATENATE("R50C",'Riesgos Corrup'!$R$54),"")</f>
        <v/>
      </c>
      <c r="T255" s="86" t="str">
        <f>IF(AND('Riesgos Corrup'!$AB$55="Muy Baja",'Riesgos Corrup'!$AD$55="Mayor"),CONCATENATE("R50C",'Riesgos Corrup'!$R$55),"")</f>
        <v/>
      </c>
      <c r="U255" s="87" t="str">
        <f>IF(AND('Riesgos Corrup'!$AB$56="Muy Baja",'Riesgos Corrup'!$AD$56="Mayor"),CONCATENATE("R50C",'Riesgos Corrup'!$R$56),"")</f>
        <v/>
      </c>
      <c r="V255" s="117" t="str">
        <f>IF(AND('Riesgos Corrup'!$AB$54="Muy Baja",'Riesgos Corrup'!$AD$54="Catastrófico"),CONCATENATE("R50C",'Riesgos Corrup'!$R$54),"")</f>
        <v/>
      </c>
      <c r="W255" s="118" t="str">
        <f>IF(AND('Riesgos Corrup'!$AB$55="Muy Baja",'Riesgos Corrup'!$AD$55="Catastrófico"),CONCATENATE("R50C",'Riesgos Corrup'!$R$55),"")</f>
        <v/>
      </c>
      <c r="X255" s="119" t="str">
        <f>IF(AND('Riesgos Corrup'!$AB$56="Muy Baja",'Riesgos Corrup'!$AD$56="Catastrófico"),CONCATENATE("R50C",'Riesgos Corrup'!$R$56),"")</f>
        <v/>
      </c>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row>
    <row r="256" spans="1:65" x14ac:dyDescent="0.35">
      <c r="A256" s="40"/>
      <c r="B256" s="40"/>
      <c r="C256" s="40"/>
      <c r="D256" s="40"/>
      <c r="E256" s="40"/>
      <c r="F256" s="40"/>
      <c r="G256" s="40"/>
      <c r="H256" s="40"/>
      <c r="I256" s="40"/>
      <c r="J256" s="221" t="s">
        <v>103</v>
      </c>
      <c r="K256" s="222"/>
      <c r="L256" s="222"/>
      <c r="M256" s="226" t="s">
        <v>102</v>
      </c>
      <c r="N256" s="222"/>
      <c r="O256" s="222"/>
      <c r="P256" s="226" t="s">
        <v>101</v>
      </c>
      <c r="Q256" s="222"/>
      <c r="R256" s="222"/>
      <c r="S256" s="226" t="s">
        <v>100</v>
      </c>
      <c r="T256" s="229"/>
      <c r="U256" s="222"/>
      <c r="V256" s="226" t="s">
        <v>99</v>
      </c>
      <c r="W256" s="222"/>
      <c r="X256" s="23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row>
    <row r="257" spans="1:65" x14ac:dyDescent="0.35">
      <c r="A257" s="40"/>
      <c r="B257" s="40"/>
      <c r="C257" s="40"/>
      <c r="D257" s="40"/>
      <c r="E257" s="40"/>
      <c r="F257" s="40"/>
      <c r="G257" s="40"/>
      <c r="H257" s="40"/>
      <c r="I257" s="40"/>
      <c r="J257" s="223"/>
      <c r="K257" s="222"/>
      <c r="L257" s="222"/>
      <c r="M257" s="227"/>
      <c r="N257" s="222"/>
      <c r="O257" s="222"/>
      <c r="P257" s="227"/>
      <c r="Q257" s="222"/>
      <c r="R257" s="222"/>
      <c r="S257" s="227"/>
      <c r="T257" s="222"/>
      <c r="U257" s="222"/>
      <c r="V257" s="227"/>
      <c r="W257" s="222"/>
      <c r="X257" s="23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row>
    <row r="258" spans="1:65" x14ac:dyDescent="0.35">
      <c r="A258" s="40"/>
      <c r="B258" s="40"/>
      <c r="C258" s="40"/>
      <c r="D258" s="40"/>
      <c r="E258" s="40"/>
      <c r="F258" s="40"/>
      <c r="G258" s="40"/>
      <c r="H258" s="40"/>
      <c r="I258" s="40"/>
      <c r="J258" s="223"/>
      <c r="K258" s="222"/>
      <c r="L258" s="222"/>
      <c r="M258" s="227"/>
      <c r="N258" s="222"/>
      <c r="O258" s="222"/>
      <c r="P258" s="227"/>
      <c r="Q258" s="222"/>
      <c r="R258" s="222"/>
      <c r="S258" s="227"/>
      <c r="T258" s="222"/>
      <c r="U258" s="222"/>
      <c r="V258" s="227"/>
      <c r="W258" s="222"/>
      <c r="X258" s="23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row>
    <row r="259" spans="1:65" x14ac:dyDescent="0.35">
      <c r="A259" s="40"/>
      <c r="B259" s="40"/>
      <c r="C259" s="40"/>
      <c r="D259" s="40"/>
      <c r="E259" s="40"/>
      <c r="F259" s="40"/>
      <c r="G259" s="40"/>
      <c r="H259" s="40"/>
      <c r="I259" s="40"/>
      <c r="J259" s="223"/>
      <c r="K259" s="222"/>
      <c r="L259" s="222"/>
      <c r="M259" s="227"/>
      <c r="N259" s="222"/>
      <c r="O259" s="222"/>
      <c r="P259" s="227"/>
      <c r="Q259" s="222"/>
      <c r="R259" s="222"/>
      <c r="S259" s="227"/>
      <c r="T259" s="222"/>
      <c r="U259" s="222"/>
      <c r="V259" s="227"/>
      <c r="W259" s="222"/>
      <c r="X259" s="23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row>
    <row r="260" spans="1:65" x14ac:dyDescent="0.35">
      <c r="A260" s="40"/>
      <c r="B260" s="40"/>
      <c r="C260" s="40"/>
      <c r="D260" s="40"/>
      <c r="E260" s="40"/>
      <c r="F260" s="40"/>
      <c r="G260" s="40"/>
      <c r="H260" s="40"/>
      <c r="I260" s="40"/>
      <c r="J260" s="223"/>
      <c r="K260" s="222"/>
      <c r="L260" s="222"/>
      <c r="M260" s="227"/>
      <c r="N260" s="222"/>
      <c r="O260" s="222"/>
      <c r="P260" s="227"/>
      <c r="Q260" s="222"/>
      <c r="R260" s="222"/>
      <c r="S260" s="227"/>
      <c r="T260" s="222"/>
      <c r="U260" s="222"/>
      <c r="V260" s="227"/>
      <c r="W260" s="222"/>
      <c r="X260" s="23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row>
    <row r="261" spans="1:65" ht="15" thickBot="1" x14ac:dyDescent="0.4">
      <c r="A261" s="40"/>
      <c r="B261" s="40"/>
      <c r="C261" s="40"/>
      <c r="D261" s="40"/>
      <c r="E261" s="40"/>
      <c r="F261" s="40"/>
      <c r="G261" s="40"/>
      <c r="H261" s="40"/>
      <c r="I261" s="40"/>
      <c r="J261" s="224"/>
      <c r="K261" s="225"/>
      <c r="L261" s="225"/>
      <c r="M261" s="228"/>
      <c r="N261" s="225"/>
      <c r="O261" s="225"/>
      <c r="P261" s="228"/>
      <c r="Q261" s="225"/>
      <c r="R261" s="225"/>
      <c r="S261" s="228"/>
      <c r="T261" s="225"/>
      <c r="U261" s="225"/>
      <c r="V261" s="228"/>
      <c r="W261" s="225"/>
      <c r="X261" s="231"/>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row>
    <row r="262" spans="1:65" x14ac:dyDescent="0.3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row>
    <row r="263" spans="1:65" ht="15" customHeight="1" x14ac:dyDescent="0.35">
      <c r="A263" s="40"/>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0"/>
      <c r="AG263" s="40"/>
      <c r="AH263" s="40"/>
      <c r="AI263" s="40"/>
      <c r="AJ263" s="40"/>
      <c r="AK263" s="40"/>
      <c r="AL263" s="40"/>
      <c r="AM263" s="40"/>
      <c r="AN263" s="40"/>
      <c r="AO263" s="40"/>
      <c r="AP263" s="40"/>
      <c r="AQ263" s="40"/>
      <c r="AR263" s="40"/>
      <c r="AS263" s="40"/>
    </row>
    <row r="264" spans="1:65" ht="15" customHeight="1" x14ac:dyDescent="0.35">
      <c r="A264" s="40"/>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0"/>
      <c r="AG264" s="40"/>
      <c r="AH264" s="40"/>
      <c r="AI264" s="40"/>
      <c r="AJ264" s="40"/>
      <c r="AK264" s="40"/>
      <c r="AL264" s="40"/>
      <c r="AM264" s="40"/>
      <c r="AN264" s="40"/>
      <c r="AO264" s="40"/>
      <c r="AP264" s="40"/>
      <c r="AQ264" s="40"/>
      <c r="AR264" s="40"/>
      <c r="AS264" s="40"/>
    </row>
    <row r="265" spans="1:65" x14ac:dyDescent="0.3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row>
    <row r="266" spans="1:65" x14ac:dyDescent="0.3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row>
    <row r="267" spans="1:65" x14ac:dyDescent="0.3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row>
    <row r="268" spans="1:65" x14ac:dyDescent="0.3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row>
    <row r="269" spans="1:65" x14ac:dyDescent="0.3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row>
    <row r="270" spans="1:65" x14ac:dyDescent="0.3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row>
    <row r="271" spans="1:65" x14ac:dyDescent="0.3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row>
    <row r="272" spans="1:65" x14ac:dyDescent="0.3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row>
    <row r="273" spans="1:45" x14ac:dyDescent="0.3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row>
    <row r="274" spans="1:45" x14ac:dyDescent="0.3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row>
    <row r="275" spans="1:45" x14ac:dyDescent="0.3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row>
    <row r="276" spans="1:45" x14ac:dyDescent="0.3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row>
    <row r="277" spans="1:45" x14ac:dyDescent="0.3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row>
    <row r="278" spans="1:45" x14ac:dyDescent="0.3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row>
    <row r="279" spans="1:45" x14ac:dyDescent="0.3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row>
    <row r="280" spans="1:45" x14ac:dyDescent="0.3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row>
    <row r="281" spans="1:45" x14ac:dyDescent="0.3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row>
    <row r="282" spans="1:45" x14ac:dyDescent="0.3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row>
    <row r="283" spans="1:45" x14ac:dyDescent="0.3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row>
    <row r="284" spans="1:45" x14ac:dyDescent="0.3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row>
    <row r="285" spans="1:45" x14ac:dyDescent="0.3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row>
    <row r="286" spans="1:45" x14ac:dyDescent="0.3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row>
    <row r="287" spans="1:45" x14ac:dyDescent="0.3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row>
    <row r="288" spans="1:45" x14ac:dyDescent="0.3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row>
    <row r="289" spans="1:45" x14ac:dyDescent="0.3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row>
    <row r="290" spans="1:45" x14ac:dyDescent="0.3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row>
    <row r="291" spans="1:45" x14ac:dyDescent="0.3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row>
    <row r="292" spans="1:45" x14ac:dyDescent="0.3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row>
    <row r="293" spans="1:45" x14ac:dyDescent="0.3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row>
    <row r="294" spans="1:45" x14ac:dyDescent="0.3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row>
    <row r="295" spans="1:45" x14ac:dyDescent="0.3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row>
    <row r="296" spans="1:45" x14ac:dyDescent="0.3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row>
    <row r="297" spans="1:45" x14ac:dyDescent="0.3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row>
    <row r="298" spans="1:45" x14ac:dyDescent="0.3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row>
    <row r="299" spans="1:45" x14ac:dyDescent="0.3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row>
    <row r="300" spans="1:45" x14ac:dyDescent="0.3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row>
    <row r="301" spans="1:45" x14ac:dyDescent="0.3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row>
    <row r="302" spans="1:45" x14ac:dyDescent="0.3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row>
    <row r="303" spans="1:45" x14ac:dyDescent="0.3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row>
    <row r="304" spans="1:45" x14ac:dyDescent="0.3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row>
    <row r="305" spans="1:45" x14ac:dyDescent="0.3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row>
    <row r="306" spans="1:45" x14ac:dyDescent="0.3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row>
    <row r="307" spans="1:45" x14ac:dyDescent="0.3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row>
    <row r="308" spans="1:45" x14ac:dyDescent="0.3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row>
    <row r="309" spans="1:45" x14ac:dyDescent="0.3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row>
    <row r="310" spans="1:45" x14ac:dyDescent="0.3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row>
    <row r="311" spans="1:45" x14ac:dyDescent="0.3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row>
    <row r="312" spans="1:45" x14ac:dyDescent="0.3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row>
    <row r="313" spans="1:45" x14ac:dyDescent="0.3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row>
    <row r="314" spans="1:45" x14ac:dyDescent="0.3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row>
    <row r="315" spans="1:45" x14ac:dyDescent="0.3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row>
    <row r="316" spans="1:45" x14ac:dyDescent="0.3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row>
    <row r="317" spans="1:45" x14ac:dyDescent="0.3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row>
    <row r="318" spans="1:45" x14ac:dyDescent="0.3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row>
    <row r="319" spans="1:45" x14ac:dyDescent="0.3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row>
    <row r="320" spans="1:45" x14ac:dyDescent="0.3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row>
    <row r="321" spans="1:45" x14ac:dyDescent="0.3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row>
    <row r="322" spans="1:45" x14ac:dyDescent="0.3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row>
    <row r="323" spans="1:45" x14ac:dyDescent="0.3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row>
    <row r="324" spans="1:45" x14ac:dyDescent="0.3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row>
    <row r="325" spans="1:45" x14ac:dyDescent="0.3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row>
    <row r="326" spans="1:45" x14ac:dyDescent="0.3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row>
    <row r="327" spans="1:45" x14ac:dyDescent="0.3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row>
    <row r="328" spans="1:45" x14ac:dyDescent="0.3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row>
    <row r="329" spans="1:45" x14ac:dyDescent="0.3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row>
    <row r="330" spans="1:45" x14ac:dyDescent="0.3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row>
    <row r="331" spans="1:45" x14ac:dyDescent="0.3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row>
    <row r="332" spans="1:45" x14ac:dyDescent="0.3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row>
    <row r="333" spans="1:45" x14ac:dyDescent="0.3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row>
    <row r="334" spans="1:45" x14ac:dyDescent="0.3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row>
    <row r="335" spans="1:45" x14ac:dyDescent="0.3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row>
    <row r="336" spans="1:45" x14ac:dyDescent="0.3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row>
    <row r="337" spans="1:45" x14ac:dyDescent="0.3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row>
    <row r="338" spans="1:45" x14ac:dyDescent="0.3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row>
    <row r="339" spans="1:45" x14ac:dyDescent="0.3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row>
    <row r="340" spans="1:45" x14ac:dyDescent="0.3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row>
    <row r="341" spans="1:45" x14ac:dyDescent="0.3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row>
    <row r="342" spans="1:45" x14ac:dyDescent="0.3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row>
    <row r="343" spans="1:45" x14ac:dyDescent="0.3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row>
    <row r="344" spans="1:45" x14ac:dyDescent="0.3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row>
    <row r="345" spans="1:45" x14ac:dyDescent="0.3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row>
    <row r="346" spans="1:45" x14ac:dyDescent="0.3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row>
    <row r="347" spans="1:45" x14ac:dyDescent="0.3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row>
    <row r="348" spans="1:45" x14ac:dyDescent="0.3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row>
    <row r="349" spans="1:45" x14ac:dyDescent="0.3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row>
    <row r="350" spans="1:45" x14ac:dyDescent="0.3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row>
    <row r="351" spans="1:45" x14ac:dyDescent="0.3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row>
    <row r="352" spans="1:45" x14ac:dyDescent="0.3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row>
    <row r="353" spans="1:45" x14ac:dyDescent="0.3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row>
    <row r="354" spans="1:45" x14ac:dyDescent="0.3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row>
    <row r="355" spans="1:45" x14ac:dyDescent="0.3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row>
    <row r="356" spans="1:45" x14ac:dyDescent="0.3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row>
    <row r="357" spans="1:45" x14ac:dyDescent="0.3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row>
    <row r="358" spans="1:45" x14ac:dyDescent="0.3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row>
    <row r="359" spans="1:45" x14ac:dyDescent="0.3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row>
    <row r="360" spans="1:45" x14ac:dyDescent="0.3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row>
    <row r="361" spans="1:45" x14ac:dyDescent="0.3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row>
    <row r="362" spans="1:45" x14ac:dyDescent="0.3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row>
    <row r="363" spans="1:45" x14ac:dyDescent="0.3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row>
    <row r="364" spans="1:45" x14ac:dyDescent="0.3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row>
    <row r="365" spans="1:45" x14ac:dyDescent="0.3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row>
    <row r="366" spans="1:45" x14ac:dyDescent="0.3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row>
    <row r="367" spans="1:45" x14ac:dyDescent="0.3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row>
    <row r="368" spans="1:45" x14ac:dyDescent="0.3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row>
    <row r="369" spans="1:45" x14ac:dyDescent="0.3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row>
    <row r="370" spans="1:45" x14ac:dyDescent="0.3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row>
    <row r="371" spans="1:45" x14ac:dyDescent="0.3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row>
    <row r="372" spans="1:45" x14ac:dyDescent="0.3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row>
    <row r="373" spans="1:45" x14ac:dyDescent="0.3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row>
    <row r="374" spans="1:45" x14ac:dyDescent="0.3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row>
    <row r="375" spans="1:45" x14ac:dyDescent="0.3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row>
    <row r="376" spans="1:45" x14ac:dyDescent="0.3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row>
    <row r="377" spans="1:45" x14ac:dyDescent="0.3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row>
    <row r="378" spans="1:45" x14ac:dyDescent="0.3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row>
    <row r="379" spans="1:45" x14ac:dyDescent="0.3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row>
    <row r="380" spans="1:45" x14ac:dyDescent="0.3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row>
    <row r="381" spans="1:45" x14ac:dyDescent="0.3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row>
    <row r="382" spans="1:45" x14ac:dyDescent="0.3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row>
    <row r="383" spans="1:45" x14ac:dyDescent="0.3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row>
    <row r="384" spans="1:45" x14ac:dyDescent="0.3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row>
    <row r="385" spans="1:45" x14ac:dyDescent="0.3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row>
    <row r="386" spans="1:45" x14ac:dyDescent="0.3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row>
    <row r="387" spans="1:45" x14ac:dyDescent="0.3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row>
    <row r="388" spans="1:45" x14ac:dyDescent="0.3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row>
    <row r="389" spans="1:45" x14ac:dyDescent="0.3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row>
    <row r="390" spans="1:45" x14ac:dyDescent="0.3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row>
    <row r="391" spans="1:45" x14ac:dyDescent="0.35">
      <c r="A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row>
    <row r="392" spans="1:45" x14ac:dyDescent="0.35">
      <c r="A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row>
    <row r="393" spans="1:45" x14ac:dyDescent="0.35">
      <c r="A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row>
    <row r="394" spans="1:45" x14ac:dyDescent="0.35">
      <c r="A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row>
    <row r="395" spans="1:45" x14ac:dyDescent="0.35">
      <c r="A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row>
    <row r="396" spans="1:45" x14ac:dyDescent="0.35">
      <c r="A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row>
    <row r="397" spans="1:45" x14ac:dyDescent="0.35">
      <c r="A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row>
    <row r="398" spans="1:45" x14ac:dyDescent="0.35">
      <c r="A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row>
    <row r="399" spans="1:45" x14ac:dyDescent="0.35">
      <c r="A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row>
    <row r="400" spans="1:45" x14ac:dyDescent="0.35">
      <c r="A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row>
    <row r="401" spans="1:45" x14ac:dyDescent="0.35">
      <c r="A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row>
    <row r="402" spans="1:45" x14ac:dyDescent="0.35">
      <c r="A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row>
    <row r="403" spans="1:45" x14ac:dyDescent="0.35">
      <c r="A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row>
    <row r="404" spans="1:45" x14ac:dyDescent="0.35">
      <c r="A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row>
    <row r="405" spans="1:45" x14ac:dyDescent="0.35">
      <c r="A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row>
    <row r="406" spans="1:45" x14ac:dyDescent="0.35">
      <c r="A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row>
    <row r="407" spans="1:45" x14ac:dyDescent="0.35">
      <c r="A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row>
    <row r="408" spans="1:45" x14ac:dyDescent="0.35">
      <c r="A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row>
    <row r="409" spans="1:45" x14ac:dyDescent="0.35">
      <c r="A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row>
    <row r="410" spans="1:45" x14ac:dyDescent="0.35">
      <c r="A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row>
    <row r="411" spans="1:45" x14ac:dyDescent="0.35">
      <c r="A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row>
    <row r="412" spans="1:45" x14ac:dyDescent="0.35">
      <c r="A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row>
    <row r="413" spans="1:45" x14ac:dyDescent="0.35">
      <c r="A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row>
    <row r="414" spans="1:45" x14ac:dyDescent="0.35">
      <c r="A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row>
    <row r="415" spans="1:45" x14ac:dyDescent="0.35">
      <c r="A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row>
    <row r="416" spans="1:45" x14ac:dyDescent="0.35">
      <c r="A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row>
    <row r="417" spans="1:45" x14ac:dyDescent="0.35">
      <c r="A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row>
    <row r="418" spans="1:45" x14ac:dyDescent="0.35">
      <c r="A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row>
    <row r="419" spans="1:45" x14ac:dyDescent="0.35">
      <c r="A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row>
    <row r="420" spans="1:45" x14ac:dyDescent="0.35">
      <c r="A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row>
    <row r="421" spans="1:45" x14ac:dyDescent="0.35">
      <c r="A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row>
    <row r="422" spans="1:45" x14ac:dyDescent="0.35">
      <c r="A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row>
    <row r="423" spans="1:45" x14ac:dyDescent="0.35">
      <c r="A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row>
    <row r="424" spans="1:45" x14ac:dyDescent="0.35">
      <c r="A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row>
    <row r="425" spans="1:45" x14ac:dyDescent="0.35">
      <c r="A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row>
    <row r="426" spans="1:45" x14ac:dyDescent="0.35">
      <c r="A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row>
    <row r="427" spans="1:45" x14ac:dyDescent="0.35">
      <c r="A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row>
    <row r="428" spans="1:45" x14ac:dyDescent="0.35">
      <c r="A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row>
    <row r="429" spans="1:45" x14ac:dyDescent="0.35">
      <c r="A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row>
    <row r="430" spans="1:45" x14ac:dyDescent="0.35">
      <c r="A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row>
    <row r="431" spans="1:45" x14ac:dyDescent="0.35">
      <c r="A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row>
    <row r="432" spans="1:45" x14ac:dyDescent="0.35">
      <c r="A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row>
    <row r="433" spans="1:45" x14ac:dyDescent="0.35">
      <c r="A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row>
    <row r="434" spans="1:45" x14ac:dyDescent="0.35">
      <c r="A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row>
    <row r="435" spans="1:45" x14ac:dyDescent="0.35">
      <c r="A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row>
    <row r="436" spans="1:45" x14ac:dyDescent="0.35">
      <c r="A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row>
    <row r="437" spans="1:45" x14ac:dyDescent="0.35">
      <c r="A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row>
    <row r="438" spans="1:45" x14ac:dyDescent="0.35">
      <c r="A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row>
    <row r="439" spans="1:45" x14ac:dyDescent="0.35">
      <c r="A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row>
    <row r="440" spans="1:45" x14ac:dyDescent="0.35">
      <c r="A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row>
    <row r="441" spans="1:45" x14ac:dyDescent="0.35">
      <c r="A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row>
    <row r="442" spans="1:45" x14ac:dyDescent="0.35">
      <c r="A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row>
    <row r="443" spans="1:45" x14ac:dyDescent="0.35">
      <c r="A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row>
    <row r="444" spans="1:45" x14ac:dyDescent="0.35">
      <c r="A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row>
    <row r="445" spans="1:45" x14ac:dyDescent="0.35">
      <c r="A445" s="40"/>
    </row>
    <row r="446" spans="1:45" x14ac:dyDescent="0.35">
      <c r="A446" s="40"/>
    </row>
    <row r="447" spans="1:45" x14ac:dyDescent="0.35">
      <c r="A447" s="40"/>
    </row>
    <row r="448" spans="1:45" x14ac:dyDescent="0.35">
      <c r="A448" s="40"/>
    </row>
  </sheetData>
  <mergeCells count="17">
    <mergeCell ref="Z56:AE105"/>
    <mergeCell ref="E56:I105"/>
    <mergeCell ref="Z6:AE55"/>
    <mergeCell ref="B2:I4"/>
    <mergeCell ref="J2:X4"/>
    <mergeCell ref="B6:D255"/>
    <mergeCell ref="E6:I55"/>
    <mergeCell ref="E206:I255"/>
    <mergeCell ref="Z156:AE205"/>
    <mergeCell ref="E156:I205"/>
    <mergeCell ref="Z106:AE155"/>
    <mergeCell ref="E106:I155"/>
    <mergeCell ref="J256:L261"/>
    <mergeCell ref="M256:O261"/>
    <mergeCell ref="P256:R261"/>
    <mergeCell ref="S256:U261"/>
    <mergeCell ref="V256:X26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M53"/>
  <sheetViews>
    <sheetView tabSelected="1" topLeftCell="A15" zoomScale="80" zoomScaleNormal="80" workbookViewId="0">
      <selection activeCell="H16" sqref="H16:H18"/>
    </sheetView>
  </sheetViews>
  <sheetFormatPr baseColWidth="10" defaultColWidth="11.453125" defaultRowHeight="14" x14ac:dyDescent="0.35"/>
  <cols>
    <col min="1" max="1" width="6.26953125" style="1" customWidth="1"/>
    <col min="2" max="2" width="21.7265625" style="1" customWidth="1"/>
    <col min="3" max="3" width="25.54296875" style="1" customWidth="1"/>
    <col min="4" max="4" width="32.1796875" style="1" customWidth="1"/>
    <col min="5" max="5" width="15.54296875" style="1" customWidth="1"/>
    <col min="6" max="6" width="24.453125" style="1" customWidth="1"/>
    <col min="7" max="7" width="21.81640625" style="1" customWidth="1"/>
    <col min="8" max="8" width="32.453125" style="2" customWidth="1"/>
    <col min="9" max="9" width="19" style="1" customWidth="1"/>
    <col min="10" max="10" width="17.81640625" style="1" customWidth="1"/>
    <col min="11" max="11" width="16.54296875" style="1" customWidth="1"/>
    <col min="12" max="12" width="6.26953125" style="1" customWidth="1"/>
    <col min="13" max="13" width="33" style="1" customWidth="1"/>
    <col min="14" max="14" width="42" style="1" customWidth="1"/>
    <col min="15" max="15" width="15.453125" style="1" customWidth="1"/>
    <col min="16" max="16" width="6.26953125" style="1" customWidth="1"/>
    <col min="17" max="17" width="16" style="1" customWidth="1"/>
    <col min="18" max="18" width="5.81640625" style="1" customWidth="1"/>
    <col min="19" max="19" width="50.1796875" style="2" customWidth="1"/>
    <col min="20" max="20" width="15.1796875" style="1" customWidth="1"/>
    <col min="21" max="21" width="6.81640625" style="1" customWidth="1"/>
    <col min="22" max="22" width="5" style="1" customWidth="1"/>
    <col min="23" max="23" width="5.54296875" style="1" customWidth="1"/>
    <col min="24" max="24" width="7.1796875" style="1" customWidth="1"/>
    <col min="25" max="25" width="6.7265625" style="1" customWidth="1"/>
    <col min="26" max="26" width="7.54296875" style="1" customWidth="1"/>
    <col min="27" max="27" width="10.54296875" style="1" customWidth="1"/>
    <col min="28" max="28" width="8.7265625" style="1" customWidth="1"/>
    <col min="29" max="29" width="8.81640625" style="1" customWidth="1"/>
    <col min="30" max="30" width="9.26953125" style="1" customWidth="1"/>
    <col min="31" max="31" width="9.453125" style="1" customWidth="1"/>
    <col min="32" max="32" width="8.453125" style="1" customWidth="1"/>
    <col min="33" max="33" width="7.26953125" style="1" customWidth="1"/>
    <col min="34" max="34" width="32.7265625" style="2" customWidth="1"/>
    <col min="35" max="35" width="18.81640625" style="1" customWidth="1"/>
    <col min="36" max="36" width="12.54296875" style="90" customWidth="1"/>
    <col min="37" max="37" width="16.1796875" style="90" customWidth="1"/>
    <col min="38" max="38" width="18.54296875" style="91" customWidth="1"/>
    <col min="39" max="39" width="21" style="2" customWidth="1"/>
    <col min="40" max="94" width="11.453125" style="2" customWidth="1"/>
    <col min="95" max="16384" width="11.453125" style="2"/>
  </cols>
  <sheetData>
    <row r="1" spans="1:39" ht="36" customHeight="1" x14ac:dyDescent="0.35">
      <c r="A1" s="322" t="s">
        <v>348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4"/>
    </row>
    <row r="2" spans="1:39" ht="36" customHeight="1" x14ac:dyDescent="0.35">
      <c r="A2" s="325"/>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7"/>
    </row>
    <row r="3" spans="1:39" x14ac:dyDescent="0.35">
      <c r="A3" s="21"/>
      <c r="B3" s="21"/>
      <c r="C3" s="21"/>
      <c r="D3" s="21"/>
      <c r="E3" s="22"/>
      <c r="F3" s="21"/>
      <c r="G3" s="21"/>
      <c r="H3" s="20"/>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8"/>
      <c r="AK3" s="88"/>
      <c r="AL3" s="89"/>
      <c r="AM3" s="20"/>
    </row>
    <row r="4" spans="1:39" x14ac:dyDescent="0.35">
      <c r="A4" s="328" t="s">
        <v>125</v>
      </c>
      <c r="B4" s="329"/>
      <c r="C4" s="329"/>
      <c r="D4" s="329"/>
      <c r="E4" s="329"/>
      <c r="F4" s="329"/>
      <c r="G4" s="329"/>
      <c r="H4" s="329"/>
      <c r="I4" s="329"/>
      <c r="J4" s="330"/>
      <c r="K4" s="328" t="s">
        <v>126</v>
      </c>
      <c r="L4" s="329"/>
      <c r="M4" s="329"/>
      <c r="N4" s="329"/>
      <c r="O4" s="329"/>
      <c r="P4" s="329"/>
      <c r="Q4" s="330"/>
      <c r="R4" s="328" t="s">
        <v>127</v>
      </c>
      <c r="S4" s="329"/>
      <c r="T4" s="329"/>
      <c r="U4" s="329"/>
      <c r="V4" s="329"/>
      <c r="W4" s="329"/>
      <c r="X4" s="329"/>
      <c r="Y4" s="329"/>
      <c r="Z4" s="330"/>
      <c r="AA4" s="328" t="s">
        <v>128</v>
      </c>
      <c r="AB4" s="329"/>
      <c r="AC4" s="329"/>
      <c r="AD4" s="329"/>
      <c r="AE4" s="329"/>
      <c r="AF4" s="329"/>
      <c r="AG4" s="330"/>
      <c r="AH4" s="328" t="s">
        <v>34</v>
      </c>
      <c r="AI4" s="329"/>
      <c r="AJ4" s="329"/>
      <c r="AK4" s="329"/>
      <c r="AL4" s="329"/>
      <c r="AM4" s="330"/>
    </row>
    <row r="5" spans="1:39" ht="16.5" customHeight="1" x14ac:dyDescent="0.35">
      <c r="A5" s="333" t="s">
        <v>0</v>
      </c>
      <c r="B5" s="313" t="s">
        <v>188</v>
      </c>
      <c r="C5" s="313" t="s">
        <v>189</v>
      </c>
      <c r="D5" s="313" t="s">
        <v>172</v>
      </c>
      <c r="E5" s="320" t="s">
        <v>2</v>
      </c>
      <c r="F5" s="313" t="s">
        <v>3</v>
      </c>
      <c r="G5" s="313" t="s">
        <v>38</v>
      </c>
      <c r="H5" s="335" t="s">
        <v>1</v>
      </c>
      <c r="I5" s="321" t="s">
        <v>44</v>
      </c>
      <c r="J5" s="313" t="s">
        <v>121</v>
      </c>
      <c r="K5" s="316" t="s">
        <v>33</v>
      </c>
      <c r="L5" s="317" t="s">
        <v>5</v>
      </c>
      <c r="M5" s="321" t="s">
        <v>80</v>
      </c>
      <c r="N5" s="321" t="s">
        <v>85</v>
      </c>
      <c r="O5" s="319" t="s">
        <v>39</v>
      </c>
      <c r="P5" s="317" t="s">
        <v>5</v>
      </c>
      <c r="Q5" s="313" t="s">
        <v>42</v>
      </c>
      <c r="R5" s="331" t="s">
        <v>11</v>
      </c>
      <c r="S5" s="314" t="s">
        <v>137</v>
      </c>
      <c r="T5" s="321" t="s">
        <v>12</v>
      </c>
      <c r="U5" s="314" t="s">
        <v>8</v>
      </c>
      <c r="V5" s="314"/>
      <c r="W5" s="314"/>
      <c r="X5" s="314"/>
      <c r="Y5" s="314"/>
      <c r="Z5" s="314"/>
      <c r="AA5" s="315" t="s">
        <v>124</v>
      </c>
      <c r="AB5" s="315" t="s">
        <v>40</v>
      </c>
      <c r="AC5" s="315" t="s">
        <v>5</v>
      </c>
      <c r="AD5" s="315" t="s">
        <v>41</v>
      </c>
      <c r="AE5" s="315" t="s">
        <v>5</v>
      </c>
      <c r="AF5" s="315" t="s">
        <v>43</v>
      </c>
      <c r="AG5" s="331" t="s">
        <v>29</v>
      </c>
      <c r="AH5" s="314" t="s">
        <v>190</v>
      </c>
      <c r="AI5" s="314" t="s">
        <v>198</v>
      </c>
      <c r="AJ5" s="314" t="s">
        <v>192</v>
      </c>
      <c r="AK5" s="314" t="s">
        <v>193</v>
      </c>
      <c r="AL5" s="314" t="s">
        <v>335</v>
      </c>
      <c r="AM5" s="314" t="s">
        <v>35</v>
      </c>
    </row>
    <row r="6" spans="1:39" s="92" customFormat="1" ht="58.5" customHeight="1" x14ac:dyDescent="0.35">
      <c r="A6" s="334"/>
      <c r="B6" s="314"/>
      <c r="C6" s="314"/>
      <c r="D6" s="314"/>
      <c r="E6" s="320"/>
      <c r="F6" s="314"/>
      <c r="G6" s="314"/>
      <c r="H6" s="320"/>
      <c r="I6" s="313"/>
      <c r="J6" s="314"/>
      <c r="K6" s="313"/>
      <c r="L6" s="318"/>
      <c r="M6" s="313"/>
      <c r="N6" s="313"/>
      <c r="O6" s="318"/>
      <c r="P6" s="318"/>
      <c r="Q6" s="314"/>
      <c r="R6" s="332"/>
      <c r="S6" s="314"/>
      <c r="T6" s="313"/>
      <c r="U6" s="3" t="s">
        <v>13</v>
      </c>
      <c r="V6" s="3" t="s">
        <v>17</v>
      </c>
      <c r="W6" s="3" t="s">
        <v>28</v>
      </c>
      <c r="X6" s="3" t="s">
        <v>18</v>
      </c>
      <c r="Y6" s="3" t="s">
        <v>21</v>
      </c>
      <c r="Z6" s="3" t="s">
        <v>24</v>
      </c>
      <c r="AA6" s="315"/>
      <c r="AB6" s="315"/>
      <c r="AC6" s="315"/>
      <c r="AD6" s="315"/>
      <c r="AE6" s="315"/>
      <c r="AF6" s="315"/>
      <c r="AG6" s="332"/>
      <c r="AH6" s="314"/>
      <c r="AI6" s="314"/>
      <c r="AJ6" s="314"/>
      <c r="AK6" s="314"/>
      <c r="AL6" s="314"/>
      <c r="AM6" s="314"/>
    </row>
    <row r="7" spans="1:39" s="148" customFormat="1" ht="167.25" customHeight="1" x14ac:dyDescent="0.35">
      <c r="A7" s="336">
        <v>1</v>
      </c>
      <c r="B7" s="308" t="s">
        <v>245</v>
      </c>
      <c r="C7" s="311" t="s">
        <v>263</v>
      </c>
      <c r="D7" s="311" t="s">
        <v>191</v>
      </c>
      <c r="E7" s="338" t="s">
        <v>118</v>
      </c>
      <c r="F7" s="338" t="s">
        <v>280</v>
      </c>
      <c r="G7" s="338" t="s">
        <v>281</v>
      </c>
      <c r="H7" s="293" t="s">
        <v>313</v>
      </c>
      <c r="I7" s="338" t="s">
        <v>115</v>
      </c>
      <c r="J7" s="295">
        <v>4</v>
      </c>
      <c r="K7" s="297" t="str">
        <f>IF(J7&lt;=0,"",IF(J7&lt;=2,"Muy Baja",IF(J7&lt;=24,"Baja",IF(J7&lt;=500,"Media",IF(J7&lt;=5000,"Alta","Muy Alta")))))</f>
        <v>Baja</v>
      </c>
      <c r="L7" s="300">
        <f>IF(K7="","",IF(K7="Muy Baja",0.2,IF(K7="Baja",0.4,IF(K7="Media",0.6,IF(K7="Alta",0.8,IF(K7="Muy Alta",1,))))))</f>
        <v>0.4</v>
      </c>
      <c r="M7" s="303" t="s">
        <v>296</v>
      </c>
      <c r="N7" s="136" t="str">
        <f ca="1">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97" t="str">
        <f ca="1">IF(OR(N7='Tabla Impacto'!$C$11,N7='Tabla Impacto'!$D$11),"Leve",IF(OR(N7='Tabla Impacto'!$C$12,N7='Tabla Impacto'!$D$12),"Menor",IF(OR(N7='Tabla Impacto'!$C$13,N7='Tabla Impacto'!$D$13),"Moderado",IF(OR(N7='Tabla Impacto'!$C$14,N7='Tabla Impacto'!$D$14),"Mayor",IF(OR(N7='Tabla Impacto'!$C$15,N7='Tabla Impacto'!$D$15),"Catastrófico","")))))</f>
        <v>Moderado</v>
      </c>
      <c r="P7" s="300">
        <f ca="1">IF(O7="","",IF(O7="Leve",0.2,IF(O7="Menor",0.4,IF(O7="Moderado",0.6,IF(O7="Mayor",0.8,IF(O7="Catastrófico",1,))))))</f>
        <v>0.6</v>
      </c>
      <c r="Q7" s="305" t="str">
        <f ca="1">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137">
        <v>1</v>
      </c>
      <c r="S7" s="134" t="s">
        <v>349</v>
      </c>
      <c r="T7" s="138" t="str">
        <f>IF(OR(U7="Preventivo",U7="Detectivo"),"Probabilidad",IF(U7="Correctivo","Impacto",""))</f>
        <v>Probabilidad</v>
      </c>
      <c r="U7" s="139" t="s">
        <v>14</v>
      </c>
      <c r="V7" s="139" t="s">
        <v>9</v>
      </c>
      <c r="W7" s="140" t="str">
        <f>IF(AND(U7="Preventivo",V7="Automático"),"50%",IF(AND(U7="Preventivo",V7="Manual"),"40%",IF(AND(U7="Detectivo",V7="Automático"),"40%",IF(AND(U7="Detectivo",V7="Manual"),"30%",IF(AND(U7="Correctivo",V7="Automático"),"35%",IF(AND(U7="Correctivo",V7="Manual"),"25%",""))))))</f>
        <v>40%</v>
      </c>
      <c r="X7" s="139" t="s">
        <v>19</v>
      </c>
      <c r="Y7" s="139" t="s">
        <v>22</v>
      </c>
      <c r="Z7" s="139" t="s">
        <v>110</v>
      </c>
      <c r="AA7" s="141">
        <f>IFERROR(IF(T7="Probabilidad",($L$7-(+$L$7*W7)),IF(T7="Impacto",$L$7,"")),"")</f>
        <v>0.24</v>
      </c>
      <c r="AB7" s="142" t="str">
        <f>IFERROR(IF(AA7="","",IF(AA7&lt;=0.2,"Muy Baja",IF(AA7&lt;=0.4,"Baja",IF(AA7&lt;=0.6,"Media",IF(AA7&lt;=0.8,"Alta","Muy Alta"))))),"")</f>
        <v>Baja</v>
      </c>
      <c r="AC7" s="143">
        <f>+AA7</f>
        <v>0.24</v>
      </c>
      <c r="AD7" s="142" t="str">
        <f ca="1">IFERROR(IF(AE7="","",IF(AE7&lt;=0.2,"Leve",IF(AE7&lt;=0.4,"Menor",IF(AE7&lt;=0.6,"Moderado",IF(AE7&lt;=0.8,"Mayor","Catastrófico"))))),"")</f>
        <v>Moderado</v>
      </c>
      <c r="AE7" s="143">
        <f ca="1">IFERROR(IF(T7="Impacto",($P$7-(+$P$7*W7)),IF(T7="Probabilidad",$P$7,"")),"")</f>
        <v>0.6</v>
      </c>
      <c r="AF7" s="144" t="str">
        <f ca="1">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45" t="s">
        <v>122</v>
      </c>
      <c r="AH7" s="135" t="s">
        <v>312</v>
      </c>
      <c r="AI7" s="146" t="s">
        <v>197</v>
      </c>
      <c r="AJ7" s="147" t="s">
        <v>194</v>
      </c>
      <c r="AK7" s="147" t="s">
        <v>194</v>
      </c>
      <c r="AL7" s="134" t="s">
        <v>206</v>
      </c>
      <c r="AM7" s="146"/>
    </row>
    <row r="8" spans="1:39" s="148" customFormat="1" ht="24" customHeight="1" x14ac:dyDescent="0.35">
      <c r="A8" s="287"/>
      <c r="B8" s="309"/>
      <c r="C8" s="312"/>
      <c r="D8" s="337"/>
      <c r="E8" s="339"/>
      <c r="F8" s="339"/>
      <c r="G8" s="339"/>
      <c r="H8" s="294"/>
      <c r="I8" s="339"/>
      <c r="J8" s="296"/>
      <c r="K8" s="298"/>
      <c r="L8" s="301"/>
      <c r="M8" s="304"/>
      <c r="N8" s="149"/>
      <c r="O8" s="298"/>
      <c r="P8" s="301"/>
      <c r="Q8" s="306"/>
      <c r="R8" s="137">
        <v>2</v>
      </c>
      <c r="S8" s="134"/>
      <c r="T8" s="138" t="str">
        <f t="shared" ref="T8:T9" si="0">IF(OR(U8="Preventivo",U8="Detectivo"),"Probabilidad",IF(U8="Correctivo","Impacto",""))</f>
        <v/>
      </c>
      <c r="U8" s="139"/>
      <c r="V8" s="139"/>
      <c r="W8" s="140" t="str">
        <f t="shared" ref="W8" si="1">IF(AND(U8="Preventivo",V8="Automático"),"50%",IF(AND(U8="Preventivo",V8="Manual"),"40%",IF(AND(U8="Detectivo",V8="Automático"),"40%",IF(AND(U8="Detectivo",V8="Manual"),"30%",IF(AND(U8="Correctivo",V8="Automático"),"35%",IF(AND(U8="Correctivo",V8="Manual"),"25%",""))))))</f>
        <v/>
      </c>
      <c r="X8" s="139"/>
      <c r="Y8" s="139"/>
      <c r="Z8" s="139"/>
      <c r="AA8" s="141" t="str">
        <f>IFERROR(IF(T8="Probabilidad",(AA7-(+AA7*W8)),IF(T8="Impacto",$L$7,"")),"")</f>
        <v/>
      </c>
      <c r="AB8" s="142" t="str">
        <f t="shared" ref="AB8:AB9" si="2">IFERROR(IF(AA8="","",IF(AA8&lt;=0.2,"Muy Baja",IF(AA8&lt;=0.4,"Baja",IF(AA8&lt;=0.6,"Media",IF(AA8&lt;=0.8,"Alta","Muy Alta"))))),"")</f>
        <v/>
      </c>
      <c r="AC8" s="143" t="str">
        <f t="shared" ref="AC8:AC9" si="3">+AA8</f>
        <v/>
      </c>
      <c r="AD8" s="142" t="str">
        <f t="shared" ref="AD8:AD9" si="4">IFERROR(IF(AE8="","",IF(AE8&lt;=0.2,"Leve",IF(AE8&lt;=0.4,"Menor",IF(AE8&lt;=0.6,"Moderado",IF(AE8&lt;=0.8,"Mayor","Catastrófico"))))),"")</f>
        <v/>
      </c>
      <c r="AE8" s="143" t="str">
        <f t="shared" ref="AE8:AE9" si="5">IFERROR(IF(T8="Impacto",($P$7-(+$P$7*W8)),IF(T8="Probabilidad",$P$7,"")),"")</f>
        <v/>
      </c>
      <c r="AF8" s="144" t="str">
        <f t="shared" ref="AF8:AF9" si="6">IFERROR(IF(OR(AND(AB8="Muy Baja",AD8="Leve"),AND(AB8="Muy Baja",AD8="Menor"),AND(AB8="Baja",AD8="Leve")),"Bajo",IF(OR(AND(AB8="Muy baja",AD8="Moderado"),AND(AB8="Baja",AD8="Menor"),AND(AB8="Baja",AD8="Moderado"),AND(AB8="Media",AD8="Leve"),AND(AB8="Media",AD8="Menor"),AND(AB8="Media",AD8="Moderado"),AND(AB8="Alta",AD8="Leve"),AND(AB8="Alta",AD8="Menor")),"Moderado",IF(OR(AND(AB8="Muy Baja",AD8="Mayor"),AND(AB8="Baja",AD8="Mayor"),AND(AB8="Media",AD8="Mayor"),AND(AB8="Alta",AD8="Moderado"),AND(AB8="Alta",AD8="Mayor"),AND(AB8="Muy Alta",AD8="Leve"),AND(AB8="Muy Alta",AD8="Menor"),AND(AB8="Muy Alta",AD8="Moderado"),AND(AB8="Muy Alta",AD8="Mayor")),"Alto",IF(OR(AND(AB8="Muy Baja",AD8="Catastrófico"),AND(AB8="Baja",AD8="Catastrófico"),AND(AB8="Media",AD8="Catastrófico"),AND(AB8="Alta",AD8="Catastrófico"),AND(AB8="Muy Alta",AD8="Catastrófico")),"Extremo","")))),"")</f>
        <v/>
      </c>
      <c r="AG8" s="145"/>
      <c r="AH8" s="134" t="s">
        <v>342</v>
      </c>
      <c r="AI8" s="146"/>
      <c r="AJ8" s="147"/>
      <c r="AK8" s="147"/>
      <c r="AL8" s="134"/>
      <c r="AM8" s="146"/>
    </row>
    <row r="9" spans="1:39" s="148" customFormat="1" ht="25.5" customHeight="1" x14ac:dyDescent="0.35">
      <c r="A9" s="287"/>
      <c r="B9" s="310"/>
      <c r="C9" s="312"/>
      <c r="D9" s="337"/>
      <c r="E9" s="339"/>
      <c r="F9" s="339"/>
      <c r="G9" s="339"/>
      <c r="H9" s="294"/>
      <c r="I9" s="339"/>
      <c r="J9" s="296"/>
      <c r="K9" s="299"/>
      <c r="L9" s="302"/>
      <c r="M9" s="304"/>
      <c r="N9" s="149"/>
      <c r="O9" s="299"/>
      <c r="P9" s="302"/>
      <c r="Q9" s="307"/>
      <c r="R9" s="137">
        <v>3</v>
      </c>
      <c r="S9" s="134"/>
      <c r="T9" s="138" t="str">
        <f t="shared" si="0"/>
        <v/>
      </c>
      <c r="U9" s="139"/>
      <c r="V9" s="139"/>
      <c r="W9" s="140"/>
      <c r="X9" s="139"/>
      <c r="Y9" s="139"/>
      <c r="Z9" s="139"/>
      <c r="AA9" s="141" t="str">
        <f>IFERROR(IF(T9="Probabilidad",(AA8-(+AA8*W9)),IF(T9="Impacto",$L$7,"")),"")</f>
        <v/>
      </c>
      <c r="AB9" s="142" t="str">
        <f t="shared" si="2"/>
        <v/>
      </c>
      <c r="AC9" s="143" t="str">
        <f t="shared" si="3"/>
        <v/>
      </c>
      <c r="AD9" s="142" t="str">
        <f t="shared" si="4"/>
        <v/>
      </c>
      <c r="AE9" s="143" t="str">
        <f t="shared" si="5"/>
        <v/>
      </c>
      <c r="AF9" s="144" t="str">
        <f t="shared" si="6"/>
        <v/>
      </c>
      <c r="AG9" s="145"/>
      <c r="AH9" s="134"/>
      <c r="AI9" s="146"/>
      <c r="AJ9" s="147"/>
      <c r="AK9" s="147"/>
      <c r="AL9" s="134"/>
      <c r="AM9" s="146"/>
    </row>
    <row r="10" spans="1:39" s="162" customFormat="1" ht="151.5" customHeight="1" x14ac:dyDescent="0.35">
      <c r="A10" s="287">
        <f>1+A7</f>
        <v>2</v>
      </c>
      <c r="B10" s="308" t="s">
        <v>199</v>
      </c>
      <c r="C10" s="311" t="s">
        <v>200</v>
      </c>
      <c r="D10" s="311" t="s">
        <v>262</v>
      </c>
      <c r="E10" s="338" t="s">
        <v>118</v>
      </c>
      <c r="F10" s="338" t="s">
        <v>201</v>
      </c>
      <c r="G10" s="338" t="s">
        <v>202</v>
      </c>
      <c r="H10" s="293" t="s">
        <v>317</v>
      </c>
      <c r="I10" s="338" t="s">
        <v>115</v>
      </c>
      <c r="J10" s="295">
        <v>1</v>
      </c>
      <c r="K10" s="297" t="str">
        <f>IF(J10&lt;=0,"",IF(J10&lt;=2,"Muy Baja",IF(J10&lt;=24,"Baja",IF(J10&lt;=500,"Media",IF(J10&lt;=5000,"Alta","Muy Alta")))))</f>
        <v>Muy Baja</v>
      </c>
      <c r="L10" s="300">
        <f>IF(K10="","",IF(K10="Muy Baja",0.2,IF(K10="Baja",0.4,IF(K10="Media",0.6,IF(K10="Alta",0.8,IF(K10="Muy Alta",1,))))))</f>
        <v>0.2</v>
      </c>
      <c r="M10" s="303" t="s">
        <v>296</v>
      </c>
      <c r="N10" s="150" t="str">
        <f ca="1">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97" t="str">
        <f ca="1">IF(OR(N10='Tabla Impacto'!$C$11,N10='Tabla Impacto'!$D$11),"Leve",IF(OR(N10='Tabla Impacto'!$C$12,N10='Tabla Impacto'!$D$12),"Menor",IF(OR(N10='Tabla Impacto'!$C$13,N10='Tabla Impacto'!$D$13),"Moderado",IF(OR(N10='Tabla Impacto'!$C$14,N10='Tabla Impacto'!$D$14),"Mayor",IF(OR(N10='Tabla Impacto'!$C$15,N10='Tabla Impacto'!$D$15),"Catastrófico","")))))</f>
        <v>Moderado</v>
      </c>
      <c r="P10" s="300">
        <f ca="1">IF(O10="","",IF(O10="Leve",0.2,IF(O10="Menor",0.4,IF(O10="Moderado",0.6,IF(O10="Mayor",0.8,IF(O10="Catastrófico",1,))))))</f>
        <v>0.6</v>
      </c>
      <c r="Q10" s="305" t="str">
        <f ca="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51">
        <v>1</v>
      </c>
      <c r="S10" s="135" t="s">
        <v>203</v>
      </c>
      <c r="T10" s="152" t="str">
        <f t="shared" ref="T10:T34" si="7">IF(OR(U10="Preventivo",U10="Detectivo"),"Probabilidad",IF(U10="Correctivo","Impacto",""))</f>
        <v>Probabilidad</v>
      </c>
      <c r="U10" s="153" t="s">
        <v>14</v>
      </c>
      <c r="V10" s="153" t="s">
        <v>9</v>
      </c>
      <c r="W10" s="154" t="str">
        <f t="shared" ref="W10:W34" si="8">IF(AND(U10="Preventivo",V10="Automático"),"50%",IF(AND(U10="Preventivo",V10="Manual"),"40%",IF(AND(U10="Detectivo",V10="Automático"),"40%",IF(AND(U10="Detectivo",V10="Manual"),"30%",IF(AND(U10="Correctivo",V10="Automático"),"35%",IF(AND(U10="Correctivo",V10="Manual"),"25%",""))))))</f>
        <v>40%</v>
      </c>
      <c r="X10" s="153" t="s">
        <v>19</v>
      </c>
      <c r="Y10" s="153" t="s">
        <v>22</v>
      </c>
      <c r="Z10" s="153" t="s">
        <v>110</v>
      </c>
      <c r="AA10" s="155">
        <f t="shared" ref="AA10:AA34" si="9">IFERROR(IF(T10="Probabilidad",(L10-(+L10*W10)),IF(T10="Impacto",L10,"")),"")</f>
        <v>0.12</v>
      </c>
      <c r="AB10" s="156" t="str">
        <f t="shared" ref="AB10:AB34" si="10">IFERROR(IF(AA10="","",IF(AA10&lt;=0.2,"Muy Baja",IF(AA10&lt;=0.4,"Baja",IF(AA10&lt;=0.6,"Media",IF(AA10&lt;=0.8,"Alta","Muy Alta"))))),"")</f>
        <v>Muy Baja</v>
      </c>
      <c r="AC10" s="157">
        <f t="shared" ref="AC10:AC34" si="11">+AA10</f>
        <v>0.12</v>
      </c>
      <c r="AD10" s="156" t="str">
        <f t="shared" ref="AD10:AD34" ca="1" si="12">IFERROR(IF(AE10="","",IF(AE10&lt;=0.2,"Leve",IF(AE10&lt;=0.4,"Menor",IF(AE10&lt;=0.6,"Moderado",IF(AE10&lt;=0.8,"Mayor","Catastrófico"))))),"")</f>
        <v>Moderado</v>
      </c>
      <c r="AE10" s="157">
        <f t="shared" ref="AE10:AE34" ca="1" si="13">IFERROR(IF(T10="Impacto",(P10-(+P10*W10)),IF(T10="Probabilidad",P10,"")),"")</f>
        <v>0.6</v>
      </c>
      <c r="AF10" s="158" t="str">
        <f t="shared" ref="AF10:AF34" ca="1" si="14">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59" t="s">
        <v>122</v>
      </c>
      <c r="AH10" s="135" t="s">
        <v>204</v>
      </c>
      <c r="AI10" s="160" t="s">
        <v>205</v>
      </c>
      <c r="AJ10" s="161" t="s">
        <v>275</v>
      </c>
      <c r="AK10" s="161" t="s">
        <v>275</v>
      </c>
      <c r="AL10" s="135" t="s">
        <v>206</v>
      </c>
      <c r="AM10" s="160"/>
    </row>
    <row r="11" spans="1:39" s="162" customFormat="1" ht="18.75" customHeight="1" x14ac:dyDescent="0.35">
      <c r="A11" s="287"/>
      <c r="B11" s="309"/>
      <c r="C11" s="337"/>
      <c r="D11" s="312"/>
      <c r="E11" s="339"/>
      <c r="F11" s="339"/>
      <c r="G11" s="339"/>
      <c r="H11" s="294"/>
      <c r="I11" s="339"/>
      <c r="J11" s="296"/>
      <c r="K11" s="298"/>
      <c r="L11" s="301"/>
      <c r="M11" s="304"/>
      <c r="N11" s="163"/>
      <c r="O11" s="298"/>
      <c r="P11" s="301"/>
      <c r="Q11" s="306"/>
      <c r="R11" s="151">
        <v>2</v>
      </c>
      <c r="S11" s="135"/>
      <c r="T11" s="152" t="str">
        <f t="shared" ref="T11:T15" si="15">IF(OR(U11="Preventivo",U11="Detectivo"),"Probabilidad",IF(U11="Correctivo","Impacto",""))</f>
        <v/>
      </c>
      <c r="U11" s="153"/>
      <c r="V11" s="153"/>
      <c r="W11" s="154"/>
      <c r="X11" s="153"/>
      <c r="Y11" s="153"/>
      <c r="Z11" s="153"/>
      <c r="AA11" s="164" t="str">
        <f>IFERROR(IF(T11="Probabilidad",(AA10-(+AA10*W11)),IF(T11="Impacto",L11,"")),"")</f>
        <v/>
      </c>
      <c r="AB11" s="156" t="str">
        <f t="shared" ref="AB11:AB15" si="16">IFERROR(IF(AA11="","",IF(AA11&lt;=0.2,"Muy Baja",IF(AA11&lt;=0.4,"Baja",IF(AA11&lt;=0.6,"Media",IF(AA11&lt;=0.8,"Alta","Muy Alta"))))),"")</f>
        <v/>
      </c>
      <c r="AC11" s="157" t="str">
        <f t="shared" ref="AC11:AC15" si="17">+AA11</f>
        <v/>
      </c>
      <c r="AD11" s="156" t="str">
        <f t="shared" ref="AD11:AD15" si="18">IFERROR(IF(AE11="","",IF(AE11&lt;=0.2,"Leve",IF(AE11&lt;=0.4,"Menor",IF(AE11&lt;=0.6,"Moderado",IF(AE11&lt;=0.8,"Mayor","Catastrófico"))))),"")</f>
        <v/>
      </c>
      <c r="AE11" s="157" t="str">
        <f t="shared" ref="AE11:AE12" si="19">IFERROR(IF(T11="Impacto",(P11-(+P11*W11)),IF(T11="Probabilidad",P11,"")),"")</f>
        <v/>
      </c>
      <c r="AF11" s="158" t="str">
        <f t="shared" ref="AF11:AF15" si="20">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59"/>
      <c r="AH11" s="135"/>
      <c r="AI11" s="160"/>
      <c r="AJ11" s="161"/>
      <c r="AK11" s="161"/>
      <c r="AL11" s="135"/>
      <c r="AM11" s="160"/>
    </row>
    <row r="12" spans="1:39" s="148" customFormat="1" ht="19.5" customHeight="1" x14ac:dyDescent="0.35">
      <c r="A12" s="287"/>
      <c r="B12" s="310"/>
      <c r="C12" s="337"/>
      <c r="D12" s="312"/>
      <c r="E12" s="339"/>
      <c r="F12" s="339"/>
      <c r="G12" s="339"/>
      <c r="H12" s="294"/>
      <c r="I12" s="339"/>
      <c r="J12" s="296"/>
      <c r="K12" s="299"/>
      <c r="L12" s="302"/>
      <c r="M12" s="304"/>
      <c r="N12" s="149"/>
      <c r="O12" s="299"/>
      <c r="P12" s="302"/>
      <c r="Q12" s="307"/>
      <c r="R12" s="137">
        <v>3</v>
      </c>
      <c r="S12" s="134"/>
      <c r="T12" s="138" t="str">
        <f t="shared" si="15"/>
        <v/>
      </c>
      <c r="U12" s="139"/>
      <c r="V12" s="139"/>
      <c r="W12" s="140"/>
      <c r="X12" s="139"/>
      <c r="Y12" s="139"/>
      <c r="Z12" s="139"/>
      <c r="AA12" s="165" t="str">
        <f>IFERROR(IF(T12="Probabilidad",(AA11-(+AA11*W12)),IF(T12="Impacto",L12,"")),"")</f>
        <v/>
      </c>
      <c r="AB12" s="142" t="str">
        <f t="shared" si="16"/>
        <v/>
      </c>
      <c r="AC12" s="143" t="str">
        <f t="shared" si="17"/>
        <v/>
      </c>
      <c r="AD12" s="142" t="str">
        <f t="shared" si="18"/>
        <v/>
      </c>
      <c r="AE12" s="143" t="str">
        <f t="shared" si="19"/>
        <v/>
      </c>
      <c r="AF12" s="144" t="str">
        <f t="shared" si="20"/>
        <v/>
      </c>
      <c r="AG12" s="145"/>
      <c r="AH12" s="134"/>
      <c r="AI12" s="146"/>
      <c r="AJ12" s="147"/>
      <c r="AK12" s="147"/>
      <c r="AL12" s="134"/>
      <c r="AM12" s="146"/>
    </row>
    <row r="13" spans="1:39" s="148" customFormat="1" ht="129.75" customHeight="1" x14ac:dyDescent="0.35">
      <c r="A13" s="287">
        <f>1+A10</f>
        <v>3</v>
      </c>
      <c r="B13" s="308" t="s">
        <v>207</v>
      </c>
      <c r="C13" s="311" t="s">
        <v>208</v>
      </c>
      <c r="D13" s="311" t="s">
        <v>209</v>
      </c>
      <c r="E13" s="338" t="s">
        <v>120</v>
      </c>
      <c r="F13" s="340" t="s">
        <v>210</v>
      </c>
      <c r="G13" s="338" t="s">
        <v>211</v>
      </c>
      <c r="H13" s="293" t="s">
        <v>332</v>
      </c>
      <c r="I13" s="338" t="s">
        <v>115</v>
      </c>
      <c r="J13" s="295">
        <v>1460</v>
      </c>
      <c r="K13" s="297" t="str">
        <f>IF(J13&lt;=0,"",IF(J13&lt;=2,"Muy Baja",IF(J13&lt;=24,"Baja",IF(J13&lt;=500,"Media",IF(J13&lt;=5000,"Alta","Muy Alta")))))</f>
        <v>Alta</v>
      </c>
      <c r="L13" s="300">
        <f>IF(K13="","",IF(K13="Muy Baja",0.2,IF(K13="Baja",0.4,IF(K13="Media",0.6,IF(K13="Alta",0.8,IF(K13="Muy Alta",1,))))))</f>
        <v>0.8</v>
      </c>
      <c r="M13" s="303" t="s">
        <v>296</v>
      </c>
      <c r="N13" s="136" t="str">
        <f ca="1">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97" t="str">
        <f ca="1">IF(OR(N13='Tabla Impacto'!$C$11,N13='Tabla Impacto'!$D$11),"Leve",IF(OR(N13='Tabla Impacto'!$C$12,N13='Tabla Impacto'!$D$12),"Menor",IF(OR(N13='Tabla Impacto'!$C$13,N13='Tabla Impacto'!$D$13),"Moderado",IF(OR(N13='Tabla Impacto'!$C$14,N13='Tabla Impacto'!$D$14),"Mayor",IF(OR(N13='Tabla Impacto'!$C$15,N13='Tabla Impacto'!$D$15),"Catastrófico","")))))</f>
        <v>Moderado</v>
      </c>
      <c r="P13" s="300">
        <f ca="1">IF(O13="","",IF(O13="Leve",0.2,IF(O13="Menor",0.4,IF(O13="Moderado",0.6,IF(O13="Mayor",0.8,IF(O13="Catastrófico",1,))))))</f>
        <v>0.6</v>
      </c>
      <c r="Q13" s="305" t="str">
        <f ca="1">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37">
        <v>1</v>
      </c>
      <c r="S13" s="134" t="s">
        <v>337</v>
      </c>
      <c r="T13" s="138" t="str">
        <f t="shared" si="15"/>
        <v>Probabilidad</v>
      </c>
      <c r="U13" s="139" t="s">
        <v>14</v>
      </c>
      <c r="V13" s="139" t="s">
        <v>9</v>
      </c>
      <c r="W13" s="140" t="str">
        <f t="shared" ref="W13:W15" si="21">IF(AND(U13="Preventivo",V13="Automático"),"50%",IF(AND(U13="Preventivo",V13="Manual"),"40%",IF(AND(U13="Detectivo",V13="Automático"),"40%",IF(AND(U13="Detectivo",V13="Manual"),"30%",IF(AND(U13="Correctivo",V13="Automático"),"35%",IF(AND(U13="Correctivo",V13="Manual"),"25%",""))))))</f>
        <v>40%</v>
      </c>
      <c r="X13" s="139" t="s">
        <v>20</v>
      </c>
      <c r="Y13" s="139" t="s">
        <v>22</v>
      </c>
      <c r="Z13" s="139" t="s">
        <v>110</v>
      </c>
      <c r="AA13" s="141">
        <f>IFERROR(IF(T13="Probabilidad",(L13-(+L13*W13)),IF(T13="Impacto",L13,"")),"")</f>
        <v>0.48</v>
      </c>
      <c r="AB13" s="142" t="str">
        <f t="shared" si="16"/>
        <v>Media</v>
      </c>
      <c r="AC13" s="143">
        <f t="shared" si="17"/>
        <v>0.48</v>
      </c>
      <c r="AD13" s="142" t="str">
        <f t="shared" ca="1" si="18"/>
        <v>Moderado</v>
      </c>
      <c r="AE13" s="143">
        <f ca="1">IFERROR(IF(T13="Impacto",(P13-(+P13*AE24W22)),IF(T13="Probabilidad",P13,"")),"")</f>
        <v>0.6</v>
      </c>
      <c r="AF13" s="144" t="str">
        <f t="shared" ca="1" si="20"/>
        <v>Moderado</v>
      </c>
      <c r="AG13" s="145" t="s">
        <v>122</v>
      </c>
      <c r="AH13" s="275" t="s">
        <v>212</v>
      </c>
      <c r="AI13" s="278" t="s">
        <v>205</v>
      </c>
      <c r="AJ13" s="281">
        <v>45292</v>
      </c>
      <c r="AK13" s="281">
        <v>45657</v>
      </c>
      <c r="AL13" s="284" t="s">
        <v>333</v>
      </c>
      <c r="AM13" s="146"/>
    </row>
    <row r="14" spans="1:39" s="148" customFormat="1" ht="157" customHeight="1" x14ac:dyDescent="0.35">
      <c r="A14" s="287"/>
      <c r="B14" s="309"/>
      <c r="C14" s="337"/>
      <c r="D14" s="312"/>
      <c r="E14" s="339"/>
      <c r="F14" s="339"/>
      <c r="G14" s="339"/>
      <c r="H14" s="294"/>
      <c r="I14" s="339"/>
      <c r="J14" s="296"/>
      <c r="K14" s="298"/>
      <c r="L14" s="301"/>
      <c r="M14" s="304"/>
      <c r="N14" s="149"/>
      <c r="O14" s="298"/>
      <c r="P14" s="301"/>
      <c r="Q14" s="306"/>
      <c r="R14" s="137">
        <v>2</v>
      </c>
      <c r="S14" s="134" t="s">
        <v>338</v>
      </c>
      <c r="T14" s="138" t="str">
        <f t="shared" si="15"/>
        <v>Probabilidad</v>
      </c>
      <c r="U14" s="139" t="s">
        <v>14</v>
      </c>
      <c r="V14" s="139" t="s">
        <v>9</v>
      </c>
      <c r="W14" s="140" t="str">
        <f t="shared" si="21"/>
        <v>40%</v>
      </c>
      <c r="X14" s="139" t="s">
        <v>20</v>
      </c>
      <c r="Y14" s="139" t="s">
        <v>22</v>
      </c>
      <c r="Z14" s="139" t="s">
        <v>111</v>
      </c>
      <c r="AA14" s="141">
        <f>IFERROR(IF(T14="Probabilidad",(L13-(+L13*W14)),IF(T14="Impacto",L13,"")),"")</f>
        <v>0.48</v>
      </c>
      <c r="AB14" s="142" t="str">
        <f t="shared" si="16"/>
        <v>Media</v>
      </c>
      <c r="AC14" s="143">
        <f t="shared" si="17"/>
        <v>0.48</v>
      </c>
      <c r="AD14" s="142" t="str">
        <f t="shared" ca="1" si="18"/>
        <v>Moderado</v>
      </c>
      <c r="AE14" s="143">
        <f ca="1">IFERROR(IF(T14="Impacto",(P13-(+P13*W14)),IF(T14="Probabilidad",P13,"")),"")</f>
        <v>0.6</v>
      </c>
      <c r="AF14" s="144" t="str">
        <f t="shared" ca="1" si="20"/>
        <v>Moderado</v>
      </c>
      <c r="AG14" s="145" t="s">
        <v>122</v>
      </c>
      <c r="AH14" s="276"/>
      <c r="AI14" s="279"/>
      <c r="AJ14" s="282"/>
      <c r="AK14" s="282"/>
      <c r="AL14" s="285"/>
      <c r="AM14" s="146"/>
    </row>
    <row r="15" spans="1:39" s="148" customFormat="1" ht="128.5" customHeight="1" x14ac:dyDescent="0.35">
      <c r="A15" s="287"/>
      <c r="B15" s="310"/>
      <c r="C15" s="337"/>
      <c r="D15" s="312"/>
      <c r="E15" s="339"/>
      <c r="F15" s="339"/>
      <c r="G15" s="339"/>
      <c r="H15" s="294"/>
      <c r="I15" s="339"/>
      <c r="J15" s="296"/>
      <c r="K15" s="299"/>
      <c r="L15" s="302"/>
      <c r="M15" s="304"/>
      <c r="N15" s="149"/>
      <c r="O15" s="299"/>
      <c r="P15" s="302"/>
      <c r="Q15" s="307"/>
      <c r="R15" s="137">
        <v>3</v>
      </c>
      <c r="S15" s="134" t="s">
        <v>339</v>
      </c>
      <c r="T15" s="138" t="str">
        <f t="shared" si="15"/>
        <v>Probabilidad</v>
      </c>
      <c r="U15" s="139" t="s">
        <v>14</v>
      </c>
      <c r="V15" s="139" t="s">
        <v>9</v>
      </c>
      <c r="W15" s="140" t="str">
        <f t="shared" si="21"/>
        <v>40%</v>
      </c>
      <c r="X15" s="139" t="s">
        <v>19</v>
      </c>
      <c r="Y15" s="139" t="s">
        <v>22</v>
      </c>
      <c r="Z15" s="139" t="s">
        <v>110</v>
      </c>
      <c r="AA15" s="141">
        <v>0.4</v>
      </c>
      <c r="AB15" s="142" t="str">
        <f t="shared" si="16"/>
        <v>Baja</v>
      </c>
      <c r="AC15" s="143">
        <f t="shared" si="17"/>
        <v>0.4</v>
      </c>
      <c r="AD15" s="142" t="str">
        <f t="shared" ca="1" si="18"/>
        <v>Moderado</v>
      </c>
      <c r="AE15" s="143">
        <f ca="1">IFERROR(IF(T15="Impacto",(P13-(+P13*W15)),IF(T15="Probabilidad",P13,"")),"")</f>
        <v>0.6</v>
      </c>
      <c r="AF15" s="144" t="str">
        <f t="shared" ca="1" si="20"/>
        <v>Moderado</v>
      </c>
      <c r="AG15" s="145" t="s">
        <v>122</v>
      </c>
      <c r="AH15" s="277"/>
      <c r="AI15" s="280"/>
      <c r="AJ15" s="283"/>
      <c r="AK15" s="283"/>
      <c r="AL15" s="286"/>
      <c r="AM15" s="146"/>
    </row>
    <row r="16" spans="1:39" s="148" customFormat="1" ht="176.25" customHeight="1" x14ac:dyDescent="0.35">
      <c r="A16" s="287">
        <f>1+A13</f>
        <v>4</v>
      </c>
      <c r="B16" s="308" t="s">
        <v>213</v>
      </c>
      <c r="C16" s="311" t="s">
        <v>336</v>
      </c>
      <c r="D16" s="311" t="s">
        <v>264</v>
      </c>
      <c r="E16" s="338" t="s">
        <v>120</v>
      </c>
      <c r="F16" s="340" t="s">
        <v>258</v>
      </c>
      <c r="G16" s="340" t="s">
        <v>256</v>
      </c>
      <c r="H16" s="293" t="s">
        <v>214</v>
      </c>
      <c r="I16" s="338" t="s">
        <v>115</v>
      </c>
      <c r="J16" s="295">
        <v>20</v>
      </c>
      <c r="K16" s="297" t="str">
        <f>IF(J16&lt;=0,"",IF(J16&lt;=2,"Muy Baja",IF(J16&lt;=24,"Baja",IF(J16&lt;=500,"Media",IF(J16&lt;=5000,"Alta","Muy Alta")))))</f>
        <v>Baja</v>
      </c>
      <c r="L16" s="300">
        <f>IF(K16="","",IF(K16="Muy Baja",0.2,IF(K16="Baja",0.4,IF(K16="Media",0.6,IF(K16="Alta",0.8,IF(K16="Muy Alta",1,))))))</f>
        <v>0.4</v>
      </c>
      <c r="M16" s="303" t="s">
        <v>296</v>
      </c>
      <c r="N16" s="136" t="str">
        <f ca="1">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297" t="str">
        <f ca="1">IF(OR(N16='Tabla Impacto'!$C$11,N16='Tabla Impacto'!$D$11),"Leve",IF(OR(N16='Tabla Impacto'!$C$12,N16='Tabla Impacto'!$D$12),"Menor",IF(OR(N16='Tabla Impacto'!$C$13,N16='Tabla Impacto'!$D$13),"Moderado",IF(OR(N16='Tabla Impacto'!$C$14,N16='Tabla Impacto'!$D$14),"Mayor",IF(OR(N16='Tabla Impacto'!$C$15,N16='Tabla Impacto'!$D$15),"Catastrófico","")))))</f>
        <v>Moderado</v>
      </c>
      <c r="P16" s="300">
        <f ca="1">IF(O16="","",IF(O16="Leve",0.2,IF(O16="Menor",0.4,IF(O16="Moderado",0.6,IF(O16="Mayor",0.8,IF(O16="Catastrófico",1,))))))</f>
        <v>0.6</v>
      </c>
      <c r="Q16" s="305" t="str">
        <f ca="1">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37">
        <v>1</v>
      </c>
      <c r="S16" s="134" t="s">
        <v>314</v>
      </c>
      <c r="T16" s="138" t="str">
        <f t="shared" ref="T16:T18" si="22">IF(OR(U16="Preventivo",U16="Detectivo"),"Probabilidad",IF(U16="Correctivo","Impacto",""))</f>
        <v>Probabilidad</v>
      </c>
      <c r="U16" s="139" t="s">
        <v>14</v>
      </c>
      <c r="V16" s="139" t="s">
        <v>9</v>
      </c>
      <c r="W16" s="140" t="str">
        <f t="shared" ref="W16" si="23">IF(AND(U16="Preventivo",V16="Automático"),"50%",IF(AND(U16="Preventivo",V16="Manual"),"40%",IF(AND(U16="Detectivo",V16="Automático"),"40%",IF(AND(U16="Detectivo",V16="Manual"),"30%",IF(AND(U16="Correctivo",V16="Automático"),"35%",IF(AND(U16="Correctivo",V16="Manual"),"25%",""))))))</f>
        <v>40%</v>
      </c>
      <c r="X16" s="139" t="s">
        <v>19</v>
      </c>
      <c r="Y16" s="139" t="s">
        <v>22</v>
      </c>
      <c r="Z16" s="139" t="s">
        <v>110</v>
      </c>
      <c r="AA16" s="141">
        <f t="shared" ref="AA16" si="24">IFERROR(IF(T16="Probabilidad",(L16-(+L16*W16)),IF(T16="Impacto",L16,"")),"")</f>
        <v>0.24</v>
      </c>
      <c r="AB16" s="142" t="str">
        <f t="shared" ref="AB16:AB18" si="25">IFERROR(IF(AA16="","",IF(AA16&lt;=0.2,"Muy Baja",IF(AA16&lt;=0.4,"Baja",IF(AA16&lt;=0.6,"Media",IF(AA16&lt;=0.8,"Alta","Muy Alta"))))),"")</f>
        <v>Baja</v>
      </c>
      <c r="AC16" s="143">
        <f t="shared" ref="AC16:AC18" si="26">+AA16</f>
        <v>0.24</v>
      </c>
      <c r="AD16" s="142" t="str">
        <f t="shared" ref="AD16:AD18" ca="1" si="27">IFERROR(IF(AE16="","",IF(AE16&lt;=0.2,"Leve",IF(AE16&lt;=0.4,"Menor",IF(AE16&lt;=0.6,"Moderado",IF(AE16&lt;=0.8,"Mayor","Catastrófico"))))),"")</f>
        <v>Moderado</v>
      </c>
      <c r="AE16" s="143">
        <f t="shared" ref="AE16:AE18" ca="1" si="28">IFERROR(IF(T16="Impacto",(P16-(+P16*W16)),IF(T16="Probabilidad",P16,"")),"")</f>
        <v>0.6</v>
      </c>
      <c r="AF16" s="144" t="str">
        <f t="shared" ref="AF16:AF18" ca="1" si="29">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45" t="s">
        <v>122</v>
      </c>
      <c r="AH16" s="134" t="s">
        <v>259</v>
      </c>
      <c r="AI16" s="146" t="s">
        <v>215</v>
      </c>
      <c r="AJ16" s="161">
        <v>44927</v>
      </c>
      <c r="AK16" s="161">
        <v>45291</v>
      </c>
      <c r="AL16" s="134" t="s">
        <v>257</v>
      </c>
      <c r="AM16" s="146"/>
    </row>
    <row r="17" spans="1:39" s="148" customFormat="1" ht="13.5" customHeight="1" x14ac:dyDescent="0.35">
      <c r="A17" s="287"/>
      <c r="B17" s="309"/>
      <c r="C17" s="312"/>
      <c r="D17" s="312"/>
      <c r="E17" s="339"/>
      <c r="F17" s="339"/>
      <c r="G17" s="339"/>
      <c r="H17" s="294"/>
      <c r="I17" s="339"/>
      <c r="J17" s="296"/>
      <c r="K17" s="298"/>
      <c r="L17" s="301"/>
      <c r="M17" s="304"/>
      <c r="N17" s="149"/>
      <c r="O17" s="298"/>
      <c r="P17" s="301"/>
      <c r="Q17" s="306"/>
      <c r="R17" s="137">
        <v>2</v>
      </c>
      <c r="S17" s="134"/>
      <c r="T17" s="138" t="str">
        <f t="shared" si="22"/>
        <v/>
      </c>
      <c r="U17" s="139"/>
      <c r="V17" s="139"/>
      <c r="W17" s="140"/>
      <c r="X17" s="139"/>
      <c r="Y17" s="139"/>
      <c r="Z17" s="139"/>
      <c r="AA17" s="141" t="str">
        <f>IFERROR(IF(T17="Probabilidad",(AA16-(+AA16*W17)),IF(T17="Impacto",L17,"")),"")</f>
        <v/>
      </c>
      <c r="AB17" s="142" t="str">
        <f t="shared" si="25"/>
        <v/>
      </c>
      <c r="AC17" s="143" t="str">
        <f t="shared" si="26"/>
        <v/>
      </c>
      <c r="AD17" s="142" t="str">
        <f t="shared" si="27"/>
        <v/>
      </c>
      <c r="AE17" s="143" t="str">
        <f t="shared" si="28"/>
        <v/>
      </c>
      <c r="AF17" s="144" t="str">
        <f t="shared" si="29"/>
        <v/>
      </c>
      <c r="AG17" s="145"/>
      <c r="AH17" s="134"/>
      <c r="AI17" s="146"/>
      <c r="AJ17" s="147"/>
      <c r="AK17" s="147"/>
      <c r="AL17" s="134"/>
      <c r="AM17" s="146"/>
    </row>
    <row r="18" spans="1:39" s="148" customFormat="1" ht="21.75" customHeight="1" x14ac:dyDescent="0.35">
      <c r="A18" s="287"/>
      <c r="B18" s="310"/>
      <c r="C18" s="312"/>
      <c r="D18" s="312"/>
      <c r="E18" s="339"/>
      <c r="F18" s="339"/>
      <c r="G18" s="339"/>
      <c r="H18" s="294"/>
      <c r="I18" s="339"/>
      <c r="J18" s="296"/>
      <c r="K18" s="299"/>
      <c r="L18" s="302"/>
      <c r="M18" s="304"/>
      <c r="N18" s="149"/>
      <c r="O18" s="299"/>
      <c r="P18" s="302"/>
      <c r="Q18" s="307"/>
      <c r="R18" s="137">
        <v>3</v>
      </c>
      <c r="S18" s="134"/>
      <c r="T18" s="138" t="str">
        <f t="shared" si="22"/>
        <v/>
      </c>
      <c r="U18" s="139"/>
      <c r="V18" s="139"/>
      <c r="W18" s="140"/>
      <c r="X18" s="139"/>
      <c r="Y18" s="139"/>
      <c r="Z18" s="139"/>
      <c r="AA18" s="141" t="str">
        <f>IFERROR(IF(T18="Probabilidad",(AA17-(+AA17*W18)),IF(T18="Impacto",L18,"")),"")</f>
        <v/>
      </c>
      <c r="AB18" s="142" t="str">
        <f t="shared" si="25"/>
        <v/>
      </c>
      <c r="AC18" s="143" t="str">
        <f t="shared" si="26"/>
        <v/>
      </c>
      <c r="AD18" s="142" t="str">
        <f t="shared" si="27"/>
        <v/>
      </c>
      <c r="AE18" s="143" t="str">
        <f t="shared" si="28"/>
        <v/>
      </c>
      <c r="AF18" s="144" t="str">
        <f t="shared" si="29"/>
        <v/>
      </c>
      <c r="AG18" s="145"/>
      <c r="AH18" s="134"/>
      <c r="AI18" s="146"/>
      <c r="AJ18" s="147"/>
      <c r="AK18" s="147"/>
      <c r="AL18" s="134"/>
      <c r="AM18" s="146"/>
    </row>
    <row r="19" spans="1:39" s="148" customFormat="1" ht="151.5" customHeight="1" x14ac:dyDescent="0.35">
      <c r="A19" s="287">
        <f>1+A16</f>
        <v>5</v>
      </c>
      <c r="B19" s="308" t="s">
        <v>216</v>
      </c>
      <c r="C19" s="311" t="s">
        <v>265</v>
      </c>
      <c r="D19" s="311" t="s">
        <v>217</v>
      </c>
      <c r="E19" s="338" t="s">
        <v>118</v>
      </c>
      <c r="F19" s="338" t="s">
        <v>219</v>
      </c>
      <c r="G19" s="338" t="s">
        <v>220</v>
      </c>
      <c r="H19" s="293" t="s">
        <v>318</v>
      </c>
      <c r="I19" s="338" t="s">
        <v>115</v>
      </c>
      <c r="J19" s="295">
        <v>40</v>
      </c>
      <c r="K19" s="297" t="str">
        <f>IF(J19&lt;=0,"",IF(J19&lt;=2,"Muy Baja",IF(J19&lt;=24,"Baja",IF(J19&lt;=500,"Media",IF(J19&lt;=5000,"Alta","Muy Alta")))))</f>
        <v>Media</v>
      </c>
      <c r="L19" s="300">
        <f>IF(K19="","",IF(K19="Muy Baja",0.2,IF(K19="Baja",0.4,IF(K19="Media",0.6,IF(K19="Alta",0.8,IF(K19="Muy Alta",1,))))))</f>
        <v>0.6</v>
      </c>
      <c r="M19" s="303" t="s">
        <v>296</v>
      </c>
      <c r="N19" s="136" t="str">
        <f ca="1">IF(NOT(ISERROR(MATCH(M19,'Tabla Impacto'!$B$221:$B$223,0))),'Tabla Impacto'!$F$223&amp;"Por favor no seleccionar los criterios de impacto(Afectación Económica o presupuestal y Pérdida Reputacional)",M19)</f>
        <v xml:space="preserve"> El riesgo afecta la imagen de la entidad con algunos usuarios de relevancia frente al logro de los objetivos</v>
      </c>
      <c r="O19" s="297" t="str">
        <f ca="1">IF(OR(N19='Tabla Impacto'!$C$11,N19='Tabla Impacto'!$D$11),"Leve",IF(OR(N19='Tabla Impacto'!$C$12,N19='Tabla Impacto'!$D$12),"Menor",IF(OR(N19='Tabla Impacto'!$C$13,N19='Tabla Impacto'!$D$13),"Moderado",IF(OR(N19='Tabla Impacto'!$C$14,N19='Tabla Impacto'!$D$14),"Mayor",IF(OR(N19='Tabla Impacto'!$C$15,N19='Tabla Impacto'!$D$15),"Catastrófico","")))))</f>
        <v>Moderado</v>
      </c>
      <c r="P19" s="300">
        <f ca="1">IF(O19="","",IF(O19="Leve",0.2,IF(O19="Menor",0.4,IF(O19="Moderado",0.6,IF(O19="Mayor",0.8,IF(O19="Catastrófico",1,))))))</f>
        <v>0.6</v>
      </c>
      <c r="Q19" s="305" t="str">
        <f ca="1">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137">
        <v>1</v>
      </c>
      <c r="S19" s="134" t="s">
        <v>319</v>
      </c>
      <c r="T19" s="138" t="str">
        <f t="shared" si="7"/>
        <v>Probabilidad</v>
      </c>
      <c r="U19" s="139" t="s">
        <v>14</v>
      </c>
      <c r="V19" s="139" t="s">
        <v>9</v>
      </c>
      <c r="W19" s="140" t="str">
        <f t="shared" si="8"/>
        <v>40%</v>
      </c>
      <c r="X19" s="139" t="s">
        <v>19</v>
      </c>
      <c r="Y19" s="139" t="s">
        <v>22</v>
      </c>
      <c r="Z19" s="139" t="s">
        <v>110</v>
      </c>
      <c r="AA19" s="141">
        <f t="shared" si="9"/>
        <v>0.36</v>
      </c>
      <c r="AB19" s="142" t="str">
        <f t="shared" si="10"/>
        <v>Baja</v>
      </c>
      <c r="AC19" s="143">
        <f t="shared" si="11"/>
        <v>0.36</v>
      </c>
      <c r="AD19" s="142" t="str">
        <f t="shared" ca="1" si="12"/>
        <v>Moderado</v>
      </c>
      <c r="AE19" s="143">
        <f t="shared" ca="1" si="13"/>
        <v>0.6</v>
      </c>
      <c r="AF19" s="144" t="str">
        <f t="shared" ca="1" si="14"/>
        <v>Moderado</v>
      </c>
      <c r="AG19" s="145" t="s">
        <v>122</v>
      </c>
      <c r="AH19" s="135" t="s">
        <v>221</v>
      </c>
      <c r="AI19" s="146" t="s">
        <v>222</v>
      </c>
      <c r="AJ19" s="147">
        <v>44562</v>
      </c>
      <c r="AK19" s="147">
        <v>44926</v>
      </c>
      <c r="AL19" s="134" t="s">
        <v>218</v>
      </c>
      <c r="AM19" s="146"/>
    </row>
    <row r="20" spans="1:39" s="148" customFormat="1" ht="19.5" customHeight="1" x14ac:dyDescent="0.35">
      <c r="A20" s="287"/>
      <c r="B20" s="309"/>
      <c r="C20" s="312"/>
      <c r="D20" s="337"/>
      <c r="E20" s="339"/>
      <c r="F20" s="339"/>
      <c r="G20" s="339"/>
      <c r="H20" s="294"/>
      <c r="I20" s="339"/>
      <c r="J20" s="296"/>
      <c r="K20" s="298"/>
      <c r="L20" s="301"/>
      <c r="M20" s="304"/>
      <c r="N20" s="149"/>
      <c r="O20" s="298"/>
      <c r="P20" s="301"/>
      <c r="Q20" s="306"/>
      <c r="R20" s="137">
        <v>2</v>
      </c>
      <c r="S20" s="134"/>
      <c r="T20" s="138" t="str">
        <f t="shared" ref="T20:T21" si="30">IF(OR(U20="Preventivo",U20="Detectivo"),"Probabilidad",IF(U20="Correctivo","Impacto",""))</f>
        <v/>
      </c>
      <c r="U20" s="139"/>
      <c r="V20" s="139"/>
      <c r="W20" s="140"/>
      <c r="X20" s="139"/>
      <c r="Y20" s="139"/>
      <c r="Z20" s="139"/>
      <c r="AA20" s="141" t="str">
        <f>IFERROR(IF(T20="Probabilidad",(AA19-(+AA19*W20)),IF(T20="Impacto",L20,"")),"")</f>
        <v/>
      </c>
      <c r="AB20" s="142" t="str">
        <f t="shared" ref="AB20:AB21" si="31">IFERROR(IF(AA20="","",IF(AA20&lt;=0.2,"Muy Baja",IF(AA20&lt;=0.4,"Baja",IF(AA20&lt;=0.6,"Media",IF(AA20&lt;=0.8,"Alta","Muy Alta"))))),"")</f>
        <v/>
      </c>
      <c r="AC20" s="143" t="str">
        <f t="shared" ref="AC20:AC21" si="32">+AA20</f>
        <v/>
      </c>
      <c r="AD20" s="142" t="str">
        <f t="shared" ref="AD20:AD21" si="33">IFERROR(IF(AE20="","",IF(AE20&lt;=0.2,"Leve",IF(AE20&lt;=0.4,"Menor",IF(AE20&lt;=0.6,"Moderado",IF(AE20&lt;=0.8,"Mayor","Catastrófico"))))),"")</f>
        <v/>
      </c>
      <c r="AE20" s="143" t="str">
        <f t="shared" ref="AE20:AE21" si="34">IFERROR(IF(T20="Impacto",(P20-(+P20*W20)),IF(T20="Probabilidad",P20,"")),"")</f>
        <v/>
      </c>
      <c r="AF20" s="144" t="str">
        <f t="shared" ref="AF20:AF21" si="35">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45"/>
      <c r="AH20" s="134"/>
      <c r="AI20" s="146"/>
      <c r="AJ20" s="147"/>
      <c r="AK20" s="147"/>
      <c r="AL20" s="134"/>
      <c r="AM20" s="146"/>
    </row>
    <row r="21" spans="1:39" s="148" customFormat="1" ht="26.25" customHeight="1" x14ac:dyDescent="0.35">
      <c r="A21" s="287"/>
      <c r="B21" s="310"/>
      <c r="C21" s="312"/>
      <c r="D21" s="337"/>
      <c r="E21" s="339"/>
      <c r="F21" s="339"/>
      <c r="G21" s="339"/>
      <c r="H21" s="294"/>
      <c r="I21" s="339"/>
      <c r="J21" s="296"/>
      <c r="K21" s="299"/>
      <c r="L21" s="302"/>
      <c r="M21" s="304"/>
      <c r="N21" s="149"/>
      <c r="O21" s="299"/>
      <c r="P21" s="302"/>
      <c r="Q21" s="307"/>
      <c r="R21" s="137">
        <v>3</v>
      </c>
      <c r="S21" s="134"/>
      <c r="T21" s="138" t="str">
        <f t="shared" si="30"/>
        <v/>
      </c>
      <c r="U21" s="139"/>
      <c r="V21" s="139"/>
      <c r="W21" s="140"/>
      <c r="X21" s="139"/>
      <c r="Y21" s="139"/>
      <c r="Z21" s="139"/>
      <c r="AA21" s="141" t="str">
        <f>IFERROR(IF(T21="Probabilidad",(AA20-(+AA20*W21)),IF(T21="Impacto",L21,"")),"")</f>
        <v/>
      </c>
      <c r="AB21" s="142" t="str">
        <f t="shared" si="31"/>
        <v/>
      </c>
      <c r="AC21" s="143" t="str">
        <f t="shared" si="32"/>
        <v/>
      </c>
      <c r="AD21" s="142" t="str">
        <f t="shared" si="33"/>
        <v/>
      </c>
      <c r="AE21" s="143" t="str">
        <f t="shared" si="34"/>
        <v/>
      </c>
      <c r="AF21" s="144" t="str">
        <f t="shared" si="35"/>
        <v/>
      </c>
      <c r="AG21" s="145"/>
      <c r="AH21" s="134"/>
      <c r="AI21" s="146"/>
      <c r="AJ21" s="147"/>
      <c r="AK21" s="147"/>
      <c r="AL21" s="134"/>
      <c r="AM21" s="146"/>
    </row>
    <row r="22" spans="1:39" s="148" customFormat="1" ht="151.5" customHeight="1" x14ac:dyDescent="0.35">
      <c r="A22" s="287">
        <f>1+A19</f>
        <v>6</v>
      </c>
      <c r="B22" s="308" t="s">
        <v>223</v>
      </c>
      <c r="C22" s="311" t="s">
        <v>224</v>
      </c>
      <c r="D22" s="311" t="s">
        <v>266</v>
      </c>
      <c r="E22" s="338" t="s">
        <v>120</v>
      </c>
      <c r="F22" s="340" t="s">
        <v>225</v>
      </c>
      <c r="G22" s="338" t="s">
        <v>226</v>
      </c>
      <c r="H22" s="293" t="s">
        <v>331</v>
      </c>
      <c r="I22" s="338" t="s">
        <v>115</v>
      </c>
      <c r="J22" s="295">
        <v>246</v>
      </c>
      <c r="K22" s="297" t="str">
        <f>IF(J22&lt;=0,"",IF(J22&lt;=2,"Muy Baja",IF(J22&lt;=24,"Baja",IF(J22&lt;=500,"Media",IF(J22&lt;=5000,"Alta","Muy Alta")))))</f>
        <v>Media</v>
      </c>
      <c r="L22" s="300">
        <f>IF(K22="","",IF(K22="Muy Baja",0.2,IF(K22="Baja",0.4,IF(K22="Media",0.6,IF(K22="Alta",0.8,IF(K22="Muy Alta",1,))))))</f>
        <v>0.6</v>
      </c>
      <c r="M22" s="303" t="s">
        <v>303</v>
      </c>
      <c r="N22" s="136" t="str">
        <f ca="1">IF(NOT(ISERROR(MATCH(M22,'Tabla Impacto'!$B$221:$B$223,0))),'Tabla Impacto'!$F$223&amp;"Por favor no seleccionar los criterios de impacto(Afectación Económica o presupuestal y Pérdida Reputacional)",M22)</f>
        <v xml:space="preserve"> El riesgo afecta la imagen de la entidad con efecto publicitario sostenido a nivel de sector administrativo, nivel departamental o municipal</v>
      </c>
      <c r="O22" s="297" t="str">
        <f ca="1">IF(OR(N22='Tabla Impacto'!$C$11,N22='Tabla Impacto'!$D$11),"Leve",IF(OR(N22='Tabla Impacto'!$C$12,N22='Tabla Impacto'!$D$12),"Menor",IF(OR(N22='Tabla Impacto'!$C$13,N22='Tabla Impacto'!$D$13),"Moderado",IF(OR(N22='Tabla Impacto'!$C$14,N22='Tabla Impacto'!$D$14),"Mayor",IF(OR(N22='Tabla Impacto'!$C$15,N22='Tabla Impacto'!$D$15),"Catastrófico","")))))</f>
        <v>Mayor</v>
      </c>
      <c r="P22" s="300">
        <f ca="1">IF(O22="","",IF(O22="Leve",0.2,IF(O22="Menor",0.4,IF(O22="Moderado",0.6,IF(O22="Mayor",0.8,IF(O22="Catastrófico",1,))))))</f>
        <v>0.8</v>
      </c>
      <c r="Q22" s="305" t="str">
        <f ca="1">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137">
        <v>1</v>
      </c>
      <c r="S22" s="134" t="s">
        <v>315</v>
      </c>
      <c r="T22" s="138" t="str">
        <f t="shared" si="7"/>
        <v>Probabilidad</v>
      </c>
      <c r="U22" s="139" t="s">
        <v>14</v>
      </c>
      <c r="V22" s="139" t="s">
        <v>9</v>
      </c>
      <c r="W22" s="140" t="str">
        <f t="shared" si="8"/>
        <v>40%</v>
      </c>
      <c r="X22" s="139" t="s">
        <v>20</v>
      </c>
      <c r="Y22" s="139" t="s">
        <v>22</v>
      </c>
      <c r="Z22" s="139" t="s">
        <v>110</v>
      </c>
      <c r="AA22" s="141">
        <f t="shared" si="9"/>
        <v>0.36</v>
      </c>
      <c r="AB22" s="142" t="str">
        <f t="shared" si="10"/>
        <v>Baja</v>
      </c>
      <c r="AC22" s="143">
        <f t="shared" si="11"/>
        <v>0.36</v>
      </c>
      <c r="AD22" s="142" t="str">
        <f t="shared" ca="1" si="12"/>
        <v>Mayor</v>
      </c>
      <c r="AE22" s="143">
        <f t="shared" ca="1" si="13"/>
        <v>0.8</v>
      </c>
      <c r="AF22" s="144" t="str">
        <f t="shared" ca="1" si="14"/>
        <v>Alto</v>
      </c>
      <c r="AG22" s="145" t="s">
        <v>122</v>
      </c>
      <c r="AH22" s="135" t="s">
        <v>260</v>
      </c>
      <c r="AI22" s="160" t="s">
        <v>205</v>
      </c>
      <c r="AJ22" s="166">
        <v>44562</v>
      </c>
      <c r="AK22" s="167" t="s">
        <v>261</v>
      </c>
      <c r="AL22" s="134" t="s">
        <v>227</v>
      </c>
      <c r="AM22" s="146"/>
    </row>
    <row r="23" spans="1:39" s="148" customFormat="1" ht="24.75" customHeight="1" x14ac:dyDescent="0.35">
      <c r="A23" s="287"/>
      <c r="B23" s="309"/>
      <c r="C23" s="337"/>
      <c r="D23" s="312"/>
      <c r="E23" s="339"/>
      <c r="F23" s="339"/>
      <c r="G23" s="339"/>
      <c r="H23" s="294"/>
      <c r="I23" s="339"/>
      <c r="J23" s="296"/>
      <c r="K23" s="298"/>
      <c r="L23" s="301"/>
      <c r="M23" s="304"/>
      <c r="N23" s="149"/>
      <c r="O23" s="298"/>
      <c r="P23" s="301"/>
      <c r="Q23" s="306"/>
      <c r="R23" s="137">
        <v>2</v>
      </c>
      <c r="S23" s="134"/>
      <c r="T23" s="138" t="str">
        <f t="shared" ref="T23:T24" si="36">IF(OR(U23="Preventivo",U23="Detectivo"),"Probabilidad",IF(U23="Correctivo","Impacto",""))</f>
        <v/>
      </c>
      <c r="U23" s="139"/>
      <c r="V23" s="139"/>
      <c r="W23" s="140"/>
      <c r="X23" s="139"/>
      <c r="Y23" s="139"/>
      <c r="Z23" s="139"/>
      <c r="AA23" s="141" t="str">
        <f>IFERROR(IF(T23="Probabilidad",(AA22-(+AA22*W23)),IF(T23="Impacto",L23,"")),"")</f>
        <v/>
      </c>
      <c r="AB23" s="142" t="str">
        <f t="shared" ref="AB23:AB24" si="37">IFERROR(IF(AA23="","",IF(AA23&lt;=0.2,"Muy Baja",IF(AA23&lt;=0.4,"Baja",IF(AA23&lt;=0.6,"Media",IF(AA23&lt;=0.8,"Alta","Muy Alta"))))),"")</f>
        <v/>
      </c>
      <c r="AC23" s="143" t="str">
        <f t="shared" ref="AC23:AC24" si="38">+AA23</f>
        <v/>
      </c>
      <c r="AD23" s="142" t="str">
        <f t="shared" ref="AD23:AD24" si="39">IFERROR(IF(AE23="","",IF(AE23&lt;=0.2,"Leve",IF(AE23&lt;=0.4,"Menor",IF(AE23&lt;=0.6,"Moderado",IF(AE23&lt;=0.8,"Mayor","Catastrófico"))))),"")</f>
        <v/>
      </c>
      <c r="AE23" s="143" t="str">
        <f t="shared" ref="AE23:AE24" si="40">IFERROR(IF(T23="Impacto",(P23-(+P23*W23)),IF(T23="Probabilidad",P23,"")),"")</f>
        <v/>
      </c>
      <c r="AF23" s="144" t="str">
        <f t="shared" ref="AF23:AF24" si="41">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45"/>
      <c r="AH23" s="134"/>
      <c r="AI23" s="146"/>
      <c r="AJ23" s="147"/>
      <c r="AK23" s="147"/>
      <c r="AL23" s="134"/>
      <c r="AM23" s="146"/>
    </row>
    <row r="24" spans="1:39" s="148" customFormat="1" ht="29.25" customHeight="1" x14ac:dyDescent="0.35">
      <c r="A24" s="287"/>
      <c r="B24" s="310"/>
      <c r="C24" s="337"/>
      <c r="D24" s="312"/>
      <c r="E24" s="339"/>
      <c r="F24" s="339"/>
      <c r="G24" s="339"/>
      <c r="H24" s="294"/>
      <c r="I24" s="339"/>
      <c r="J24" s="296"/>
      <c r="K24" s="299"/>
      <c r="L24" s="302"/>
      <c r="M24" s="304"/>
      <c r="N24" s="149"/>
      <c r="O24" s="299"/>
      <c r="P24" s="302"/>
      <c r="Q24" s="307"/>
      <c r="R24" s="137">
        <v>3</v>
      </c>
      <c r="S24" s="134"/>
      <c r="T24" s="138" t="str">
        <f t="shared" si="36"/>
        <v/>
      </c>
      <c r="U24" s="139"/>
      <c r="V24" s="139"/>
      <c r="W24" s="140"/>
      <c r="X24" s="139"/>
      <c r="Y24" s="139"/>
      <c r="Z24" s="139"/>
      <c r="AA24" s="141" t="str">
        <f>IFERROR(IF(T24="Probabilidad",(AA23-(+AA23*W24)),IF(T24="Impacto",L24,"")),"")</f>
        <v/>
      </c>
      <c r="AB24" s="142" t="str">
        <f t="shared" si="37"/>
        <v/>
      </c>
      <c r="AC24" s="143" t="str">
        <f t="shared" si="38"/>
        <v/>
      </c>
      <c r="AD24" s="142" t="str">
        <f t="shared" si="39"/>
        <v/>
      </c>
      <c r="AE24" s="143" t="str">
        <f t="shared" si="40"/>
        <v/>
      </c>
      <c r="AF24" s="144" t="str">
        <f t="shared" si="41"/>
        <v/>
      </c>
      <c r="AG24" s="145"/>
      <c r="AH24" s="134"/>
      <c r="AI24" s="146"/>
      <c r="AJ24" s="147"/>
      <c r="AK24" s="147"/>
      <c r="AL24" s="134"/>
      <c r="AM24" s="146"/>
    </row>
    <row r="25" spans="1:39" s="169" customFormat="1" ht="151.5" customHeight="1" x14ac:dyDescent="0.35">
      <c r="A25" s="287">
        <f>1+A22</f>
        <v>7</v>
      </c>
      <c r="B25" s="288" t="s">
        <v>228</v>
      </c>
      <c r="C25" s="291" t="s">
        <v>252</v>
      </c>
      <c r="D25" s="291" t="s">
        <v>267</v>
      </c>
      <c r="E25" s="293" t="s">
        <v>120</v>
      </c>
      <c r="F25" s="293" t="s">
        <v>308</v>
      </c>
      <c r="G25" s="293" t="s">
        <v>256</v>
      </c>
      <c r="H25" s="293" t="s">
        <v>307</v>
      </c>
      <c r="I25" s="293" t="s">
        <v>115</v>
      </c>
      <c r="J25" s="343">
        <v>20</v>
      </c>
      <c r="K25" s="345" t="str">
        <f>IF(J25&lt;=0,"",IF(J25&lt;=2,"Muy Baja",IF(J25&lt;=24,"Baja",IF(J25&lt;=500,"Media",IF(J25&lt;=5000,"Alta","Muy Alta")))))</f>
        <v>Baja</v>
      </c>
      <c r="L25" s="348">
        <f>IF(K25="","",IF(K25="Muy Baja",0.2,IF(K25="Baja",0.4,IF(K25="Media",0.6,IF(K25="Alta",0.8,IF(K25="Muy Alta",1,))))))</f>
        <v>0.4</v>
      </c>
      <c r="M25" s="351" t="s">
        <v>296</v>
      </c>
      <c r="N25" s="150" t="str">
        <f ca="1">IF(NOT(ISERROR(MATCH(M25,'Tabla Impacto'!$B$221:$B$223,0))),'Tabla Impacto'!$F$223&amp;"Por favor no seleccionar los criterios de impacto(Afectación Económica o presupuestal y Pérdida Reputacional)",M25)</f>
        <v xml:space="preserve"> El riesgo afecta la imagen de la entidad con algunos usuarios de relevancia frente al logro de los objetivos</v>
      </c>
      <c r="O25" s="345" t="str">
        <f ca="1">IF(OR(N25='Tabla Impacto'!$C$11,N25='Tabla Impacto'!$D$11),"Leve",IF(OR(N25='Tabla Impacto'!$C$12,N25='Tabla Impacto'!$D$12),"Menor",IF(OR(N25='Tabla Impacto'!$C$13,N25='Tabla Impacto'!$D$13),"Moderado",IF(OR(N25='Tabla Impacto'!$C$14,N25='Tabla Impacto'!$D$14),"Mayor",IF(OR(N25='Tabla Impacto'!$C$15,N25='Tabla Impacto'!$D$15),"Catastrófico","")))))</f>
        <v>Moderado</v>
      </c>
      <c r="P25" s="348">
        <f ca="1">IF(O25="","",IF(O25="Leve",0.2,IF(O25="Menor",0.4,IF(O25="Moderado",0.6,IF(O25="Mayor",0.8,IF(O25="Catastrófico",1,))))))</f>
        <v>0.6</v>
      </c>
      <c r="Q25" s="353" t="str">
        <f ca="1">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Moderado</v>
      </c>
      <c r="R25" s="151">
        <v>1</v>
      </c>
      <c r="S25" s="135" t="s">
        <v>309</v>
      </c>
      <c r="T25" s="152" t="str">
        <f t="shared" ref="T25:T28" si="42">IF(OR(U25="Preventivo",U25="Detectivo"),"Probabilidad",IF(U25="Correctivo","Impacto",""))</f>
        <v>Probabilidad</v>
      </c>
      <c r="U25" s="153" t="s">
        <v>15</v>
      </c>
      <c r="V25" s="153" t="s">
        <v>9</v>
      </c>
      <c r="W25" s="154" t="str">
        <f t="shared" ref="W25:W28" si="43">IF(AND(U25="Preventivo",V25="Automático"),"50%",IF(AND(U25="Preventivo",V25="Manual"),"40%",IF(AND(U25="Detectivo",V25="Automático"),"40%",IF(AND(U25="Detectivo",V25="Manual"),"30%",IF(AND(U25="Correctivo",V25="Automático"),"35%",IF(AND(U25="Correctivo",V25="Manual"),"25%",""))))))</f>
        <v>30%</v>
      </c>
      <c r="X25" s="153" t="s">
        <v>19</v>
      </c>
      <c r="Y25" s="153" t="s">
        <v>22</v>
      </c>
      <c r="Z25" s="153" t="s">
        <v>110</v>
      </c>
      <c r="AA25" s="155">
        <f t="shared" ref="AA25" si="44">IFERROR(IF(T25="Probabilidad",(L25-(+L25*W25)),IF(T25="Impacto",L25,"")),"")</f>
        <v>0.28000000000000003</v>
      </c>
      <c r="AB25" s="156" t="str">
        <f t="shared" ref="AB25:AB28" si="45">IFERROR(IF(AA25="","",IF(AA25&lt;=0.2,"Muy Baja",IF(AA25&lt;=0.4,"Baja",IF(AA25&lt;=0.6,"Media",IF(AA25&lt;=0.8,"Alta","Muy Alta"))))),"")</f>
        <v>Baja</v>
      </c>
      <c r="AC25" s="157">
        <f t="shared" ref="AC25:AC28" si="46">+AA25</f>
        <v>0.28000000000000003</v>
      </c>
      <c r="AD25" s="156" t="str">
        <f t="shared" ref="AD25:AD28" ca="1" si="47">IFERROR(IF(AE25="","",IF(AE25&lt;=0.2,"Leve",IF(AE25&lt;=0.4,"Menor",IF(AE25&lt;=0.6,"Moderado",IF(AE25&lt;=0.8,"Mayor","Catastrófico"))))),"")</f>
        <v>Moderado</v>
      </c>
      <c r="AE25" s="157">
        <f t="shared" ref="AE25" ca="1" si="48">IFERROR(IF(T25="Impacto",(P25-(+P25*W25)),IF(T25="Probabilidad",P25,"")),"")</f>
        <v>0.6</v>
      </c>
      <c r="AF25" s="158" t="str">
        <f t="shared" ref="AF25:AF28" ca="1" si="49">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Moderado</v>
      </c>
      <c r="AG25" s="159" t="s">
        <v>122</v>
      </c>
      <c r="AH25" s="135" t="s">
        <v>310</v>
      </c>
      <c r="AI25" s="160" t="s">
        <v>205</v>
      </c>
      <c r="AJ25" s="161" t="s">
        <v>230</v>
      </c>
      <c r="AK25" s="161" t="s">
        <v>231</v>
      </c>
      <c r="AL25" s="135" t="s">
        <v>311</v>
      </c>
      <c r="AM25" s="168"/>
    </row>
    <row r="26" spans="1:39" s="169" customFormat="1" ht="24.75" customHeight="1" x14ac:dyDescent="0.35">
      <c r="A26" s="287"/>
      <c r="B26" s="289"/>
      <c r="C26" s="292"/>
      <c r="D26" s="292"/>
      <c r="E26" s="294"/>
      <c r="F26" s="294"/>
      <c r="G26" s="294"/>
      <c r="H26" s="294"/>
      <c r="I26" s="294"/>
      <c r="J26" s="344"/>
      <c r="K26" s="346"/>
      <c r="L26" s="349"/>
      <c r="M26" s="352"/>
      <c r="N26" s="163"/>
      <c r="O26" s="346"/>
      <c r="P26" s="349"/>
      <c r="Q26" s="354"/>
      <c r="R26" s="151">
        <v>2</v>
      </c>
      <c r="S26" s="170"/>
      <c r="T26" s="171"/>
      <c r="U26" s="172"/>
      <c r="V26" s="172"/>
      <c r="W26" s="173"/>
      <c r="X26" s="172"/>
      <c r="Y26" s="172"/>
      <c r="Z26" s="172"/>
      <c r="AA26" s="174"/>
      <c r="AB26" s="175"/>
      <c r="AC26" s="176"/>
      <c r="AD26" s="175"/>
      <c r="AE26" s="176"/>
      <c r="AF26" s="177"/>
      <c r="AG26" s="178"/>
      <c r="AH26" s="170"/>
      <c r="AI26" s="168"/>
      <c r="AJ26" s="179"/>
      <c r="AK26" s="179"/>
      <c r="AL26" s="170"/>
      <c r="AM26" s="168"/>
    </row>
    <row r="27" spans="1:39" s="169" customFormat="1" ht="24.75" customHeight="1" x14ac:dyDescent="0.35">
      <c r="A27" s="287"/>
      <c r="B27" s="290"/>
      <c r="C27" s="292"/>
      <c r="D27" s="292"/>
      <c r="E27" s="294"/>
      <c r="F27" s="294"/>
      <c r="G27" s="294"/>
      <c r="H27" s="294"/>
      <c r="I27" s="294"/>
      <c r="J27" s="344"/>
      <c r="K27" s="347"/>
      <c r="L27" s="350"/>
      <c r="M27" s="352"/>
      <c r="N27" s="163"/>
      <c r="O27" s="347"/>
      <c r="P27" s="350"/>
      <c r="Q27" s="355"/>
      <c r="R27" s="151">
        <v>3</v>
      </c>
      <c r="S27" s="170"/>
      <c r="T27" s="171"/>
      <c r="U27" s="172"/>
      <c r="V27" s="172"/>
      <c r="W27" s="173"/>
      <c r="X27" s="172"/>
      <c r="Y27" s="172"/>
      <c r="Z27" s="172"/>
      <c r="AA27" s="174"/>
      <c r="AB27" s="175"/>
      <c r="AC27" s="176"/>
      <c r="AD27" s="175"/>
      <c r="AE27" s="176"/>
      <c r="AF27" s="177"/>
      <c r="AG27" s="178"/>
      <c r="AH27" s="170"/>
      <c r="AI27" s="168"/>
      <c r="AJ27" s="179"/>
      <c r="AK27" s="179"/>
      <c r="AL27" s="170"/>
      <c r="AM27" s="168"/>
    </row>
    <row r="28" spans="1:39" s="148" customFormat="1" ht="151.5" customHeight="1" x14ac:dyDescent="0.35">
      <c r="A28" s="287">
        <f t="shared" ref="A28" si="50">1+A25</f>
        <v>8</v>
      </c>
      <c r="B28" s="308" t="s">
        <v>229</v>
      </c>
      <c r="C28" s="311" t="s">
        <v>268</v>
      </c>
      <c r="D28" s="311" t="s">
        <v>269</v>
      </c>
      <c r="E28" s="338" t="s">
        <v>118</v>
      </c>
      <c r="F28" s="338" t="s">
        <v>248</v>
      </c>
      <c r="G28" s="338" t="s">
        <v>282</v>
      </c>
      <c r="H28" s="293" t="s">
        <v>324</v>
      </c>
      <c r="I28" s="338" t="s">
        <v>115</v>
      </c>
      <c r="J28" s="295">
        <v>30</v>
      </c>
      <c r="K28" s="297" t="str">
        <f>IF(J28&lt;=0,"",IF(J28&lt;=2,"Muy Baja",IF(J28&lt;=24,"Baja",IF(J28&lt;=500,"Media",IF(J28&lt;=5000,"Alta","Muy Alta")))))</f>
        <v>Media</v>
      </c>
      <c r="L28" s="300">
        <f>IF(K28="","",IF(K28="Muy Baja",0.2,IF(K28="Baja",0.4,IF(K28="Media",0.6,IF(K28="Alta",0.8,IF(K28="Muy Alta",1,))))))</f>
        <v>0.6</v>
      </c>
      <c r="M28" s="303" t="s">
        <v>303</v>
      </c>
      <c r="N28" s="136" t="str">
        <f ca="1">IF(NOT(ISERROR(MATCH(M28,'Tabla Impacto'!$B$221:$B$223,0))),'Tabla Impacto'!$F$223&amp;"Por favor no seleccionar los criterios de impacto(Afectación Económica o presupuestal y Pérdida Reputacional)",M28)</f>
        <v xml:space="preserve"> El riesgo afecta la imagen de la entidad con efecto publicitario sostenido a nivel de sector administrativo, nivel departamental o municipal</v>
      </c>
      <c r="O28" s="297" t="str">
        <f ca="1">IF(OR(N28='Tabla Impacto'!$C$11,N28='Tabla Impacto'!$D$11),"Leve",IF(OR(N28='Tabla Impacto'!$C$12,N28='Tabla Impacto'!$D$12),"Menor",IF(OR(N28='Tabla Impacto'!$C$13,N28='Tabla Impacto'!$D$13),"Moderado",IF(OR(N28='Tabla Impacto'!$C$14,N28='Tabla Impacto'!$D$14),"Mayor",IF(OR(N28='Tabla Impacto'!$C$15,N28='Tabla Impacto'!$D$15),"Catastrófico","")))))</f>
        <v>Mayor</v>
      </c>
      <c r="P28" s="300">
        <f ca="1">IF(O28="","",IF(O28="Leve",0.2,IF(O28="Menor",0.4,IF(O28="Moderado",0.6,IF(O28="Mayor",0.8,IF(O28="Catastrófico",1,))))))</f>
        <v>0.8</v>
      </c>
      <c r="Q28" s="305" t="str">
        <f ca="1">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Alto</v>
      </c>
      <c r="R28" s="137">
        <v>1</v>
      </c>
      <c r="S28" s="134" t="s">
        <v>334</v>
      </c>
      <c r="T28" s="138" t="str">
        <f t="shared" si="42"/>
        <v>Probabilidad</v>
      </c>
      <c r="U28" s="139" t="s">
        <v>14</v>
      </c>
      <c r="V28" s="139" t="s">
        <v>9</v>
      </c>
      <c r="W28" s="140" t="str">
        <f t="shared" si="43"/>
        <v>40%</v>
      </c>
      <c r="X28" s="139" t="s">
        <v>19</v>
      </c>
      <c r="Y28" s="139" t="s">
        <v>22</v>
      </c>
      <c r="Z28" s="139" t="s">
        <v>110</v>
      </c>
      <c r="AA28" s="141">
        <f t="shared" ref="AA28" si="51">IFERROR(IF(T28="Probabilidad",(L28-(+L28*W28)),IF(T28="Impacto",L28,"")),"")</f>
        <v>0.36</v>
      </c>
      <c r="AB28" s="142" t="str">
        <f t="shared" si="45"/>
        <v>Baja</v>
      </c>
      <c r="AC28" s="143">
        <f t="shared" si="46"/>
        <v>0.36</v>
      </c>
      <c r="AD28" s="142" t="str">
        <f t="shared" ca="1" si="47"/>
        <v>Mayor</v>
      </c>
      <c r="AE28" s="143">
        <f t="shared" ref="AE28" ca="1" si="52">IFERROR(IF(T28="Impacto",(P28-(+P28*W28)),IF(T28="Probabilidad",P28,"")),"")</f>
        <v>0.8</v>
      </c>
      <c r="AF28" s="144" t="str">
        <f t="shared" ca="1" si="49"/>
        <v>Alto</v>
      </c>
      <c r="AG28" s="145" t="s">
        <v>122</v>
      </c>
      <c r="AH28" s="135" t="s">
        <v>325</v>
      </c>
      <c r="AI28" s="160" t="s">
        <v>205</v>
      </c>
      <c r="AJ28" s="161" t="s">
        <v>230</v>
      </c>
      <c r="AK28" s="161" t="s">
        <v>231</v>
      </c>
      <c r="AL28" s="135" t="s">
        <v>270</v>
      </c>
      <c r="AM28" s="146"/>
    </row>
    <row r="29" spans="1:39" s="148" customFormat="1" ht="12" customHeight="1" x14ac:dyDescent="0.35">
      <c r="A29" s="287"/>
      <c r="B29" s="309"/>
      <c r="C29" s="337"/>
      <c r="D29" s="312"/>
      <c r="E29" s="339"/>
      <c r="F29" s="339"/>
      <c r="G29" s="339"/>
      <c r="H29" s="294"/>
      <c r="I29" s="339"/>
      <c r="J29" s="296"/>
      <c r="K29" s="298"/>
      <c r="L29" s="301"/>
      <c r="M29" s="304"/>
      <c r="N29" s="149"/>
      <c r="O29" s="298"/>
      <c r="P29" s="301"/>
      <c r="Q29" s="306"/>
      <c r="R29" s="137">
        <v>2</v>
      </c>
      <c r="S29" s="134"/>
      <c r="T29" s="138"/>
      <c r="U29" s="139"/>
      <c r="V29" s="139"/>
      <c r="W29" s="140"/>
      <c r="X29" s="139"/>
      <c r="Y29" s="139"/>
      <c r="Z29" s="139"/>
      <c r="AA29" s="141"/>
      <c r="AB29" s="142"/>
      <c r="AC29" s="143"/>
      <c r="AD29" s="142"/>
      <c r="AE29" s="143"/>
      <c r="AF29" s="144"/>
      <c r="AG29" s="145"/>
      <c r="AH29" s="135"/>
      <c r="AI29" s="160"/>
      <c r="AJ29" s="161"/>
      <c r="AK29" s="161"/>
      <c r="AL29" s="135"/>
      <c r="AM29" s="146"/>
    </row>
    <row r="30" spans="1:39" s="148" customFormat="1" ht="24" customHeight="1" x14ac:dyDescent="0.35">
      <c r="A30" s="287"/>
      <c r="B30" s="310"/>
      <c r="C30" s="337"/>
      <c r="D30" s="312"/>
      <c r="E30" s="339"/>
      <c r="F30" s="339"/>
      <c r="G30" s="339"/>
      <c r="H30" s="294"/>
      <c r="I30" s="339"/>
      <c r="J30" s="296"/>
      <c r="K30" s="299"/>
      <c r="L30" s="302"/>
      <c r="M30" s="304"/>
      <c r="N30" s="149"/>
      <c r="O30" s="299"/>
      <c r="P30" s="302"/>
      <c r="Q30" s="307"/>
      <c r="R30" s="137">
        <v>3</v>
      </c>
      <c r="S30" s="134"/>
      <c r="T30" s="138"/>
      <c r="U30" s="139"/>
      <c r="V30" s="139"/>
      <c r="W30" s="140"/>
      <c r="X30" s="139"/>
      <c r="Y30" s="139"/>
      <c r="Z30" s="139"/>
      <c r="AA30" s="141"/>
      <c r="AB30" s="142"/>
      <c r="AC30" s="143"/>
      <c r="AD30" s="142"/>
      <c r="AE30" s="143"/>
      <c r="AF30" s="144"/>
      <c r="AG30" s="145"/>
      <c r="AH30" s="135"/>
      <c r="AI30" s="160"/>
      <c r="AJ30" s="161"/>
      <c r="AK30" s="161"/>
      <c r="AL30" s="135"/>
      <c r="AM30" s="146"/>
    </row>
    <row r="31" spans="1:39" s="148" customFormat="1" ht="151.5" customHeight="1" x14ac:dyDescent="0.35">
      <c r="A31" s="287">
        <f>1+A28</f>
        <v>9</v>
      </c>
      <c r="B31" s="359" t="s">
        <v>232</v>
      </c>
      <c r="C31" s="311" t="s">
        <v>253</v>
      </c>
      <c r="D31" s="311" t="s">
        <v>271</v>
      </c>
      <c r="E31" s="338" t="s">
        <v>120</v>
      </c>
      <c r="F31" s="338" t="s">
        <v>233</v>
      </c>
      <c r="G31" s="338" t="s">
        <v>234</v>
      </c>
      <c r="H31" s="293" t="s">
        <v>323</v>
      </c>
      <c r="I31" s="338" t="s">
        <v>115</v>
      </c>
      <c r="J31" s="295">
        <v>2</v>
      </c>
      <c r="K31" s="297" t="str">
        <f>IF(J31&lt;=0,"",IF(J31&lt;=2,"Muy Baja",IF(J31&lt;=24,"Baja",IF(J31&lt;=500,"Media",IF(J31&lt;=5000,"Alta","Muy Alta")))))</f>
        <v>Muy Baja</v>
      </c>
      <c r="L31" s="300">
        <f>IF(K31="","",IF(K31="Muy Baja",0.2,IF(K31="Baja",0.4,IF(K31="Media",0.6,IF(K31="Alta",0.8,IF(K31="Muy Alta",1,))))))</f>
        <v>0.2</v>
      </c>
      <c r="M31" s="303" t="s">
        <v>295</v>
      </c>
      <c r="N31" s="136" t="str">
        <f ca="1">IF(NOT(ISERROR(MATCH(M31,'Tabla Impacto'!$B$221:$B$223,0))),'Tabla Impacto'!$F$223&amp;"Por favor no seleccionar los criterios de impacto(Afectación Económica o presupuestal y Pérdida Reputacional)",M31)</f>
        <v xml:space="preserve"> Entre 50 y 100 SMLMV </v>
      </c>
      <c r="O31" s="297" t="str">
        <f ca="1">IF(OR(N31='Tabla Impacto'!$C$11,N31='Tabla Impacto'!$D$11),"Leve",IF(OR(N31='Tabla Impacto'!$C$12,N31='Tabla Impacto'!$D$12),"Menor",IF(OR(N31='Tabla Impacto'!$C$13,N31='Tabla Impacto'!$D$13),"Moderado",IF(OR(N31='Tabla Impacto'!$C$14,N31='Tabla Impacto'!$D$14),"Mayor",IF(OR(N31='Tabla Impacto'!$C$15,N31='Tabla Impacto'!$D$15),"Catastrófico","")))))</f>
        <v>Moderado</v>
      </c>
      <c r="P31" s="300">
        <f ca="1">IF(O31="","",IF(O31="Leve",0.2,IF(O31="Menor",0.4,IF(O31="Moderado",0.6,IF(O31="Mayor",0.8,IF(O31="Catastrófico",1,))))))</f>
        <v>0.6</v>
      </c>
      <c r="Q31" s="305" t="str">
        <f ca="1">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Moderado</v>
      </c>
      <c r="R31" s="137">
        <v>1</v>
      </c>
      <c r="S31" s="134" t="s">
        <v>340</v>
      </c>
      <c r="T31" s="138" t="str">
        <f t="shared" si="7"/>
        <v>Probabilidad</v>
      </c>
      <c r="U31" s="139" t="s">
        <v>14</v>
      </c>
      <c r="V31" s="139" t="s">
        <v>9</v>
      </c>
      <c r="W31" s="140" t="str">
        <f t="shared" si="8"/>
        <v>40%</v>
      </c>
      <c r="X31" s="139" t="s">
        <v>20</v>
      </c>
      <c r="Y31" s="139" t="s">
        <v>22</v>
      </c>
      <c r="Z31" s="139" t="s">
        <v>110</v>
      </c>
      <c r="AA31" s="141">
        <f t="shared" si="9"/>
        <v>0.12</v>
      </c>
      <c r="AB31" s="142" t="str">
        <f t="shared" si="10"/>
        <v>Muy Baja</v>
      </c>
      <c r="AC31" s="143">
        <f t="shared" si="11"/>
        <v>0.12</v>
      </c>
      <c r="AD31" s="142" t="str">
        <f t="shared" ca="1" si="12"/>
        <v>Moderado</v>
      </c>
      <c r="AE31" s="143">
        <f t="shared" ca="1" si="13"/>
        <v>0.6</v>
      </c>
      <c r="AF31" s="144" t="str">
        <f t="shared" ca="1" si="14"/>
        <v>Moderado</v>
      </c>
      <c r="AG31" s="145" t="s">
        <v>122</v>
      </c>
      <c r="AH31" s="134" t="s">
        <v>341</v>
      </c>
      <c r="AI31" s="146" t="s">
        <v>222</v>
      </c>
      <c r="AJ31" s="166">
        <v>45352</v>
      </c>
      <c r="AK31" s="166">
        <v>45504</v>
      </c>
      <c r="AL31" s="134" t="s">
        <v>283</v>
      </c>
      <c r="AM31" s="146"/>
    </row>
    <row r="32" spans="1:39" s="148" customFormat="1" ht="46.5" customHeight="1" x14ac:dyDescent="0.35">
      <c r="A32" s="287"/>
      <c r="B32" s="360"/>
      <c r="C32" s="312"/>
      <c r="D32" s="312"/>
      <c r="E32" s="339"/>
      <c r="F32" s="339"/>
      <c r="G32" s="339"/>
      <c r="H32" s="294"/>
      <c r="I32" s="339"/>
      <c r="J32" s="296"/>
      <c r="K32" s="298"/>
      <c r="L32" s="301"/>
      <c r="M32" s="304"/>
      <c r="N32" s="149"/>
      <c r="O32" s="298"/>
      <c r="P32" s="301"/>
      <c r="Q32" s="306"/>
      <c r="R32" s="137">
        <v>2</v>
      </c>
      <c r="S32" s="134"/>
      <c r="T32" s="138" t="str">
        <f t="shared" ref="T32:T33" si="53">IF(OR(U32="Preventivo",U32="Detectivo"),"Probabilidad",IF(U32="Correctivo","Impacto",""))</f>
        <v/>
      </c>
      <c r="U32" s="139"/>
      <c r="V32" s="139"/>
      <c r="W32" s="140" t="str">
        <f t="shared" ref="W32:W33" si="54">IF(AND(U32="Preventivo",V32="Automático"),"50%",IF(AND(U32="Preventivo",V32="Manual"),"40%",IF(AND(U32="Detectivo",V32="Automático"),"40%",IF(AND(U32="Detectivo",V32="Manual"),"30%",IF(AND(U32="Correctivo",V32="Automático"),"35%",IF(AND(U32="Correctivo",V32="Manual"),"25%",""))))))</f>
        <v/>
      </c>
      <c r="X32" s="139"/>
      <c r="Y32" s="139"/>
      <c r="Z32" s="139"/>
      <c r="AA32" s="141" t="str">
        <f>IFERROR(IF(T32="Probabilidad",(AA31-(+AA31*W32)),IF(T32="Impacto",L32,"")),"")</f>
        <v/>
      </c>
      <c r="AB32" s="142" t="str">
        <f t="shared" ref="AB32:AB33" si="55">IFERROR(IF(AA32="","",IF(AA32&lt;=0.2,"Muy Baja",IF(AA32&lt;=0.4,"Baja",IF(AA32&lt;=0.6,"Media",IF(AA32&lt;=0.8,"Alta","Muy Alta"))))),"")</f>
        <v/>
      </c>
      <c r="AC32" s="143" t="str">
        <f t="shared" ref="AC32:AC33" si="56">+AA32</f>
        <v/>
      </c>
      <c r="AD32" s="142" t="str">
        <f t="shared" ref="AD32:AD33" ca="1" si="57">IFERROR(IF(AE32="","",IF(AE32&lt;=0.2,"Leve",IF(AE32&lt;=0.4,"Menor",IF(AE32&lt;=0.6,"Moderado",IF(AE32&lt;=0.8,"Mayor","Catastrófico"))))),"")</f>
        <v>Moderado</v>
      </c>
      <c r="AE32" s="143">
        <f ca="1">+AE31</f>
        <v>0.6</v>
      </c>
      <c r="AF32" s="144" t="str">
        <f t="shared" ref="AF32:AF33" ca="1" si="58">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45"/>
      <c r="AH32" s="134"/>
      <c r="AI32" s="146"/>
      <c r="AJ32" s="166"/>
      <c r="AK32" s="167"/>
      <c r="AL32" s="134"/>
      <c r="AM32" s="146"/>
    </row>
    <row r="33" spans="1:39" s="148" customFormat="1" ht="30.75" customHeight="1" x14ac:dyDescent="0.35">
      <c r="A33" s="287"/>
      <c r="B33" s="361"/>
      <c r="C33" s="312"/>
      <c r="D33" s="312"/>
      <c r="E33" s="339"/>
      <c r="F33" s="339"/>
      <c r="G33" s="339"/>
      <c r="H33" s="294"/>
      <c r="I33" s="339"/>
      <c r="J33" s="296"/>
      <c r="K33" s="299"/>
      <c r="L33" s="302"/>
      <c r="M33" s="304"/>
      <c r="N33" s="149"/>
      <c r="O33" s="299"/>
      <c r="P33" s="302"/>
      <c r="Q33" s="307"/>
      <c r="R33" s="137">
        <v>3</v>
      </c>
      <c r="S33" s="135"/>
      <c r="T33" s="138" t="str">
        <f t="shared" si="53"/>
        <v/>
      </c>
      <c r="U33" s="139"/>
      <c r="V33" s="139"/>
      <c r="W33" s="140" t="str">
        <f t="shared" si="54"/>
        <v/>
      </c>
      <c r="X33" s="139"/>
      <c r="Y33" s="139"/>
      <c r="Z33" s="139"/>
      <c r="AA33" s="141" t="str">
        <f>IFERROR(IF(T33="Probabilidad",(AA32-(+AA32*W33)),IF(T33="Impacto",L33,"")),"")</f>
        <v/>
      </c>
      <c r="AB33" s="142" t="str">
        <f t="shared" si="55"/>
        <v/>
      </c>
      <c r="AC33" s="143" t="str">
        <f t="shared" si="56"/>
        <v/>
      </c>
      <c r="AD33" s="142" t="str">
        <f t="shared" ca="1" si="57"/>
        <v>Moderado</v>
      </c>
      <c r="AE33" s="143">
        <f ca="1">+P31</f>
        <v>0.6</v>
      </c>
      <c r="AF33" s="144" t="str">
        <f t="shared" ca="1" si="58"/>
        <v/>
      </c>
      <c r="AG33" s="145"/>
      <c r="AH33" s="134"/>
      <c r="AI33" s="146"/>
      <c r="AJ33" s="166"/>
      <c r="AK33" s="167"/>
      <c r="AL33" s="134"/>
      <c r="AM33" s="146"/>
    </row>
    <row r="34" spans="1:39" s="148" customFormat="1" ht="151.5" customHeight="1" x14ac:dyDescent="0.35">
      <c r="A34" s="287">
        <f>1+A31</f>
        <v>10</v>
      </c>
      <c r="B34" s="308" t="s">
        <v>236</v>
      </c>
      <c r="C34" s="311" t="s">
        <v>235</v>
      </c>
      <c r="D34" s="311" t="s">
        <v>237</v>
      </c>
      <c r="E34" s="338" t="s">
        <v>118</v>
      </c>
      <c r="F34" s="338" t="s">
        <v>238</v>
      </c>
      <c r="G34" s="338" t="s">
        <v>284</v>
      </c>
      <c r="H34" s="293" t="s">
        <v>239</v>
      </c>
      <c r="I34" s="338" t="s">
        <v>115</v>
      </c>
      <c r="J34" s="295">
        <v>355</v>
      </c>
      <c r="K34" s="297" t="str">
        <f>IF(J34&lt;=0,"",IF(J34&lt;=2,"Muy Baja",IF(J34&lt;=24,"Baja",IF(J34&lt;=500,"Media",IF(J34&lt;=5000,"Alta","Muy Alta")))))</f>
        <v>Media</v>
      </c>
      <c r="L34" s="300">
        <f>IF(K34="","",IF(K34="Muy Baja",0.2,IF(K34="Baja",0.4,IF(K34="Media",0.6,IF(K34="Alta",0.8,IF(K34="Muy Alta",1,))))))</f>
        <v>0.6</v>
      </c>
      <c r="M34" s="303" t="s">
        <v>303</v>
      </c>
      <c r="N34" s="136" t="str">
        <f ca="1">IF(NOT(ISERROR(MATCH(M34,'Tabla Impacto'!$B$221:$B$223,0))),'Tabla Impacto'!$F$223&amp;"Por favor no seleccionar los criterios de impacto(Afectación Económica o presupuestal y Pérdida Reputacional)",M34)</f>
        <v xml:space="preserve"> El riesgo afecta la imagen de la entidad con efecto publicitario sostenido a nivel de sector administrativo, nivel departamental o municipal</v>
      </c>
      <c r="O34" s="297" t="str">
        <f ca="1">IF(OR(N34='Tabla Impacto'!$C$11,N34='Tabla Impacto'!$D$11),"Leve",IF(OR(N34='Tabla Impacto'!$C$12,N34='Tabla Impacto'!$D$12),"Menor",IF(OR(N34='Tabla Impacto'!$C$13,N34='Tabla Impacto'!$D$13),"Moderado",IF(OR(N34='Tabla Impacto'!$C$14,N34='Tabla Impacto'!$D$14),"Mayor",IF(OR(N34='Tabla Impacto'!$C$15,N34='Tabla Impacto'!$D$15),"Catastrófico","")))))</f>
        <v>Mayor</v>
      </c>
      <c r="P34" s="300">
        <f ca="1">IF(O34="","",IF(O34="Leve",0.2,IF(O34="Menor",0.4,IF(O34="Moderado",0.6,IF(O34="Mayor",0.8,IF(O34="Catastrófico",1,))))))</f>
        <v>0.8</v>
      </c>
      <c r="Q34" s="305" t="str">
        <f ca="1">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Alto</v>
      </c>
      <c r="R34" s="137">
        <v>1</v>
      </c>
      <c r="S34" s="134" t="s">
        <v>285</v>
      </c>
      <c r="T34" s="138" t="str">
        <f t="shared" si="7"/>
        <v>Probabilidad</v>
      </c>
      <c r="U34" s="139" t="s">
        <v>14</v>
      </c>
      <c r="V34" s="139" t="s">
        <v>9</v>
      </c>
      <c r="W34" s="140" t="str">
        <f t="shared" si="8"/>
        <v>40%</v>
      </c>
      <c r="X34" s="139" t="s">
        <v>20</v>
      </c>
      <c r="Y34" s="139" t="s">
        <v>22</v>
      </c>
      <c r="Z34" s="139" t="s">
        <v>110</v>
      </c>
      <c r="AA34" s="141">
        <f t="shared" si="9"/>
        <v>0.36</v>
      </c>
      <c r="AB34" s="142" t="str">
        <f t="shared" si="10"/>
        <v>Baja</v>
      </c>
      <c r="AC34" s="143">
        <f t="shared" si="11"/>
        <v>0.36</v>
      </c>
      <c r="AD34" s="142" t="str">
        <f t="shared" ca="1" si="12"/>
        <v>Mayor</v>
      </c>
      <c r="AE34" s="143">
        <f t="shared" ca="1" si="13"/>
        <v>0.8</v>
      </c>
      <c r="AF34" s="144" t="str">
        <f t="shared" ca="1" si="14"/>
        <v>Alto</v>
      </c>
      <c r="AG34" s="145" t="s">
        <v>122</v>
      </c>
      <c r="AH34" s="134" t="s">
        <v>286</v>
      </c>
      <c r="AI34" s="146" t="s">
        <v>222</v>
      </c>
      <c r="AJ34" s="147" t="s">
        <v>196</v>
      </c>
      <c r="AK34" s="147" t="s">
        <v>196</v>
      </c>
      <c r="AL34" s="135" t="s">
        <v>240</v>
      </c>
      <c r="AM34" s="146"/>
    </row>
    <row r="35" spans="1:39" s="148" customFormat="1" ht="24" customHeight="1" x14ac:dyDescent="0.35">
      <c r="A35" s="287"/>
      <c r="B35" s="309"/>
      <c r="C35" s="337"/>
      <c r="D35" s="337"/>
      <c r="E35" s="339"/>
      <c r="F35" s="339"/>
      <c r="G35" s="339"/>
      <c r="H35" s="294"/>
      <c r="I35" s="339"/>
      <c r="J35" s="296"/>
      <c r="K35" s="298"/>
      <c r="L35" s="301"/>
      <c r="M35" s="304"/>
      <c r="N35" s="149"/>
      <c r="O35" s="298"/>
      <c r="P35" s="301"/>
      <c r="Q35" s="306"/>
      <c r="R35" s="137">
        <v>2</v>
      </c>
      <c r="S35" s="134"/>
      <c r="T35" s="138" t="str">
        <f t="shared" ref="T35:T36" si="59">IF(OR(U35="Preventivo",U35="Detectivo"),"Probabilidad",IF(U35="Correctivo","Impacto",""))</f>
        <v/>
      </c>
      <c r="U35" s="139"/>
      <c r="V35" s="139"/>
      <c r="W35" s="140"/>
      <c r="X35" s="139"/>
      <c r="Y35" s="139"/>
      <c r="Z35" s="139"/>
      <c r="AA35" s="141" t="str">
        <f>IFERROR(IF(T35="Probabilidad",(AA34-(+AA34*W35)),IF(T35="Impacto",L35,"")),"")</f>
        <v/>
      </c>
      <c r="AB35" s="142" t="str">
        <f t="shared" ref="AB35:AB36" si="60">IFERROR(IF(AA35="","",IF(AA35&lt;=0.2,"Muy Baja",IF(AA35&lt;=0.4,"Baja",IF(AA35&lt;=0.6,"Media",IF(AA35&lt;=0.8,"Alta","Muy Alta"))))),"")</f>
        <v/>
      </c>
      <c r="AC35" s="143" t="str">
        <f t="shared" ref="AC35:AC36" si="61">+AA35</f>
        <v/>
      </c>
      <c r="AD35" s="142" t="str">
        <f t="shared" ref="AD35:AD36" si="62">IFERROR(IF(AE35="","",IF(AE35&lt;=0.2,"Leve",IF(AE35&lt;=0.4,"Menor",IF(AE35&lt;=0.6,"Moderado",IF(AE35&lt;=0.8,"Mayor","Catastrófico"))))),"")</f>
        <v/>
      </c>
      <c r="AE35" s="143" t="str">
        <f t="shared" ref="AE35:AE36" si="63">IFERROR(IF(T35="Impacto",(P35-(+P35*W35)),IF(T35="Probabilidad",P35,"")),"")</f>
        <v/>
      </c>
      <c r="AF35" s="144" t="str">
        <f t="shared" ref="AF35:AF36" si="64">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45"/>
      <c r="AH35" s="134"/>
      <c r="AI35" s="146"/>
      <c r="AJ35" s="147"/>
      <c r="AK35" s="147"/>
      <c r="AL35" s="134"/>
      <c r="AM35" s="146"/>
    </row>
    <row r="36" spans="1:39" s="148" customFormat="1" ht="18" customHeight="1" x14ac:dyDescent="0.35">
      <c r="A36" s="287"/>
      <c r="B36" s="310"/>
      <c r="C36" s="362"/>
      <c r="D36" s="337"/>
      <c r="E36" s="339"/>
      <c r="F36" s="339"/>
      <c r="G36" s="339"/>
      <c r="H36" s="294"/>
      <c r="I36" s="339"/>
      <c r="J36" s="296"/>
      <c r="K36" s="299"/>
      <c r="L36" s="302"/>
      <c r="M36" s="304"/>
      <c r="N36" s="149"/>
      <c r="O36" s="299"/>
      <c r="P36" s="302"/>
      <c r="Q36" s="307"/>
      <c r="R36" s="137">
        <v>3</v>
      </c>
      <c r="S36" s="134"/>
      <c r="T36" s="138" t="str">
        <f t="shared" si="59"/>
        <v/>
      </c>
      <c r="U36" s="139"/>
      <c r="V36" s="139"/>
      <c r="W36" s="140"/>
      <c r="X36" s="139"/>
      <c r="Y36" s="139"/>
      <c r="Z36" s="139"/>
      <c r="AA36" s="141" t="str">
        <f>IFERROR(IF(T36="Probabilidad",(AA35-(+AA35*W36)),IF(T36="Impacto",L36,"")),"")</f>
        <v/>
      </c>
      <c r="AB36" s="142" t="str">
        <f t="shared" si="60"/>
        <v/>
      </c>
      <c r="AC36" s="143" t="str">
        <f t="shared" si="61"/>
        <v/>
      </c>
      <c r="AD36" s="142" t="str">
        <f t="shared" si="62"/>
        <v/>
      </c>
      <c r="AE36" s="143" t="str">
        <f t="shared" si="63"/>
        <v/>
      </c>
      <c r="AF36" s="144" t="str">
        <f t="shared" si="64"/>
        <v/>
      </c>
      <c r="AG36" s="145"/>
      <c r="AH36" s="134"/>
      <c r="AI36" s="146"/>
      <c r="AJ36" s="147"/>
      <c r="AK36" s="147"/>
      <c r="AL36" s="134"/>
      <c r="AM36" s="146"/>
    </row>
    <row r="37" spans="1:39" s="148" customFormat="1" ht="151.5" customHeight="1" x14ac:dyDescent="0.35">
      <c r="A37" s="287">
        <f>1+A34</f>
        <v>11</v>
      </c>
      <c r="B37" s="308" t="s">
        <v>241</v>
      </c>
      <c r="C37" s="356" t="s">
        <v>251</v>
      </c>
      <c r="D37" s="356" t="s">
        <v>273</v>
      </c>
      <c r="E37" s="341" t="s">
        <v>120</v>
      </c>
      <c r="F37" s="341" t="s">
        <v>287</v>
      </c>
      <c r="G37" s="341" t="s">
        <v>316</v>
      </c>
      <c r="H37" s="363" t="s">
        <v>322</v>
      </c>
      <c r="I37" s="341" t="s">
        <v>115</v>
      </c>
      <c r="J37" s="365">
        <v>3000</v>
      </c>
      <c r="K37" s="367" t="str">
        <f>IF(J37&lt;=0,"",IF(J37&lt;=2,"Muy Baja",IF(J37&lt;=24,"Baja",IF(J37&lt;=500,"Media",IF(J37&lt;=5000,"Alta","Muy Alta")))))</f>
        <v>Alta</v>
      </c>
      <c r="L37" s="370">
        <f>IF(K37="","",IF(K37="Muy Baja",0.2,IF(K37="Baja",0.4,IF(K37="Media",0.6,IF(K37="Alta",0.8,IF(K37="Muy Alta",1,))))))</f>
        <v>0.8</v>
      </c>
      <c r="M37" s="373" t="s">
        <v>295</v>
      </c>
      <c r="N37" s="180" t="str">
        <f ca="1">IF(NOT(ISERROR(MATCH(M37,'Tabla Impacto'!$B$221:$B$223,0))),'Tabla Impacto'!$F$223&amp;"Por favor no seleccionar los criterios de impacto(Afectación Económica o presupuestal y Pérdida Reputacional)",M37)</f>
        <v xml:space="preserve"> Entre 50 y 100 SMLMV </v>
      </c>
      <c r="O37" s="367" t="str">
        <f ca="1">IF(OR(N37='Tabla Impacto'!$C$11,N37='Tabla Impacto'!$D$11),"Leve",IF(OR(N37='Tabla Impacto'!$C$12,N37='Tabla Impacto'!$D$12),"Menor",IF(OR(N37='Tabla Impacto'!$C$13,N37='Tabla Impacto'!$D$13),"Moderado",IF(OR(N37='Tabla Impacto'!$C$14,N37='Tabla Impacto'!$D$14),"Mayor",IF(OR(N37='Tabla Impacto'!$C$15,N37='Tabla Impacto'!$D$15),"Catastrófico","")))))</f>
        <v>Moderado</v>
      </c>
      <c r="P37" s="370">
        <f ca="1">IF(O37="","",IF(O37="Leve",0.2,IF(O37="Menor",0.4,IF(O37="Moderado",0.6,IF(O37="Mayor",0.8,IF(O37="Catastrófico",1,))))))</f>
        <v>0.6</v>
      </c>
      <c r="Q37" s="375" t="str">
        <f ca="1">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Alto</v>
      </c>
      <c r="R37" s="121">
        <v>1</v>
      </c>
      <c r="S37" s="122" t="s">
        <v>254</v>
      </c>
      <c r="T37" s="123" t="str">
        <f t="shared" ref="T37:T39" si="65">IF(OR(U37="Preventivo",U37="Detectivo"),"Probabilidad",IF(U37="Correctivo","Impacto",""))</f>
        <v>Probabilidad</v>
      </c>
      <c r="U37" s="124" t="s">
        <v>14</v>
      </c>
      <c r="V37" s="124" t="s">
        <v>9</v>
      </c>
      <c r="W37" s="125" t="str">
        <f t="shared" ref="W37:W39" si="66">IF(AND(U37="Preventivo",V37="Automático"),"50%",IF(AND(U37="Preventivo",V37="Manual"),"40%",IF(AND(U37="Detectivo",V37="Automático"),"40%",IF(AND(U37="Detectivo",V37="Manual"),"30%",IF(AND(U37="Correctivo",V37="Automático"),"35%",IF(AND(U37="Correctivo",V37="Manual"),"25%",""))))))</f>
        <v>40%</v>
      </c>
      <c r="X37" s="124" t="s">
        <v>19</v>
      </c>
      <c r="Y37" s="124" t="s">
        <v>22</v>
      </c>
      <c r="Z37" s="124" t="s">
        <v>110</v>
      </c>
      <c r="AA37" s="126">
        <f t="shared" ref="AA37" si="67">IFERROR(IF(T37="Probabilidad",(L37-(+L37*W37)),IF(T37="Impacto",L37,"")),"")</f>
        <v>0.48</v>
      </c>
      <c r="AB37" s="127" t="str">
        <f t="shared" ref="AB37:AB39" si="68">IFERROR(IF(AA37="","",IF(AA37&lt;=0.2,"Muy Baja",IF(AA37&lt;=0.4,"Baja",IF(AA37&lt;=0.6,"Media",IF(AA37&lt;=0.8,"Alta","Muy Alta"))))),"")</f>
        <v>Media</v>
      </c>
      <c r="AC37" s="128">
        <f t="shared" ref="AC37:AC39" si="69">+AA37</f>
        <v>0.48</v>
      </c>
      <c r="AD37" s="127" t="str">
        <f t="shared" ref="AD37:AD39" ca="1" si="70">IFERROR(IF(AE37="","",IF(AE37&lt;=0.2,"Leve",IF(AE37&lt;=0.4,"Menor",IF(AE37&lt;=0.6,"Moderado",IF(AE37&lt;=0.8,"Mayor","Catastrófico"))))),"")</f>
        <v>Moderado</v>
      </c>
      <c r="AE37" s="128">
        <f t="shared" ref="AE37" ca="1" si="71">IFERROR(IF(T37="Impacto",(P37-(+P37*W37)),IF(T37="Probabilidad",P37,"")),"")</f>
        <v>0.6</v>
      </c>
      <c r="AF37" s="129" t="str">
        <f t="shared" ref="AF37:AF39" ca="1" si="72">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Moderado</v>
      </c>
      <c r="AG37" s="130" t="s">
        <v>122</v>
      </c>
      <c r="AH37" s="122" t="s">
        <v>306</v>
      </c>
      <c r="AI37" s="132" t="s">
        <v>197</v>
      </c>
      <c r="AJ37" s="131">
        <v>44564</v>
      </c>
      <c r="AK37" s="131" t="s">
        <v>261</v>
      </c>
      <c r="AL37" s="122" t="s">
        <v>272</v>
      </c>
      <c r="AM37" s="132"/>
    </row>
    <row r="38" spans="1:39" s="148" customFormat="1" ht="151.5" customHeight="1" x14ac:dyDescent="0.35">
      <c r="A38" s="287"/>
      <c r="B38" s="309"/>
      <c r="C38" s="357"/>
      <c r="D38" s="358"/>
      <c r="E38" s="342"/>
      <c r="F38" s="342"/>
      <c r="G38" s="342"/>
      <c r="H38" s="364"/>
      <c r="I38" s="342"/>
      <c r="J38" s="366"/>
      <c r="K38" s="368"/>
      <c r="L38" s="371"/>
      <c r="M38" s="374"/>
      <c r="N38" s="181"/>
      <c r="O38" s="368"/>
      <c r="P38" s="371"/>
      <c r="Q38" s="376"/>
      <c r="R38" s="121">
        <v>2</v>
      </c>
      <c r="S38" s="122" t="s">
        <v>274</v>
      </c>
      <c r="T38" s="123" t="str">
        <f t="shared" si="65"/>
        <v>Probabilidad</v>
      </c>
      <c r="U38" s="124" t="s">
        <v>14</v>
      </c>
      <c r="V38" s="124" t="s">
        <v>9</v>
      </c>
      <c r="W38" s="125" t="str">
        <f t="shared" si="66"/>
        <v>40%</v>
      </c>
      <c r="X38" s="124" t="s">
        <v>19</v>
      </c>
      <c r="Y38" s="124" t="s">
        <v>22</v>
      </c>
      <c r="Z38" s="124" t="s">
        <v>110</v>
      </c>
      <c r="AA38" s="126">
        <f>IFERROR(IF(T38="Probabilidad",(AA37-(+AA37*W38)),IF(T38="Impacto",L38,"")),"")</f>
        <v>0.28799999999999998</v>
      </c>
      <c r="AB38" s="127" t="str">
        <f t="shared" si="68"/>
        <v>Baja</v>
      </c>
      <c r="AC38" s="128">
        <f t="shared" si="69"/>
        <v>0.28799999999999998</v>
      </c>
      <c r="AD38" s="127" t="str">
        <f t="shared" si="70"/>
        <v>Menor</v>
      </c>
      <c r="AE38" s="128">
        <v>0.4</v>
      </c>
      <c r="AF38" s="129" t="str">
        <f t="shared" si="72"/>
        <v>Moderado</v>
      </c>
      <c r="AG38" s="130" t="s">
        <v>122</v>
      </c>
      <c r="AH38" s="122" t="s">
        <v>306</v>
      </c>
      <c r="AI38" s="132" t="s">
        <v>197</v>
      </c>
      <c r="AJ38" s="131">
        <v>44564</v>
      </c>
      <c r="AK38" s="131" t="s">
        <v>261</v>
      </c>
      <c r="AL38" s="122" t="s">
        <v>272</v>
      </c>
      <c r="AM38" s="132"/>
    </row>
    <row r="39" spans="1:39" s="148" customFormat="1" ht="151.5" customHeight="1" x14ac:dyDescent="0.35">
      <c r="A39" s="287"/>
      <c r="B39" s="310"/>
      <c r="C39" s="357"/>
      <c r="D39" s="358"/>
      <c r="E39" s="342"/>
      <c r="F39" s="342"/>
      <c r="G39" s="342"/>
      <c r="H39" s="364"/>
      <c r="I39" s="342"/>
      <c r="J39" s="366"/>
      <c r="K39" s="369"/>
      <c r="L39" s="372"/>
      <c r="M39" s="374"/>
      <c r="N39" s="181"/>
      <c r="O39" s="369"/>
      <c r="P39" s="372"/>
      <c r="Q39" s="377"/>
      <c r="R39" s="121">
        <v>3</v>
      </c>
      <c r="S39" s="122" t="s">
        <v>255</v>
      </c>
      <c r="T39" s="123" t="str">
        <f t="shared" si="65"/>
        <v>Probabilidad</v>
      </c>
      <c r="U39" s="124" t="s">
        <v>14</v>
      </c>
      <c r="V39" s="124" t="s">
        <v>9</v>
      </c>
      <c r="W39" s="125" t="str">
        <f t="shared" si="66"/>
        <v>40%</v>
      </c>
      <c r="X39" s="124" t="s">
        <v>19</v>
      </c>
      <c r="Y39" s="124" t="s">
        <v>22</v>
      </c>
      <c r="Z39" s="124" t="s">
        <v>110</v>
      </c>
      <c r="AA39" s="126">
        <f>IFERROR(IF(T39="Probabilidad",(AA38-(+A38*W39)),IF(T39="Impacto",L39,"")),"")</f>
        <v>0.28799999999999998</v>
      </c>
      <c r="AB39" s="127" t="str">
        <f t="shared" si="68"/>
        <v>Baja</v>
      </c>
      <c r="AC39" s="128">
        <f t="shared" si="69"/>
        <v>0.28799999999999998</v>
      </c>
      <c r="AD39" s="127" t="str">
        <f t="shared" si="70"/>
        <v>Menor</v>
      </c>
      <c r="AE39" s="128">
        <v>0.4</v>
      </c>
      <c r="AF39" s="129" t="str">
        <f t="shared" si="72"/>
        <v>Moderado</v>
      </c>
      <c r="AG39" s="130" t="s">
        <v>122</v>
      </c>
      <c r="AH39" s="122" t="s">
        <v>306</v>
      </c>
      <c r="AI39" s="132" t="s">
        <v>197</v>
      </c>
      <c r="AJ39" s="131">
        <v>44564</v>
      </c>
      <c r="AK39" s="131" t="s">
        <v>261</v>
      </c>
      <c r="AL39" s="122" t="s">
        <v>272</v>
      </c>
      <c r="AM39" s="132"/>
    </row>
    <row r="40" spans="1:39" s="148" customFormat="1" ht="141" customHeight="1" x14ac:dyDescent="0.35">
      <c r="A40" s="287">
        <f>1+A37</f>
        <v>12</v>
      </c>
      <c r="B40" s="359" t="s">
        <v>242</v>
      </c>
      <c r="C40" s="356" t="s">
        <v>243</v>
      </c>
      <c r="D40" s="356" t="s">
        <v>244</v>
      </c>
      <c r="E40" s="341" t="s">
        <v>120</v>
      </c>
      <c r="F40" s="378" t="s">
        <v>288</v>
      </c>
      <c r="G40" s="341" t="s">
        <v>276</v>
      </c>
      <c r="H40" s="363" t="s">
        <v>277</v>
      </c>
      <c r="I40" s="341" t="s">
        <v>115</v>
      </c>
      <c r="J40" s="365">
        <v>53</v>
      </c>
      <c r="K40" s="367" t="str">
        <f>IF(J40&lt;=0,"",IF(J40&lt;=2,"Muy Baja",IF(J40&lt;=24,"Baja",IF(J40&lt;=500,"Media",IF(J40&lt;=5000,"Alta","Muy Alta")))))</f>
        <v>Media</v>
      </c>
      <c r="L40" s="370">
        <f>IF(K40="","",IF(K40="Muy Baja",0.2,IF(K40="Baja",0.4,IF(K40="Media",0.6,IF(K40="Alta",0.8,IF(K40="Muy Alta",1,))))))</f>
        <v>0.6</v>
      </c>
      <c r="M40" s="373" t="s">
        <v>303</v>
      </c>
      <c r="N40" s="180" t="str">
        <f ca="1">IF(NOT(ISERROR(MATCH(M40,'Tabla Impacto'!$B$221:$B$223,0))),'Tabla Impacto'!$F$223&amp;"Por favor no seleccionar los criterios de impacto(Afectación Económica o presupuestal y Pérdida Reputacional)",M40)</f>
        <v xml:space="preserve"> El riesgo afecta la imagen de la entidad con efecto publicitario sostenido a nivel de sector administrativo, nivel departamental o municipal</v>
      </c>
      <c r="O40" s="367" t="str">
        <f ca="1">IF(OR(N40='Tabla Impacto'!$C$11,N40='Tabla Impacto'!$D$11),"Leve",IF(OR(N40='Tabla Impacto'!$C$12,N40='Tabla Impacto'!$D$12),"Menor",IF(OR(N40='Tabla Impacto'!$C$13,N40='Tabla Impacto'!$D$13),"Moderado",IF(OR(N40='Tabla Impacto'!$C$14,N40='Tabla Impacto'!$D$14),"Mayor",IF(OR(N40='Tabla Impacto'!$C$15,N40='Tabla Impacto'!$D$15),"Catastrófico","")))))</f>
        <v>Mayor</v>
      </c>
      <c r="P40" s="370">
        <f ca="1">IF(O40="","",IF(O40="Leve",0.2,IF(O40="Menor",0.4,IF(O40="Moderado",0.6,IF(O40="Mayor",0.8,IF(O40="Catastrófico",1,))))))</f>
        <v>0.8</v>
      </c>
      <c r="Q40" s="375" t="str">
        <f ca="1">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Alto</v>
      </c>
      <c r="R40" s="121">
        <v>1</v>
      </c>
      <c r="S40" s="122" t="s">
        <v>343</v>
      </c>
      <c r="T40" s="123" t="s">
        <v>4</v>
      </c>
      <c r="U40" s="124" t="s">
        <v>15</v>
      </c>
      <c r="V40" s="124" t="s">
        <v>9</v>
      </c>
      <c r="W40" s="125" t="s">
        <v>344</v>
      </c>
      <c r="X40" s="124" t="s">
        <v>19</v>
      </c>
      <c r="Y40" s="124" t="s">
        <v>22</v>
      </c>
      <c r="Z40" s="124" t="s">
        <v>110</v>
      </c>
      <c r="AA40" s="126">
        <v>0.42</v>
      </c>
      <c r="AB40" s="127" t="s">
        <v>98</v>
      </c>
      <c r="AC40" s="128">
        <v>0.42</v>
      </c>
      <c r="AD40" s="127" t="s">
        <v>7</v>
      </c>
      <c r="AE40" s="128">
        <v>0.8</v>
      </c>
      <c r="AF40" s="129" t="s">
        <v>74</v>
      </c>
      <c r="AG40" s="130" t="s">
        <v>122</v>
      </c>
      <c r="AH40" s="122" t="s">
        <v>290</v>
      </c>
      <c r="AI40" s="120" t="s">
        <v>222</v>
      </c>
      <c r="AJ40" s="131" t="s">
        <v>275</v>
      </c>
      <c r="AK40" s="131" t="s">
        <v>275</v>
      </c>
      <c r="AL40" s="122" t="s">
        <v>289</v>
      </c>
      <c r="AM40" s="132"/>
    </row>
    <row r="41" spans="1:39" s="148" customFormat="1" ht="141" customHeight="1" x14ac:dyDescent="0.35">
      <c r="A41" s="287"/>
      <c r="B41" s="360"/>
      <c r="C41" s="357"/>
      <c r="D41" s="357"/>
      <c r="E41" s="342"/>
      <c r="F41" s="342"/>
      <c r="G41" s="342"/>
      <c r="H41" s="364"/>
      <c r="I41" s="342"/>
      <c r="J41" s="366"/>
      <c r="K41" s="368"/>
      <c r="L41" s="371"/>
      <c r="M41" s="374"/>
      <c r="N41" s="181"/>
      <c r="O41" s="368"/>
      <c r="P41" s="371"/>
      <c r="Q41" s="376"/>
      <c r="R41" s="121">
        <v>2</v>
      </c>
      <c r="S41" s="122" t="s">
        <v>345</v>
      </c>
      <c r="T41" s="123" t="s">
        <v>4</v>
      </c>
      <c r="U41" s="124" t="s">
        <v>14</v>
      </c>
      <c r="V41" s="124" t="s">
        <v>9</v>
      </c>
      <c r="W41" s="125" t="s">
        <v>346</v>
      </c>
      <c r="X41" s="124" t="s">
        <v>19</v>
      </c>
      <c r="Y41" s="124" t="s">
        <v>22</v>
      </c>
      <c r="Z41" s="124" t="s">
        <v>110</v>
      </c>
      <c r="AA41" s="126">
        <v>0</v>
      </c>
      <c r="AB41" s="127" t="s">
        <v>45</v>
      </c>
      <c r="AC41" s="128">
        <v>0</v>
      </c>
      <c r="AD41" s="127" t="s">
        <v>7</v>
      </c>
      <c r="AE41" s="128">
        <v>0.8</v>
      </c>
      <c r="AF41" s="129" t="s">
        <v>74</v>
      </c>
      <c r="AG41" s="130" t="s">
        <v>122</v>
      </c>
      <c r="AH41" s="122" t="s">
        <v>305</v>
      </c>
      <c r="AI41" s="132" t="s">
        <v>197</v>
      </c>
      <c r="AJ41" s="131" t="s">
        <v>275</v>
      </c>
      <c r="AK41" s="131" t="s">
        <v>275</v>
      </c>
      <c r="AL41" s="122" t="s">
        <v>289</v>
      </c>
      <c r="AM41" s="132"/>
    </row>
    <row r="42" spans="1:39" s="148" customFormat="1" ht="69" customHeight="1" x14ac:dyDescent="0.35">
      <c r="A42" s="287"/>
      <c r="B42" s="361"/>
      <c r="C42" s="357"/>
      <c r="D42" s="357"/>
      <c r="E42" s="342"/>
      <c r="F42" s="342"/>
      <c r="G42" s="342"/>
      <c r="H42" s="364"/>
      <c r="I42" s="342"/>
      <c r="J42" s="366"/>
      <c r="K42" s="369"/>
      <c r="L42" s="372"/>
      <c r="M42" s="374"/>
      <c r="N42" s="181"/>
      <c r="O42" s="369"/>
      <c r="P42" s="372"/>
      <c r="Q42" s="377"/>
      <c r="R42" s="121"/>
      <c r="S42" s="122"/>
      <c r="T42" s="123"/>
      <c r="U42" s="124"/>
      <c r="V42" s="124"/>
      <c r="W42" s="125"/>
      <c r="X42" s="124"/>
      <c r="Y42" s="124"/>
      <c r="Z42" s="124"/>
      <c r="AA42" s="126"/>
      <c r="AB42" s="127"/>
      <c r="AC42" s="128"/>
      <c r="AD42" s="127"/>
      <c r="AE42" s="128"/>
      <c r="AF42" s="129"/>
      <c r="AG42" s="130"/>
      <c r="AH42" s="122"/>
      <c r="AI42" s="132"/>
      <c r="AJ42" s="131"/>
      <c r="AK42" s="131"/>
      <c r="AL42" s="122"/>
      <c r="AM42" s="132"/>
    </row>
    <row r="43" spans="1:39" s="148" customFormat="1" ht="69.75" customHeight="1" x14ac:dyDescent="0.35">
      <c r="A43" s="287">
        <f>1+A40</f>
        <v>13</v>
      </c>
      <c r="B43" s="308" t="s">
        <v>242</v>
      </c>
      <c r="C43" s="356" t="s">
        <v>243</v>
      </c>
      <c r="D43" s="356" t="s">
        <v>244</v>
      </c>
      <c r="E43" s="341" t="s">
        <v>120</v>
      </c>
      <c r="F43" s="341" t="s">
        <v>278</v>
      </c>
      <c r="G43" s="341" t="s">
        <v>279</v>
      </c>
      <c r="H43" s="363" t="s">
        <v>320</v>
      </c>
      <c r="I43" s="341" t="s">
        <v>115</v>
      </c>
      <c r="J43" s="365">
        <v>56</v>
      </c>
      <c r="K43" s="367" t="str">
        <f>IF(J43&lt;=0,"",IF(J43&lt;=2,"Muy Baja",IF(J43&lt;=24,"Baja",IF(J43&lt;=500,"Media",IF(J43&lt;=5000,"Alta","Muy Alta")))))</f>
        <v>Media</v>
      </c>
      <c r="L43" s="370">
        <f>IF(K43="","",IF(K43="Muy Baja",0.2,IF(K43="Baja",0.4,IF(K43="Media",0.6,IF(K43="Alta",0.8,IF(K43="Muy Alta",1,))))))</f>
        <v>0.6</v>
      </c>
      <c r="M43" s="373" t="s">
        <v>303</v>
      </c>
      <c r="N43" s="180" t="str">
        <f ca="1">IF(NOT(ISERROR(MATCH(M43,'Tabla Impacto'!$B$221:$B$223,0))),'Tabla Impacto'!$F$223&amp;"Por favor no seleccionar los criterios de impacto(Afectación Económica o presupuestal y Pérdida Reputacional)",M43)</f>
        <v xml:space="preserve"> El riesgo afecta la imagen de la entidad con efecto publicitario sostenido a nivel de sector administrativo, nivel departamental o municipal</v>
      </c>
      <c r="O43" s="380" t="str">
        <f ca="1">IF(OR(N43='Tabla Impacto'!$C$11,N43='Tabla Impacto'!$D$11),"Leve",IF(OR(N43='Tabla Impacto'!$C$12,N43='Tabla Impacto'!$D$12),"Menor",IF(OR(N43='Tabla Impacto'!$C$13,N43='Tabla Impacto'!$D$13),"Moderado",IF(OR(N43='Tabla Impacto'!$C$14,N43='Tabla Impacto'!$D$14),"Mayor",IF(OR(N43='Tabla Impacto'!$C$15,N43='Tabla Impacto'!$D$15),"Catastrófico","")))))</f>
        <v>Mayor</v>
      </c>
      <c r="P43" s="370">
        <f ca="1">IF(O43="","",IF(O43="Leve",0.2,IF(O43="Menor",0.4,IF(O43="Moderado",0.6,IF(O43="Mayor",0.8,IF(O43="Catastrófico",1,))))))</f>
        <v>0.8</v>
      </c>
      <c r="Q43" s="375" t="str">
        <f ca="1">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Alto</v>
      </c>
      <c r="R43" s="121">
        <v>1</v>
      </c>
      <c r="S43" s="122" t="s">
        <v>321</v>
      </c>
      <c r="T43" s="123" t="str">
        <f t="shared" ref="T43:T51" si="73">IF(OR(U43="Preventivo",U43="Detectivo"),"Probabilidad",IF(U43="Correctivo","Impacto",""))</f>
        <v>Probabilidad</v>
      </c>
      <c r="U43" s="124" t="s">
        <v>15</v>
      </c>
      <c r="V43" s="124" t="s">
        <v>9</v>
      </c>
      <c r="W43" s="125" t="str">
        <f t="shared" ref="W43:W51" si="74">IF(AND(U43="Preventivo",V43="Automático"),"50%",IF(AND(U43="Preventivo",V43="Manual"),"40%",IF(AND(U43="Detectivo",V43="Automático"),"40%",IF(AND(U43="Detectivo",V43="Manual"),"30%",IF(AND(U43="Correctivo",V43="Automático"),"35%",IF(AND(U43="Correctivo",V43="Manual"),"25%",""))))))</f>
        <v>30%</v>
      </c>
      <c r="X43" s="124" t="s">
        <v>20</v>
      </c>
      <c r="Y43" s="124" t="s">
        <v>23</v>
      </c>
      <c r="Z43" s="124" t="s">
        <v>111</v>
      </c>
      <c r="AA43" s="126">
        <f t="shared" ref="AA43:AA51" si="75">IFERROR(IF(T43="Probabilidad",(L43-(+L43*W43)),IF(T43="Impacto",L43,"")),"")</f>
        <v>0.42</v>
      </c>
      <c r="AB43" s="127" t="str">
        <f t="shared" ref="AB43:AB51" si="76">IFERROR(IF(AA43="","",IF(AA43&lt;=0.2,"Muy Baja",IF(AA43&lt;=0.4,"Baja",IF(AA43&lt;=0.6,"Media",IF(AA43&lt;=0.8,"Alta","Muy Alta"))))),"")</f>
        <v>Media</v>
      </c>
      <c r="AC43" s="128">
        <f t="shared" ref="AC43:AC51" si="77">+AA43</f>
        <v>0.42</v>
      </c>
      <c r="AD43" s="127" t="str">
        <f t="shared" ref="AD43:AD51" ca="1" si="78">IFERROR(IF(AE43="","",IF(AE43&lt;=0.2,"Leve",IF(AE43&lt;=0.4,"Menor",IF(AE43&lt;=0.6,"Moderado",IF(AE43&lt;=0.8,"Mayor","Catastrófico"))))),"")</f>
        <v>Mayor</v>
      </c>
      <c r="AE43" s="128">
        <f t="shared" ref="AE43:AE51" ca="1" si="79">IFERROR(IF(T43="Impacto",(P43-(+P43*W43)),IF(T43="Probabilidad",P43,"")),"")</f>
        <v>0.8</v>
      </c>
      <c r="AF43" s="129" t="str">
        <f t="shared" ref="AF43:AF51" ca="1" si="80">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Alto</v>
      </c>
      <c r="AG43" s="130" t="s">
        <v>122</v>
      </c>
      <c r="AH43" s="133" t="s">
        <v>350</v>
      </c>
      <c r="AI43" s="132" t="s">
        <v>195</v>
      </c>
      <c r="AJ43" s="131" t="s">
        <v>275</v>
      </c>
      <c r="AK43" s="131" t="s">
        <v>275</v>
      </c>
      <c r="AL43" s="133" t="s">
        <v>291</v>
      </c>
      <c r="AM43" s="132"/>
    </row>
    <row r="44" spans="1:39" s="148" customFormat="1" ht="17.25" customHeight="1" x14ac:dyDescent="0.35">
      <c r="A44" s="287"/>
      <c r="B44" s="309"/>
      <c r="C44" s="357"/>
      <c r="D44" s="357"/>
      <c r="E44" s="342"/>
      <c r="F44" s="342"/>
      <c r="G44" s="342"/>
      <c r="H44" s="364"/>
      <c r="I44" s="342"/>
      <c r="J44" s="366"/>
      <c r="K44" s="368"/>
      <c r="L44" s="371"/>
      <c r="M44" s="374"/>
      <c r="N44" s="181"/>
      <c r="O44" s="368"/>
      <c r="P44" s="371"/>
      <c r="Q44" s="376"/>
      <c r="R44" s="121">
        <v>2</v>
      </c>
      <c r="S44" s="122"/>
      <c r="T44" s="138"/>
      <c r="U44" s="139"/>
      <c r="V44" s="139"/>
      <c r="W44" s="140"/>
      <c r="X44" s="139"/>
      <c r="Y44" s="139"/>
      <c r="Z44" s="139"/>
      <c r="AA44" s="165"/>
      <c r="AB44" s="142"/>
      <c r="AC44" s="143"/>
      <c r="AD44" s="142"/>
      <c r="AE44" s="143"/>
      <c r="AF44" s="144"/>
      <c r="AG44" s="145"/>
      <c r="AH44" s="122"/>
      <c r="AI44" s="132"/>
      <c r="AJ44" s="131"/>
      <c r="AK44" s="131"/>
      <c r="AL44" s="133"/>
      <c r="AM44" s="132"/>
    </row>
    <row r="45" spans="1:39" s="148" customFormat="1" ht="18" customHeight="1" x14ac:dyDescent="0.35">
      <c r="A45" s="287"/>
      <c r="B45" s="310"/>
      <c r="C45" s="357"/>
      <c r="D45" s="357"/>
      <c r="E45" s="342"/>
      <c r="F45" s="342"/>
      <c r="G45" s="342"/>
      <c r="H45" s="364"/>
      <c r="I45" s="342"/>
      <c r="J45" s="366"/>
      <c r="K45" s="369"/>
      <c r="L45" s="372"/>
      <c r="M45" s="374"/>
      <c r="N45" s="181"/>
      <c r="O45" s="369"/>
      <c r="P45" s="372"/>
      <c r="Q45" s="377"/>
      <c r="R45" s="121">
        <v>3</v>
      </c>
      <c r="S45" s="122"/>
      <c r="T45" s="138"/>
      <c r="U45" s="139"/>
      <c r="V45" s="139"/>
      <c r="W45" s="140"/>
      <c r="X45" s="139"/>
      <c r="Y45" s="139"/>
      <c r="Z45" s="139"/>
      <c r="AA45" s="165"/>
      <c r="AB45" s="142"/>
      <c r="AC45" s="143"/>
      <c r="AD45" s="142"/>
      <c r="AE45" s="143"/>
      <c r="AF45" s="144"/>
      <c r="AG45" s="145"/>
      <c r="AH45" s="133"/>
      <c r="AI45" s="132"/>
      <c r="AJ45" s="131"/>
      <c r="AK45" s="131"/>
      <c r="AL45" s="133"/>
      <c r="AM45" s="132"/>
    </row>
    <row r="46" spans="1:39" s="148" customFormat="1" ht="124" customHeight="1" x14ac:dyDescent="0.35">
      <c r="A46" s="287">
        <f>1+A43</f>
        <v>14</v>
      </c>
      <c r="B46" s="359" t="s">
        <v>327</v>
      </c>
      <c r="C46" s="359" t="s">
        <v>352</v>
      </c>
      <c r="D46" s="359" t="s">
        <v>328</v>
      </c>
      <c r="E46" s="341" t="s">
        <v>118</v>
      </c>
      <c r="F46" s="341" t="s">
        <v>330</v>
      </c>
      <c r="G46" s="341" t="s">
        <v>329</v>
      </c>
      <c r="H46" s="363" t="s">
        <v>326</v>
      </c>
      <c r="I46" s="341" t="s">
        <v>115</v>
      </c>
      <c r="J46" s="365">
        <v>10</v>
      </c>
      <c r="K46" s="367" t="str">
        <f>IF(J46&lt;=0,"",IF(J46&lt;=2,"Muy Baja",IF(J46&lt;=24,"Baja",IF(J46&lt;=500,"Media",IF(J46&lt;=5000,"Alta","Muy Alta")))))</f>
        <v>Baja</v>
      </c>
      <c r="L46" s="370">
        <f>IF(K46="","",IF(K46="Muy Baja",0.2,IF(K46="Baja",0.4,IF(K46="Media",0.6,IF(K46="Alta",0.8,IF(K46="Muy Alta",1,))))))</f>
        <v>0.4</v>
      </c>
      <c r="M46" s="373" t="s">
        <v>303</v>
      </c>
      <c r="N46" s="180" t="str">
        <f ca="1">IF(NOT(ISERROR(MATCH(M46,'Tabla Impacto'!$B$221:$B$223,0))),'Tabla Impacto'!$F$223&amp;"Por favor no seleccionar los criterios de impacto(Afectación Económica o presupuestal y Pérdida Reputacional)",M46)</f>
        <v xml:space="preserve"> El riesgo afecta la imagen de la entidad con efecto publicitario sostenido a nivel de sector administrativo, nivel departamental o municipal</v>
      </c>
      <c r="O46" s="367" t="str">
        <f ca="1">IF(OR(N46='Tabla Impacto'!$C$11,N46='Tabla Impacto'!$D$11),"Leve",IF(OR(N46='Tabla Impacto'!$C$12,N46='Tabla Impacto'!$D$12),"Menor",IF(OR(N46='Tabla Impacto'!$C$13,N46='Tabla Impacto'!$D$13),"Moderado",IF(OR(N46='Tabla Impacto'!$C$14,N46='Tabla Impacto'!$D$14),"Mayor",IF(OR(N46='Tabla Impacto'!$C$15,N46='Tabla Impacto'!$D$15),"Catastrófico","")))))</f>
        <v>Mayor</v>
      </c>
      <c r="P46" s="370">
        <f ca="1">IF(O46="","",IF(O46="Leve",0.2,IF(O46="Menor",0.4,IF(O46="Moderado",0.6,IF(O46="Mayor",0.8,IF(O46="Catastrófico",1,))))))</f>
        <v>0.8</v>
      </c>
      <c r="Q46" s="375" t="str">
        <f ca="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Alto</v>
      </c>
      <c r="R46" s="121">
        <v>1</v>
      </c>
      <c r="S46" s="122" t="s">
        <v>347</v>
      </c>
      <c r="T46" s="123" t="s">
        <v>4</v>
      </c>
      <c r="U46" s="124" t="s">
        <v>15</v>
      </c>
      <c r="V46" s="124" t="s">
        <v>9</v>
      </c>
      <c r="W46" s="125" t="s">
        <v>344</v>
      </c>
      <c r="X46" s="124" t="s">
        <v>20</v>
      </c>
      <c r="Y46" s="124" t="s">
        <v>23</v>
      </c>
      <c r="Z46" s="124" t="s">
        <v>111</v>
      </c>
      <c r="AA46" s="126">
        <v>0.42</v>
      </c>
      <c r="AB46" s="127" t="s">
        <v>98</v>
      </c>
      <c r="AC46" s="128">
        <v>0.42</v>
      </c>
      <c r="AD46" s="127" t="s">
        <v>7</v>
      </c>
      <c r="AE46" s="128">
        <v>0.8</v>
      </c>
      <c r="AF46" s="129" t="s">
        <v>74</v>
      </c>
      <c r="AG46" s="130" t="s">
        <v>122</v>
      </c>
      <c r="AH46" s="133" t="s">
        <v>351</v>
      </c>
      <c r="AI46" s="132" t="s">
        <v>195</v>
      </c>
      <c r="AJ46" s="131" t="s">
        <v>275</v>
      </c>
      <c r="AK46" s="131" t="s">
        <v>275</v>
      </c>
      <c r="AL46" s="133" t="s">
        <v>291</v>
      </c>
      <c r="AM46" s="132"/>
    </row>
    <row r="47" spans="1:39" s="148" customFormat="1" ht="37.5" customHeight="1" x14ac:dyDescent="0.35">
      <c r="A47" s="287"/>
      <c r="B47" s="360"/>
      <c r="C47" s="360"/>
      <c r="D47" s="360"/>
      <c r="E47" s="342"/>
      <c r="F47" s="342"/>
      <c r="G47" s="342"/>
      <c r="H47" s="364"/>
      <c r="I47" s="342"/>
      <c r="J47" s="366"/>
      <c r="K47" s="368"/>
      <c r="L47" s="371"/>
      <c r="M47" s="374"/>
      <c r="N47" s="181"/>
      <c r="O47" s="368"/>
      <c r="P47" s="371"/>
      <c r="Q47" s="376"/>
      <c r="R47" s="121">
        <v>2</v>
      </c>
      <c r="S47" s="122"/>
      <c r="T47" s="123" t="str">
        <f t="shared" si="73"/>
        <v/>
      </c>
      <c r="U47" s="124"/>
      <c r="V47" s="124"/>
      <c r="W47" s="125" t="str">
        <f t="shared" si="74"/>
        <v/>
      </c>
      <c r="X47" s="124"/>
      <c r="Y47" s="124"/>
      <c r="Z47" s="124"/>
      <c r="AA47" s="126" t="str">
        <f t="shared" si="75"/>
        <v/>
      </c>
      <c r="AB47" s="127" t="str">
        <f t="shared" si="76"/>
        <v/>
      </c>
      <c r="AC47" s="128" t="str">
        <f t="shared" si="77"/>
        <v/>
      </c>
      <c r="AD47" s="127" t="str">
        <f t="shared" si="78"/>
        <v/>
      </c>
      <c r="AE47" s="128" t="str">
        <f t="shared" si="79"/>
        <v/>
      </c>
      <c r="AF47" s="129" t="str">
        <f t="shared" si="80"/>
        <v/>
      </c>
      <c r="AG47" s="130"/>
      <c r="AH47" s="120"/>
      <c r="AI47" s="132"/>
      <c r="AJ47" s="131"/>
      <c r="AK47" s="131"/>
      <c r="AL47" s="120"/>
      <c r="AM47" s="132"/>
    </row>
    <row r="48" spans="1:39" s="148" customFormat="1" ht="37.5" customHeight="1" x14ac:dyDescent="0.35">
      <c r="A48" s="287"/>
      <c r="B48" s="361"/>
      <c r="C48" s="361"/>
      <c r="D48" s="361"/>
      <c r="E48" s="385"/>
      <c r="F48" s="385"/>
      <c r="G48" s="385"/>
      <c r="H48" s="386"/>
      <c r="I48" s="385"/>
      <c r="J48" s="381"/>
      <c r="K48" s="369"/>
      <c r="L48" s="372"/>
      <c r="M48" s="379"/>
      <c r="N48" s="181"/>
      <c r="O48" s="369"/>
      <c r="P48" s="372"/>
      <c r="Q48" s="377"/>
      <c r="R48" s="121">
        <v>3</v>
      </c>
      <c r="S48" s="122"/>
      <c r="T48" s="123" t="str">
        <f t="shared" si="73"/>
        <v/>
      </c>
      <c r="U48" s="124"/>
      <c r="V48" s="124"/>
      <c r="W48" s="125" t="str">
        <f t="shared" si="74"/>
        <v/>
      </c>
      <c r="X48" s="124"/>
      <c r="Y48" s="124"/>
      <c r="Z48" s="124"/>
      <c r="AA48" s="126" t="str">
        <f t="shared" si="75"/>
        <v/>
      </c>
      <c r="AB48" s="127" t="str">
        <f t="shared" si="76"/>
        <v/>
      </c>
      <c r="AC48" s="128" t="str">
        <f t="shared" si="77"/>
        <v/>
      </c>
      <c r="AD48" s="127" t="str">
        <f t="shared" si="78"/>
        <v/>
      </c>
      <c r="AE48" s="128" t="str">
        <f t="shared" si="79"/>
        <v/>
      </c>
      <c r="AF48" s="129" t="str">
        <f t="shared" si="80"/>
        <v/>
      </c>
      <c r="AG48" s="130"/>
      <c r="AH48" s="120"/>
      <c r="AI48" s="132"/>
      <c r="AJ48" s="131"/>
      <c r="AK48" s="131"/>
      <c r="AL48" s="120"/>
      <c r="AM48" s="132"/>
    </row>
    <row r="49" spans="1:39" s="148" customFormat="1" ht="31.5" customHeight="1" x14ac:dyDescent="0.35">
      <c r="A49" s="287"/>
      <c r="B49" s="359"/>
      <c r="C49" s="382"/>
      <c r="D49" s="382"/>
      <c r="E49" s="341"/>
      <c r="F49" s="341"/>
      <c r="G49" s="341"/>
      <c r="H49" s="363"/>
      <c r="I49" s="341"/>
      <c r="J49" s="365"/>
      <c r="K49" s="367" t="str">
        <f>IF(J49&lt;=0,"",IF(J49&lt;=2,"Muy Baja",IF(J49&lt;=24,"Baja",IF(J49&lt;=500,"Media",IF(J49&lt;=5000,"Alta","Muy Alta")))))</f>
        <v/>
      </c>
      <c r="L49" s="370" t="str">
        <f>IF(K49="","",IF(K49="Muy Baja",0.2,IF(K49="Baja",0.4,IF(K49="Media",0.6,IF(K49="Alta",0.8,IF(K49="Muy Alta",1,))))))</f>
        <v/>
      </c>
      <c r="M49" s="373"/>
      <c r="N49" s="180">
        <f ca="1">IF(NOT(ISERROR(MATCH(M49,'Tabla Impacto'!$B$221:$B$223,0))),'Tabla Impacto'!$F$223&amp;"Por favor no seleccionar los criterios de impacto(Afectación Económica o presupuestal y Pérdida Reputacional)",M49)</f>
        <v>0</v>
      </c>
      <c r="O49" s="367" t="str">
        <f ca="1">IF(OR(N49='Tabla Impacto'!$C$11,N49='Tabla Impacto'!$D$11),"Leve",IF(OR(N49='Tabla Impacto'!$C$12,N49='Tabla Impacto'!$D$12),"Menor",IF(OR(N49='Tabla Impacto'!$C$13,N49='Tabla Impacto'!$D$13),"Moderado",IF(OR(N49='Tabla Impacto'!$C$14,N49='Tabla Impacto'!$D$14),"Mayor",IF(OR(N49='Tabla Impacto'!$C$15,N49='Tabla Impacto'!$D$15),"Catastrófico","")))))</f>
        <v/>
      </c>
      <c r="P49" s="370" t="str">
        <f ca="1">IF(O49="","",IF(O49="Leve",0.2,IF(O49="Menor",0.4,IF(O49="Moderado",0.6,IF(O49="Mayor",0.8,IF(O49="Catastrófico",1,))))))</f>
        <v/>
      </c>
      <c r="Q49" s="375" t="str">
        <f ca="1">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
      </c>
      <c r="R49" s="121">
        <v>1</v>
      </c>
      <c r="S49" s="122"/>
      <c r="T49" s="123" t="str">
        <f t="shared" si="73"/>
        <v/>
      </c>
      <c r="U49" s="124"/>
      <c r="V49" s="124"/>
      <c r="W49" s="125" t="str">
        <f t="shared" si="74"/>
        <v/>
      </c>
      <c r="X49" s="124"/>
      <c r="Y49" s="124"/>
      <c r="Z49" s="124"/>
      <c r="AA49" s="126" t="str">
        <f t="shared" si="75"/>
        <v/>
      </c>
      <c r="AB49" s="127" t="str">
        <f t="shared" si="76"/>
        <v/>
      </c>
      <c r="AC49" s="128" t="str">
        <f t="shared" si="77"/>
        <v/>
      </c>
      <c r="AD49" s="127" t="str">
        <f t="shared" si="78"/>
        <v/>
      </c>
      <c r="AE49" s="128" t="str">
        <f t="shared" si="79"/>
        <v/>
      </c>
      <c r="AF49" s="129" t="str">
        <f t="shared" si="80"/>
        <v/>
      </c>
      <c r="AG49" s="130"/>
      <c r="AH49" s="120"/>
      <c r="AI49" s="132"/>
      <c r="AJ49" s="131"/>
      <c r="AK49" s="131"/>
      <c r="AL49" s="120"/>
      <c r="AM49" s="132"/>
    </row>
    <row r="50" spans="1:39" s="148" customFormat="1" ht="35.25" customHeight="1" x14ac:dyDescent="0.35">
      <c r="A50" s="287"/>
      <c r="B50" s="360"/>
      <c r="C50" s="383"/>
      <c r="D50" s="383"/>
      <c r="E50" s="342"/>
      <c r="F50" s="342"/>
      <c r="G50" s="342"/>
      <c r="H50" s="364"/>
      <c r="I50" s="342"/>
      <c r="J50" s="366"/>
      <c r="K50" s="368"/>
      <c r="L50" s="371"/>
      <c r="M50" s="374"/>
      <c r="N50" s="181"/>
      <c r="O50" s="368"/>
      <c r="P50" s="371"/>
      <c r="Q50" s="376"/>
      <c r="R50" s="121">
        <v>2</v>
      </c>
      <c r="S50" s="122"/>
      <c r="T50" s="123" t="str">
        <f t="shared" si="73"/>
        <v/>
      </c>
      <c r="U50" s="124"/>
      <c r="V50" s="124"/>
      <c r="W50" s="125" t="str">
        <f t="shared" si="74"/>
        <v/>
      </c>
      <c r="X50" s="124"/>
      <c r="Y50" s="124"/>
      <c r="Z50" s="124"/>
      <c r="AA50" s="126" t="str">
        <f t="shared" si="75"/>
        <v/>
      </c>
      <c r="AB50" s="127" t="str">
        <f t="shared" si="76"/>
        <v/>
      </c>
      <c r="AC50" s="128" t="str">
        <f t="shared" si="77"/>
        <v/>
      </c>
      <c r="AD50" s="127" t="str">
        <f t="shared" si="78"/>
        <v/>
      </c>
      <c r="AE50" s="128" t="str">
        <f t="shared" si="79"/>
        <v/>
      </c>
      <c r="AF50" s="129" t="str">
        <f t="shared" si="80"/>
        <v/>
      </c>
      <c r="AG50" s="130"/>
      <c r="AH50" s="120"/>
      <c r="AI50" s="132"/>
      <c r="AJ50" s="131"/>
      <c r="AK50" s="131"/>
      <c r="AL50" s="120"/>
      <c r="AM50" s="132"/>
    </row>
    <row r="51" spans="1:39" s="148" customFormat="1" ht="29.25" customHeight="1" x14ac:dyDescent="0.35">
      <c r="A51" s="287"/>
      <c r="B51" s="361"/>
      <c r="C51" s="384"/>
      <c r="D51" s="384"/>
      <c r="E51" s="385"/>
      <c r="F51" s="385"/>
      <c r="G51" s="385"/>
      <c r="H51" s="386"/>
      <c r="I51" s="385"/>
      <c r="J51" s="381"/>
      <c r="K51" s="369"/>
      <c r="L51" s="372"/>
      <c r="M51" s="379"/>
      <c r="N51" s="181"/>
      <c r="O51" s="369"/>
      <c r="P51" s="372"/>
      <c r="Q51" s="377"/>
      <c r="R51" s="121">
        <v>3</v>
      </c>
      <c r="S51" s="122"/>
      <c r="T51" s="123" t="str">
        <f t="shared" si="73"/>
        <v/>
      </c>
      <c r="U51" s="124"/>
      <c r="V51" s="124"/>
      <c r="W51" s="125" t="str">
        <f t="shared" si="74"/>
        <v/>
      </c>
      <c r="X51" s="124"/>
      <c r="Y51" s="124"/>
      <c r="Z51" s="124"/>
      <c r="AA51" s="126" t="str">
        <f t="shared" si="75"/>
        <v/>
      </c>
      <c r="AB51" s="127" t="str">
        <f t="shared" si="76"/>
        <v/>
      </c>
      <c r="AC51" s="128" t="str">
        <f t="shared" si="77"/>
        <v/>
      </c>
      <c r="AD51" s="127" t="str">
        <f t="shared" si="78"/>
        <v/>
      </c>
      <c r="AE51" s="128" t="str">
        <f t="shared" si="79"/>
        <v/>
      </c>
      <c r="AF51" s="129" t="str">
        <f t="shared" si="80"/>
        <v/>
      </c>
      <c r="AG51" s="130"/>
      <c r="AH51" s="120"/>
      <c r="AI51" s="132"/>
      <c r="AJ51" s="131"/>
      <c r="AK51" s="131"/>
      <c r="AL51" s="120"/>
      <c r="AM51" s="132"/>
    </row>
    <row r="53" spans="1:39" x14ac:dyDescent="0.35">
      <c r="A53" s="2"/>
      <c r="B53" s="2"/>
      <c r="C53" s="2"/>
      <c r="D53" s="2"/>
      <c r="E53" s="19" t="s">
        <v>250</v>
      </c>
      <c r="F53" s="2"/>
      <c r="G53" s="2"/>
    </row>
  </sheetData>
  <autoFilter ref="A6:CP51"/>
  <dataConsolidate/>
  <mergeCells count="285">
    <mergeCell ref="B46:B48"/>
    <mergeCell ref="A46:A48"/>
    <mergeCell ref="J46:J48"/>
    <mergeCell ref="I46:I48"/>
    <mergeCell ref="H46:H48"/>
    <mergeCell ref="G46:G48"/>
    <mergeCell ref="F46:F48"/>
    <mergeCell ref="E46:E48"/>
    <mergeCell ref="K46:K48"/>
    <mergeCell ref="A49:A51"/>
    <mergeCell ref="B49:B51"/>
    <mergeCell ref="C49:C51"/>
    <mergeCell ref="D49:D51"/>
    <mergeCell ref="E49:E51"/>
    <mergeCell ref="F49:F51"/>
    <mergeCell ref="G49:G51"/>
    <mergeCell ref="H49:H51"/>
    <mergeCell ref="I49:I51"/>
    <mergeCell ref="Q49:Q51"/>
    <mergeCell ref="Q46:Q48"/>
    <mergeCell ref="M46:M48"/>
    <mergeCell ref="D46:D48"/>
    <mergeCell ref="C46:C48"/>
    <mergeCell ref="J43:J45"/>
    <mergeCell ref="K43:K45"/>
    <mergeCell ref="L43:L45"/>
    <mergeCell ref="M43:M45"/>
    <mergeCell ref="O43:O45"/>
    <mergeCell ref="P43:P45"/>
    <mergeCell ref="Q43:Q45"/>
    <mergeCell ref="L46:L48"/>
    <mergeCell ref="O46:O48"/>
    <mergeCell ref="P46:P48"/>
    <mergeCell ref="J49:J51"/>
    <mergeCell ref="K49:K51"/>
    <mergeCell ref="L49:L51"/>
    <mergeCell ref="M49:M51"/>
    <mergeCell ref="O49:O51"/>
    <mergeCell ref="P49:P51"/>
    <mergeCell ref="A43:A45"/>
    <mergeCell ref="B43:B45"/>
    <mergeCell ref="C43:C45"/>
    <mergeCell ref="D43:D45"/>
    <mergeCell ref="E43:E45"/>
    <mergeCell ref="F43:F45"/>
    <mergeCell ref="G43:G45"/>
    <mergeCell ref="H43:H45"/>
    <mergeCell ref="I43:I45"/>
    <mergeCell ref="A40:A42"/>
    <mergeCell ref="B40:B42"/>
    <mergeCell ref="C40:C42"/>
    <mergeCell ref="D40:D42"/>
    <mergeCell ref="E40:E42"/>
    <mergeCell ref="F40:F42"/>
    <mergeCell ref="G40:G42"/>
    <mergeCell ref="H40:H42"/>
    <mergeCell ref="I40:I42"/>
    <mergeCell ref="J40:J42"/>
    <mergeCell ref="K40:K42"/>
    <mergeCell ref="L40:L42"/>
    <mergeCell ref="M40:M42"/>
    <mergeCell ref="O40:O42"/>
    <mergeCell ref="P40:P42"/>
    <mergeCell ref="Q40:Q42"/>
    <mergeCell ref="M37:M39"/>
    <mergeCell ref="O37:O39"/>
    <mergeCell ref="P37:P39"/>
    <mergeCell ref="Q37:Q39"/>
    <mergeCell ref="H37:H39"/>
    <mergeCell ref="I37:I39"/>
    <mergeCell ref="J37:J39"/>
    <mergeCell ref="K37:K39"/>
    <mergeCell ref="L37:L39"/>
    <mergeCell ref="L34:L36"/>
    <mergeCell ref="M34:M36"/>
    <mergeCell ref="O34:O36"/>
    <mergeCell ref="P34:P36"/>
    <mergeCell ref="Q34:Q36"/>
    <mergeCell ref="G34:G36"/>
    <mergeCell ref="H34:H36"/>
    <mergeCell ref="I34:I36"/>
    <mergeCell ref="J34:J36"/>
    <mergeCell ref="K34:K36"/>
    <mergeCell ref="B34:B36"/>
    <mergeCell ref="C34:C36"/>
    <mergeCell ref="D34:D36"/>
    <mergeCell ref="E34:E36"/>
    <mergeCell ref="F34:F36"/>
    <mergeCell ref="M28:M30"/>
    <mergeCell ref="O28:O30"/>
    <mergeCell ref="P28:P30"/>
    <mergeCell ref="F31:F33"/>
    <mergeCell ref="E31:E33"/>
    <mergeCell ref="D31:D33"/>
    <mergeCell ref="C31:C33"/>
    <mergeCell ref="B31:B33"/>
    <mergeCell ref="K31:K33"/>
    <mergeCell ref="J31:J33"/>
    <mergeCell ref="I31:I33"/>
    <mergeCell ref="H31:H33"/>
    <mergeCell ref="G31:G33"/>
    <mergeCell ref="D22:D24"/>
    <mergeCell ref="E22:E24"/>
    <mergeCell ref="F22:F24"/>
    <mergeCell ref="G22:G24"/>
    <mergeCell ref="H22:H24"/>
    <mergeCell ref="A22:A24"/>
    <mergeCell ref="B22:B24"/>
    <mergeCell ref="C22:C24"/>
    <mergeCell ref="Q31:Q33"/>
    <mergeCell ref="P31:P33"/>
    <mergeCell ref="O31:O33"/>
    <mergeCell ref="M31:M33"/>
    <mergeCell ref="L31:L33"/>
    <mergeCell ref="Q28:Q30"/>
    <mergeCell ref="B28:B30"/>
    <mergeCell ref="C28:C30"/>
    <mergeCell ref="D28:D30"/>
    <mergeCell ref="E28:E30"/>
    <mergeCell ref="F28:F30"/>
    <mergeCell ref="G28:G30"/>
    <mergeCell ref="H28:H30"/>
    <mergeCell ref="I28:I30"/>
    <mergeCell ref="J28:J30"/>
    <mergeCell ref="K28:K30"/>
    <mergeCell ref="A34:A36"/>
    <mergeCell ref="A31:A33"/>
    <mergeCell ref="A28:A30"/>
    <mergeCell ref="A37:A39"/>
    <mergeCell ref="B37:B39"/>
    <mergeCell ref="C37:C39"/>
    <mergeCell ref="D37:D39"/>
    <mergeCell ref="E37:E39"/>
    <mergeCell ref="F37:F39"/>
    <mergeCell ref="G37:G39"/>
    <mergeCell ref="O22:O24"/>
    <mergeCell ref="P22:P24"/>
    <mergeCell ref="Q22:Q24"/>
    <mergeCell ref="I22:I24"/>
    <mergeCell ref="J22:J24"/>
    <mergeCell ref="J19:J21"/>
    <mergeCell ref="K19:K21"/>
    <mergeCell ref="L19:L21"/>
    <mergeCell ref="M19:M21"/>
    <mergeCell ref="O19:O21"/>
    <mergeCell ref="P19:P21"/>
    <mergeCell ref="Q19:Q21"/>
    <mergeCell ref="J25:J27"/>
    <mergeCell ref="K25:K27"/>
    <mergeCell ref="L25:L27"/>
    <mergeCell ref="M25:M27"/>
    <mergeCell ref="O25:O27"/>
    <mergeCell ref="P25:P27"/>
    <mergeCell ref="Q25:Q27"/>
    <mergeCell ref="K22:K24"/>
    <mergeCell ref="L22:L24"/>
    <mergeCell ref="M22:M24"/>
    <mergeCell ref="L28:L30"/>
    <mergeCell ref="B19:B21"/>
    <mergeCell ref="A19:A21"/>
    <mergeCell ref="C19:C21"/>
    <mergeCell ref="D19:D21"/>
    <mergeCell ref="E19:E21"/>
    <mergeCell ref="F19:F21"/>
    <mergeCell ref="G19:G21"/>
    <mergeCell ref="H19:H21"/>
    <mergeCell ref="I19:I21"/>
    <mergeCell ref="Q16:Q18"/>
    <mergeCell ref="P16:P18"/>
    <mergeCell ref="O16:O18"/>
    <mergeCell ref="M16:M18"/>
    <mergeCell ref="L16:L18"/>
    <mergeCell ref="K16:K18"/>
    <mergeCell ref="J16:J18"/>
    <mergeCell ref="I16:I18"/>
    <mergeCell ref="H16:H18"/>
    <mergeCell ref="G16:G18"/>
    <mergeCell ref="F16:F18"/>
    <mergeCell ref="E16:E18"/>
    <mergeCell ref="D16:D18"/>
    <mergeCell ref="C16:C18"/>
    <mergeCell ref="K10:K12"/>
    <mergeCell ref="L10:L12"/>
    <mergeCell ref="I10:I12"/>
    <mergeCell ref="M10:M12"/>
    <mergeCell ref="O10:O12"/>
    <mergeCell ref="P10:P12"/>
    <mergeCell ref="Q10:Q12"/>
    <mergeCell ref="J10:J12"/>
    <mergeCell ref="A13:A15"/>
    <mergeCell ref="B13:B15"/>
    <mergeCell ref="C13:C15"/>
    <mergeCell ref="D13:D15"/>
    <mergeCell ref="E13:E15"/>
    <mergeCell ref="F13:F15"/>
    <mergeCell ref="G13:G15"/>
    <mergeCell ref="H13:H15"/>
    <mergeCell ref="I13:I15"/>
    <mergeCell ref="A10:A12"/>
    <mergeCell ref="G10:G12"/>
    <mergeCell ref="H10:H12"/>
    <mergeCell ref="Q7:Q9"/>
    <mergeCell ref="E7:E9"/>
    <mergeCell ref="K7:K9"/>
    <mergeCell ref="L7:L9"/>
    <mergeCell ref="M7:M9"/>
    <mergeCell ref="O7:O9"/>
    <mergeCell ref="P7:P9"/>
    <mergeCell ref="F7:F9"/>
    <mergeCell ref="G7:G9"/>
    <mergeCell ref="H7:H9"/>
    <mergeCell ref="I7:I9"/>
    <mergeCell ref="J7:J9"/>
    <mergeCell ref="A7:A9"/>
    <mergeCell ref="B7:B9"/>
    <mergeCell ref="C7:C9"/>
    <mergeCell ref="D7:D9"/>
    <mergeCell ref="B10:B12"/>
    <mergeCell ref="C10:C12"/>
    <mergeCell ref="D10:D12"/>
    <mergeCell ref="E10:E12"/>
    <mergeCell ref="F10:F12"/>
    <mergeCell ref="A1:AM2"/>
    <mergeCell ref="A4:J4"/>
    <mergeCell ref="K4:Q4"/>
    <mergeCell ref="R4:Z4"/>
    <mergeCell ref="AA4:AG4"/>
    <mergeCell ref="AH4:AM4"/>
    <mergeCell ref="R5:R6"/>
    <mergeCell ref="AF5:AF6"/>
    <mergeCell ref="AE5:AE6"/>
    <mergeCell ref="AA5:AA6"/>
    <mergeCell ref="S5:S6"/>
    <mergeCell ref="A5:A6"/>
    <mergeCell ref="I5:I6"/>
    <mergeCell ref="H5:H6"/>
    <mergeCell ref="G5:G6"/>
    <mergeCell ref="F5:F6"/>
    <mergeCell ref="U5:Z5"/>
    <mergeCell ref="AH5:AH6"/>
    <mergeCell ref="AM5:AM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AH13:AH15"/>
    <mergeCell ref="AI13:AI15"/>
    <mergeCell ref="AJ13:AJ15"/>
    <mergeCell ref="AK13:AK15"/>
    <mergeCell ref="AL13:AL15"/>
    <mergeCell ref="A25:A27"/>
    <mergeCell ref="B25:B27"/>
    <mergeCell ref="C25:C27"/>
    <mergeCell ref="D25:D27"/>
    <mergeCell ref="E25:E27"/>
    <mergeCell ref="F25:F27"/>
    <mergeCell ref="G25:G27"/>
    <mergeCell ref="H25:H27"/>
    <mergeCell ref="I25:I27"/>
    <mergeCell ref="J13:J15"/>
    <mergeCell ref="K13:K15"/>
    <mergeCell ref="L13:L15"/>
    <mergeCell ref="M13:M15"/>
    <mergeCell ref="O13:O15"/>
    <mergeCell ref="P13:P15"/>
    <mergeCell ref="Q13:Q15"/>
    <mergeCell ref="A16:A18"/>
    <mergeCell ref="B16:B18"/>
  </mergeCells>
  <conditionalFormatting sqref="K7 AB7:AB51">
    <cfRule type="cellIs" dxfId="210" priority="3351" operator="equal">
      <formula>"Muy Alta"</formula>
    </cfRule>
    <cfRule type="cellIs" dxfId="209" priority="3352" operator="equal">
      <formula>"Alta"</formula>
    </cfRule>
    <cfRule type="cellIs" dxfId="208" priority="3353" operator="equal">
      <formula>"Media"</formula>
    </cfRule>
    <cfRule type="cellIs" dxfId="207" priority="3354" operator="equal">
      <formula>"Baja"</formula>
    </cfRule>
    <cfRule type="cellIs" dxfId="206" priority="3355" operator="equal">
      <formula>"Muy Baja"</formula>
    </cfRule>
  </conditionalFormatting>
  <conditionalFormatting sqref="K10">
    <cfRule type="cellIs" dxfId="205" priority="1840" operator="equal">
      <formula>"Muy Alta"</formula>
    </cfRule>
    <cfRule type="cellIs" dxfId="204" priority="1841" operator="equal">
      <formula>"Alta"</formula>
    </cfRule>
    <cfRule type="cellIs" dxfId="203" priority="1842" operator="equal">
      <formula>"Media"</formula>
    </cfRule>
    <cfRule type="cellIs" dxfId="202" priority="1843" operator="equal">
      <formula>"Baja"</formula>
    </cfRule>
    <cfRule type="cellIs" dxfId="201" priority="1844" operator="equal">
      <formula>"Muy Baja"</formula>
    </cfRule>
  </conditionalFormatting>
  <conditionalFormatting sqref="K13">
    <cfRule type="cellIs" dxfId="200" priority="1810" operator="equal">
      <formula>"Muy Alta"</formula>
    </cfRule>
    <cfRule type="cellIs" dxfId="199" priority="1811" operator="equal">
      <formula>"Alta"</formula>
    </cfRule>
    <cfRule type="cellIs" dxfId="198" priority="1812" operator="equal">
      <formula>"Media"</formula>
    </cfRule>
    <cfRule type="cellIs" dxfId="197" priority="1813" operator="equal">
      <formula>"Baja"</formula>
    </cfRule>
    <cfRule type="cellIs" dxfId="196" priority="1814" operator="equal">
      <formula>"Muy Baja"</formula>
    </cfRule>
  </conditionalFormatting>
  <conditionalFormatting sqref="K16">
    <cfRule type="cellIs" dxfId="195" priority="1750" operator="equal">
      <formula>"Muy Alta"</formula>
    </cfRule>
    <cfRule type="cellIs" dxfId="194" priority="1751" operator="equal">
      <formula>"Alta"</formula>
    </cfRule>
    <cfRule type="cellIs" dxfId="193" priority="1752" operator="equal">
      <formula>"Media"</formula>
    </cfRule>
    <cfRule type="cellIs" dxfId="192" priority="1753" operator="equal">
      <formula>"Baja"</formula>
    </cfRule>
    <cfRule type="cellIs" dxfId="191" priority="1754" operator="equal">
      <formula>"Muy Baja"</formula>
    </cfRule>
  </conditionalFormatting>
  <conditionalFormatting sqref="K19">
    <cfRule type="cellIs" dxfId="190" priority="1675" operator="equal">
      <formula>"Muy Alta"</formula>
    </cfRule>
    <cfRule type="cellIs" dxfId="189" priority="1676" operator="equal">
      <formula>"Alta"</formula>
    </cfRule>
    <cfRule type="cellIs" dxfId="188" priority="1677" operator="equal">
      <formula>"Media"</formula>
    </cfRule>
    <cfRule type="cellIs" dxfId="187" priority="1678" operator="equal">
      <formula>"Baja"</formula>
    </cfRule>
    <cfRule type="cellIs" dxfId="186" priority="1679" operator="equal">
      <formula>"Muy Baja"</formula>
    </cfRule>
  </conditionalFormatting>
  <conditionalFormatting sqref="K22">
    <cfRule type="cellIs" dxfId="185" priority="1615" operator="equal">
      <formula>"Muy Alta"</formula>
    </cfRule>
    <cfRule type="cellIs" dxfId="184" priority="1616" operator="equal">
      <formula>"Alta"</formula>
    </cfRule>
    <cfRule type="cellIs" dxfId="183" priority="1617" operator="equal">
      <formula>"Media"</formula>
    </cfRule>
    <cfRule type="cellIs" dxfId="182" priority="1618" operator="equal">
      <formula>"Baja"</formula>
    </cfRule>
    <cfRule type="cellIs" dxfId="181" priority="1619" operator="equal">
      <formula>"Muy Baja"</formula>
    </cfRule>
  </conditionalFormatting>
  <conditionalFormatting sqref="K25">
    <cfRule type="cellIs" dxfId="180" priority="53" operator="equal">
      <formula>"Muy Alta"</formula>
    </cfRule>
    <cfRule type="cellIs" dxfId="179" priority="54" operator="equal">
      <formula>"Alta"</formula>
    </cfRule>
    <cfRule type="cellIs" dxfId="178" priority="55" operator="equal">
      <formula>"Media"</formula>
    </cfRule>
    <cfRule type="cellIs" dxfId="177" priority="56" operator="equal">
      <formula>"Baja"</formula>
    </cfRule>
    <cfRule type="cellIs" dxfId="176" priority="57" operator="equal">
      <formula>"Muy Baja"</formula>
    </cfRule>
  </conditionalFormatting>
  <conditionalFormatting sqref="K28">
    <cfRule type="cellIs" dxfId="175" priority="1570" operator="equal">
      <formula>"Muy Alta"</formula>
    </cfRule>
    <cfRule type="cellIs" dxfId="174" priority="1571" operator="equal">
      <formula>"Alta"</formula>
    </cfRule>
    <cfRule type="cellIs" dxfId="173" priority="1572" operator="equal">
      <formula>"Media"</formula>
    </cfRule>
    <cfRule type="cellIs" dxfId="172" priority="1573" operator="equal">
      <formula>"Baja"</formula>
    </cfRule>
    <cfRule type="cellIs" dxfId="171" priority="1574" operator="equal">
      <formula>"Muy Baja"</formula>
    </cfRule>
  </conditionalFormatting>
  <conditionalFormatting sqref="K31">
    <cfRule type="cellIs" dxfId="170" priority="1525" operator="equal">
      <formula>"Muy Alta"</formula>
    </cfRule>
    <cfRule type="cellIs" dxfId="169" priority="1526" operator="equal">
      <formula>"Alta"</formula>
    </cfRule>
    <cfRule type="cellIs" dxfId="168" priority="1527" operator="equal">
      <formula>"Media"</formula>
    </cfRule>
    <cfRule type="cellIs" dxfId="167" priority="1528" operator="equal">
      <formula>"Baja"</formula>
    </cfRule>
    <cfRule type="cellIs" dxfId="166" priority="1529" operator="equal">
      <formula>"Muy Baja"</formula>
    </cfRule>
  </conditionalFormatting>
  <conditionalFormatting sqref="K34">
    <cfRule type="cellIs" dxfId="165" priority="1510" operator="equal">
      <formula>"Muy Alta"</formula>
    </cfRule>
    <cfRule type="cellIs" dxfId="164" priority="1511" operator="equal">
      <formula>"Alta"</formula>
    </cfRule>
    <cfRule type="cellIs" dxfId="163" priority="1512" operator="equal">
      <formula>"Media"</formula>
    </cfRule>
    <cfRule type="cellIs" dxfId="162" priority="1513" operator="equal">
      <formula>"Baja"</formula>
    </cfRule>
    <cfRule type="cellIs" dxfId="161" priority="1514" operator="equal">
      <formula>"Muy Baja"</formula>
    </cfRule>
  </conditionalFormatting>
  <conditionalFormatting sqref="K37">
    <cfRule type="cellIs" dxfId="160" priority="1177" operator="equal">
      <formula>"Muy Alta"</formula>
    </cfRule>
    <cfRule type="cellIs" dxfId="159" priority="1178" operator="equal">
      <formula>"Alta"</formula>
    </cfRule>
    <cfRule type="cellIs" dxfId="158" priority="1179" operator="equal">
      <formula>"Media"</formula>
    </cfRule>
    <cfRule type="cellIs" dxfId="157" priority="1180" operator="equal">
      <formula>"Baja"</formula>
    </cfRule>
    <cfRule type="cellIs" dxfId="156" priority="1181" operator="equal">
      <formula>"Muy Baja"</formula>
    </cfRule>
  </conditionalFormatting>
  <conditionalFormatting sqref="K40">
    <cfRule type="cellIs" dxfId="155" priority="991" operator="equal">
      <formula>"Muy Alta"</formula>
    </cfRule>
    <cfRule type="cellIs" dxfId="154" priority="992" operator="equal">
      <formula>"Alta"</formula>
    </cfRule>
    <cfRule type="cellIs" dxfId="153" priority="993" operator="equal">
      <formula>"Media"</formula>
    </cfRule>
    <cfRule type="cellIs" dxfId="152" priority="994" operator="equal">
      <formula>"Baja"</formula>
    </cfRule>
    <cfRule type="cellIs" dxfId="151" priority="995" operator="equal">
      <formula>"Muy Baja"</formula>
    </cfRule>
  </conditionalFormatting>
  <conditionalFormatting sqref="K43">
    <cfRule type="cellIs" dxfId="150" priority="847" operator="equal">
      <formula>"Muy Alta"</formula>
    </cfRule>
    <cfRule type="cellIs" dxfId="149" priority="848" operator="equal">
      <formula>"Alta"</formula>
    </cfRule>
    <cfRule type="cellIs" dxfId="148" priority="849" operator="equal">
      <formula>"Media"</formula>
    </cfRule>
    <cfRule type="cellIs" dxfId="147" priority="850" operator="equal">
      <formula>"Baja"</formula>
    </cfRule>
    <cfRule type="cellIs" dxfId="146" priority="851" operator="equal">
      <formula>"Muy Baja"</formula>
    </cfRule>
  </conditionalFormatting>
  <conditionalFormatting sqref="K46">
    <cfRule type="cellIs" dxfId="145" priority="703" operator="equal">
      <formula>"Muy Alta"</formula>
    </cfRule>
    <cfRule type="cellIs" dxfId="144" priority="704" operator="equal">
      <formula>"Alta"</formula>
    </cfRule>
    <cfRule type="cellIs" dxfId="143" priority="705" operator="equal">
      <formula>"Media"</formula>
    </cfRule>
    <cfRule type="cellIs" dxfId="142" priority="706" operator="equal">
      <formula>"Baja"</formula>
    </cfRule>
    <cfRule type="cellIs" dxfId="141" priority="707" operator="equal">
      <formula>"Muy Baja"</formula>
    </cfRule>
  </conditionalFormatting>
  <conditionalFormatting sqref="K49">
    <cfRule type="cellIs" dxfId="140" priority="415" operator="equal">
      <formula>"Muy Alta"</formula>
    </cfRule>
    <cfRule type="cellIs" dxfId="139" priority="416" operator="equal">
      <formula>"Alta"</formula>
    </cfRule>
    <cfRule type="cellIs" dxfId="138" priority="417" operator="equal">
      <formula>"Media"</formula>
    </cfRule>
    <cfRule type="cellIs" dxfId="137" priority="418" operator="equal">
      <formula>"Baja"</formula>
    </cfRule>
    <cfRule type="cellIs" dxfId="136" priority="419" operator="equal">
      <formula>"Muy Baja"</formula>
    </cfRule>
  </conditionalFormatting>
  <conditionalFormatting sqref="N7:N51">
    <cfRule type="containsText" dxfId="135" priority="43" operator="containsText" text="❌">
      <formula>NOT(ISERROR(SEARCH("❌",N7)))</formula>
    </cfRule>
  </conditionalFormatting>
  <conditionalFormatting sqref="O7 AD7:AD51">
    <cfRule type="cellIs" dxfId="134" priority="329" operator="equal">
      <formula>"Catastrófico"</formula>
    </cfRule>
    <cfRule type="cellIs" dxfId="133" priority="330" operator="equal">
      <formula>"Mayor"</formula>
    </cfRule>
    <cfRule type="cellIs" dxfId="132" priority="331" operator="equal">
      <formula>"Moderado"</formula>
    </cfRule>
    <cfRule type="cellIs" dxfId="131" priority="332" operator="equal">
      <formula>"Menor"</formula>
    </cfRule>
    <cfRule type="cellIs" dxfId="130" priority="333" operator="equal">
      <formula>"Leve"</formula>
    </cfRule>
  </conditionalFormatting>
  <conditionalFormatting sqref="O10">
    <cfRule type="cellIs" dxfId="129" priority="1835" operator="equal">
      <formula>"Catastrófico"</formula>
    </cfRule>
    <cfRule type="cellIs" dxfId="128" priority="1836" operator="equal">
      <formula>"Mayor"</formula>
    </cfRule>
    <cfRule type="cellIs" dxfId="127" priority="1837" operator="equal">
      <formula>"Moderado"</formula>
    </cfRule>
    <cfRule type="cellIs" dxfId="126" priority="1838" operator="equal">
      <formula>"Menor"</formula>
    </cfRule>
    <cfRule type="cellIs" dxfId="125" priority="1839" operator="equal">
      <formula>"Leve"</formula>
    </cfRule>
  </conditionalFormatting>
  <conditionalFormatting sqref="O13">
    <cfRule type="cellIs" dxfId="124" priority="1805" operator="equal">
      <formula>"Catastrófico"</formula>
    </cfRule>
    <cfRule type="cellIs" dxfId="123" priority="1806" operator="equal">
      <formula>"Mayor"</formula>
    </cfRule>
    <cfRule type="cellIs" dxfId="122" priority="1807" operator="equal">
      <formula>"Moderado"</formula>
    </cfRule>
    <cfRule type="cellIs" dxfId="121" priority="1808" operator="equal">
      <formula>"Menor"</formula>
    </cfRule>
    <cfRule type="cellIs" dxfId="120" priority="1809" operator="equal">
      <formula>"Leve"</formula>
    </cfRule>
  </conditionalFormatting>
  <conditionalFormatting sqref="O16">
    <cfRule type="cellIs" dxfId="119" priority="1745" operator="equal">
      <formula>"Catastrófico"</formula>
    </cfRule>
    <cfRule type="cellIs" dxfId="118" priority="1746" operator="equal">
      <formula>"Mayor"</formula>
    </cfRule>
    <cfRule type="cellIs" dxfId="117" priority="1747" operator="equal">
      <formula>"Moderado"</formula>
    </cfRule>
    <cfRule type="cellIs" dxfId="116" priority="1748" operator="equal">
      <formula>"Menor"</formula>
    </cfRule>
    <cfRule type="cellIs" dxfId="115" priority="1749" operator="equal">
      <formula>"Leve"</formula>
    </cfRule>
  </conditionalFormatting>
  <conditionalFormatting sqref="O19">
    <cfRule type="cellIs" dxfId="114" priority="1670" operator="equal">
      <formula>"Catastrófico"</formula>
    </cfRule>
    <cfRule type="cellIs" dxfId="113" priority="1671" operator="equal">
      <formula>"Mayor"</formula>
    </cfRule>
    <cfRule type="cellIs" dxfId="112" priority="1672" operator="equal">
      <formula>"Moderado"</formula>
    </cfRule>
    <cfRule type="cellIs" dxfId="111" priority="1673" operator="equal">
      <formula>"Menor"</formula>
    </cfRule>
    <cfRule type="cellIs" dxfId="110" priority="1674" operator="equal">
      <formula>"Leve"</formula>
    </cfRule>
  </conditionalFormatting>
  <conditionalFormatting sqref="O22">
    <cfRule type="cellIs" dxfId="109" priority="1610" operator="equal">
      <formula>"Catastrófico"</formula>
    </cfRule>
    <cfRule type="cellIs" dxfId="108" priority="1611" operator="equal">
      <formula>"Mayor"</formula>
    </cfRule>
    <cfRule type="cellIs" dxfId="107" priority="1612" operator="equal">
      <formula>"Moderado"</formula>
    </cfRule>
    <cfRule type="cellIs" dxfId="106" priority="1613" operator="equal">
      <formula>"Menor"</formula>
    </cfRule>
    <cfRule type="cellIs" dxfId="105" priority="1614" operator="equal">
      <formula>"Leve"</formula>
    </cfRule>
  </conditionalFormatting>
  <conditionalFormatting sqref="O25">
    <cfRule type="cellIs" dxfId="104" priority="48" operator="equal">
      <formula>"Catastrófico"</formula>
    </cfRule>
    <cfRule type="cellIs" dxfId="103" priority="49" operator="equal">
      <formula>"Mayor"</formula>
    </cfRule>
    <cfRule type="cellIs" dxfId="102" priority="50" operator="equal">
      <formula>"Moderado"</formula>
    </cfRule>
    <cfRule type="cellIs" dxfId="101" priority="51" operator="equal">
      <formula>"Menor"</formula>
    </cfRule>
    <cfRule type="cellIs" dxfId="100" priority="52" operator="equal">
      <formula>"Leve"</formula>
    </cfRule>
  </conditionalFormatting>
  <conditionalFormatting sqref="O28">
    <cfRule type="cellIs" dxfId="99" priority="1565" operator="equal">
      <formula>"Catastrófico"</formula>
    </cfRule>
    <cfRule type="cellIs" dxfId="98" priority="1566" operator="equal">
      <formula>"Mayor"</formula>
    </cfRule>
    <cfRule type="cellIs" dxfId="97" priority="1567" operator="equal">
      <formula>"Moderado"</formula>
    </cfRule>
    <cfRule type="cellIs" dxfId="96" priority="1568" operator="equal">
      <formula>"Menor"</formula>
    </cfRule>
    <cfRule type="cellIs" dxfId="95" priority="1569" operator="equal">
      <formula>"Leve"</formula>
    </cfRule>
  </conditionalFormatting>
  <conditionalFormatting sqref="O31">
    <cfRule type="cellIs" dxfId="94" priority="1520" operator="equal">
      <formula>"Catastrófico"</formula>
    </cfRule>
    <cfRule type="cellIs" dxfId="93" priority="1521" operator="equal">
      <formula>"Mayor"</formula>
    </cfRule>
    <cfRule type="cellIs" dxfId="92" priority="1522" operator="equal">
      <formula>"Moderado"</formula>
    </cfRule>
    <cfRule type="cellIs" dxfId="91" priority="1523" operator="equal">
      <formula>"Menor"</formula>
    </cfRule>
    <cfRule type="cellIs" dxfId="90" priority="1524" operator="equal">
      <formula>"Leve"</formula>
    </cfRule>
  </conditionalFormatting>
  <conditionalFormatting sqref="O34">
    <cfRule type="cellIs" dxfId="89" priority="1505" operator="equal">
      <formula>"Catastrófico"</formula>
    </cfRule>
    <cfRule type="cellIs" dxfId="88" priority="1506" operator="equal">
      <formula>"Mayor"</formula>
    </cfRule>
    <cfRule type="cellIs" dxfId="87" priority="1507" operator="equal">
      <formula>"Moderado"</formula>
    </cfRule>
    <cfRule type="cellIs" dxfId="86" priority="1508" operator="equal">
      <formula>"Menor"</formula>
    </cfRule>
    <cfRule type="cellIs" dxfId="85" priority="1509" operator="equal">
      <formula>"Leve"</formula>
    </cfRule>
  </conditionalFormatting>
  <conditionalFormatting sqref="O37">
    <cfRule type="cellIs" dxfId="84" priority="1172" operator="equal">
      <formula>"Catastrófico"</formula>
    </cfRule>
    <cfRule type="cellIs" dxfId="83" priority="1173" operator="equal">
      <formula>"Mayor"</formula>
    </cfRule>
    <cfRule type="cellIs" dxfId="82" priority="1174" operator="equal">
      <formula>"Moderado"</formula>
    </cfRule>
    <cfRule type="cellIs" dxfId="81" priority="1175" operator="equal">
      <formula>"Menor"</formula>
    </cfRule>
    <cfRule type="cellIs" dxfId="80" priority="1176" operator="equal">
      <formula>"Leve"</formula>
    </cfRule>
  </conditionalFormatting>
  <conditionalFormatting sqref="O40">
    <cfRule type="cellIs" dxfId="79" priority="986" operator="equal">
      <formula>"Catastrófico"</formula>
    </cfRule>
    <cfRule type="cellIs" dxfId="78" priority="987" operator="equal">
      <formula>"Mayor"</formula>
    </cfRule>
    <cfRule type="cellIs" dxfId="77" priority="988" operator="equal">
      <formula>"Moderado"</formula>
    </cfRule>
    <cfRule type="cellIs" dxfId="76" priority="989" operator="equal">
      <formula>"Menor"</formula>
    </cfRule>
    <cfRule type="cellIs" dxfId="75" priority="990" operator="equal">
      <formula>"Leve"</formula>
    </cfRule>
  </conditionalFormatting>
  <conditionalFormatting sqref="O43">
    <cfRule type="cellIs" dxfId="74" priority="842" operator="equal">
      <formula>"Catastrófico"</formula>
    </cfRule>
    <cfRule type="cellIs" dxfId="73" priority="843" operator="equal">
      <formula>"Mayor"</formula>
    </cfRule>
    <cfRule type="cellIs" dxfId="72" priority="844" operator="equal">
      <formula>"Moderado"</formula>
    </cfRule>
    <cfRule type="cellIs" dxfId="71" priority="845" operator="equal">
      <formula>"Menor"</formula>
    </cfRule>
    <cfRule type="cellIs" dxfId="70" priority="846" operator="equal">
      <formula>"Leve"</formula>
    </cfRule>
  </conditionalFormatting>
  <conditionalFormatting sqref="O46">
    <cfRule type="cellIs" dxfId="69" priority="698" operator="equal">
      <formula>"Catastrófico"</formula>
    </cfRule>
    <cfRule type="cellIs" dxfId="68" priority="699" operator="equal">
      <formula>"Mayor"</formula>
    </cfRule>
    <cfRule type="cellIs" dxfId="67" priority="700" operator="equal">
      <formula>"Moderado"</formula>
    </cfRule>
    <cfRule type="cellIs" dxfId="66" priority="701" operator="equal">
      <formula>"Menor"</formula>
    </cfRule>
    <cfRule type="cellIs" dxfId="65" priority="702" operator="equal">
      <formula>"Leve"</formula>
    </cfRule>
  </conditionalFormatting>
  <conditionalFormatting sqref="O49">
    <cfRule type="cellIs" dxfId="64" priority="410" operator="equal">
      <formula>"Catastrófico"</formula>
    </cfRule>
    <cfRule type="cellIs" dxfId="63" priority="411" operator="equal">
      <formula>"Mayor"</formula>
    </cfRule>
    <cfRule type="cellIs" dxfId="62" priority="412" operator="equal">
      <formula>"Moderado"</formula>
    </cfRule>
    <cfRule type="cellIs" dxfId="61" priority="413" operator="equal">
      <formula>"Menor"</formula>
    </cfRule>
    <cfRule type="cellIs" dxfId="60" priority="414" operator="equal">
      <formula>"Leve"</formula>
    </cfRule>
  </conditionalFormatting>
  <conditionalFormatting sqref="Q7 AF7:AF51">
    <cfRule type="cellIs" dxfId="59" priority="3342" operator="equal">
      <formula>"Extremo"</formula>
    </cfRule>
    <cfRule type="cellIs" dxfId="58" priority="3343" operator="equal">
      <formula>"Alto"</formula>
    </cfRule>
    <cfRule type="cellIs" dxfId="57" priority="3344" operator="equal">
      <formula>"Moderado"</formula>
    </cfRule>
    <cfRule type="cellIs" dxfId="56" priority="3345" operator="equal">
      <formula>"Bajo"</formula>
    </cfRule>
  </conditionalFormatting>
  <conditionalFormatting sqref="Q10">
    <cfRule type="cellIs" dxfId="55" priority="1831" operator="equal">
      <formula>"Extremo"</formula>
    </cfRule>
    <cfRule type="cellIs" dxfId="54" priority="1832" operator="equal">
      <formula>"Alto"</formula>
    </cfRule>
    <cfRule type="cellIs" dxfId="53" priority="1833" operator="equal">
      <formula>"Moderado"</formula>
    </cfRule>
    <cfRule type="cellIs" dxfId="52" priority="1834" operator="equal">
      <formula>"Bajo"</formula>
    </cfRule>
  </conditionalFormatting>
  <conditionalFormatting sqref="Q13">
    <cfRule type="cellIs" dxfId="51" priority="1801" operator="equal">
      <formula>"Extremo"</formula>
    </cfRule>
    <cfRule type="cellIs" dxfId="50" priority="1802" operator="equal">
      <formula>"Alto"</formula>
    </cfRule>
    <cfRule type="cellIs" dxfId="49" priority="1803" operator="equal">
      <formula>"Moderado"</formula>
    </cfRule>
    <cfRule type="cellIs" dxfId="48" priority="1804" operator="equal">
      <formula>"Bajo"</formula>
    </cfRule>
  </conditionalFormatting>
  <conditionalFormatting sqref="Q16">
    <cfRule type="cellIs" dxfId="47" priority="1741" operator="equal">
      <formula>"Extremo"</formula>
    </cfRule>
    <cfRule type="cellIs" dxfId="46" priority="1742" operator="equal">
      <formula>"Alto"</formula>
    </cfRule>
    <cfRule type="cellIs" dxfId="45" priority="1743" operator="equal">
      <formula>"Moderado"</formula>
    </cfRule>
    <cfRule type="cellIs" dxfId="44" priority="1744" operator="equal">
      <formula>"Bajo"</formula>
    </cfRule>
  </conditionalFormatting>
  <conditionalFormatting sqref="Q19">
    <cfRule type="cellIs" dxfId="43" priority="1666" operator="equal">
      <formula>"Extremo"</formula>
    </cfRule>
    <cfRule type="cellIs" dxfId="42" priority="1667" operator="equal">
      <formula>"Alto"</formula>
    </cfRule>
    <cfRule type="cellIs" dxfId="41" priority="1668" operator="equal">
      <formula>"Moderado"</formula>
    </cfRule>
    <cfRule type="cellIs" dxfId="40" priority="1669" operator="equal">
      <formula>"Bajo"</formula>
    </cfRule>
  </conditionalFormatting>
  <conditionalFormatting sqref="Q22">
    <cfRule type="cellIs" dxfId="39" priority="1606" operator="equal">
      <formula>"Extremo"</formula>
    </cfRule>
    <cfRule type="cellIs" dxfId="38" priority="1607" operator="equal">
      <formula>"Alto"</formula>
    </cfRule>
    <cfRule type="cellIs" dxfId="37" priority="1608" operator="equal">
      <formula>"Moderado"</formula>
    </cfRule>
    <cfRule type="cellIs" dxfId="36" priority="1609" operator="equal">
      <formula>"Bajo"</formula>
    </cfRule>
  </conditionalFormatting>
  <conditionalFormatting sqref="Q25">
    <cfRule type="cellIs" dxfId="35" priority="44" operator="equal">
      <formula>"Extremo"</formula>
    </cfRule>
    <cfRule type="cellIs" dxfId="34" priority="45" operator="equal">
      <formula>"Alto"</formula>
    </cfRule>
    <cfRule type="cellIs" dxfId="33" priority="46" operator="equal">
      <formula>"Moderado"</formula>
    </cfRule>
    <cfRule type="cellIs" dxfId="32" priority="47" operator="equal">
      <formula>"Bajo"</formula>
    </cfRule>
  </conditionalFormatting>
  <conditionalFormatting sqref="Q28">
    <cfRule type="cellIs" dxfId="31" priority="1561" operator="equal">
      <formula>"Extremo"</formula>
    </cfRule>
    <cfRule type="cellIs" dxfId="30" priority="1562" operator="equal">
      <formula>"Alto"</formula>
    </cfRule>
    <cfRule type="cellIs" dxfId="29" priority="1563" operator="equal">
      <formula>"Moderado"</formula>
    </cfRule>
    <cfRule type="cellIs" dxfId="28" priority="1564" operator="equal">
      <formula>"Bajo"</formula>
    </cfRule>
  </conditionalFormatting>
  <conditionalFormatting sqref="Q31">
    <cfRule type="cellIs" dxfId="27" priority="1516" operator="equal">
      <formula>"Extremo"</formula>
    </cfRule>
    <cfRule type="cellIs" dxfId="26" priority="1517" operator="equal">
      <formula>"Alto"</formula>
    </cfRule>
    <cfRule type="cellIs" dxfId="25" priority="1518" operator="equal">
      <formula>"Moderado"</formula>
    </cfRule>
    <cfRule type="cellIs" dxfId="24" priority="1519" operator="equal">
      <formula>"Bajo"</formula>
    </cfRule>
  </conditionalFormatting>
  <conditionalFormatting sqref="Q34">
    <cfRule type="cellIs" dxfId="23" priority="1501" operator="equal">
      <formula>"Extremo"</formula>
    </cfRule>
    <cfRule type="cellIs" dxfId="22" priority="1502" operator="equal">
      <formula>"Alto"</formula>
    </cfRule>
    <cfRule type="cellIs" dxfId="21" priority="1503" operator="equal">
      <formula>"Moderado"</formula>
    </cfRule>
    <cfRule type="cellIs" dxfId="20" priority="1504" operator="equal">
      <formula>"Bajo"</formula>
    </cfRule>
  </conditionalFormatting>
  <conditionalFormatting sqref="Q37">
    <cfRule type="cellIs" dxfId="19" priority="1168" operator="equal">
      <formula>"Extremo"</formula>
    </cfRule>
    <cfRule type="cellIs" dxfId="18" priority="1169" operator="equal">
      <formula>"Alto"</formula>
    </cfRule>
    <cfRule type="cellIs" dxfId="17" priority="1170" operator="equal">
      <formula>"Moderado"</formula>
    </cfRule>
    <cfRule type="cellIs" dxfId="16" priority="1171" operator="equal">
      <formula>"Bajo"</formula>
    </cfRule>
  </conditionalFormatting>
  <conditionalFormatting sqref="Q40">
    <cfRule type="cellIs" dxfId="15" priority="982" operator="equal">
      <formula>"Extremo"</formula>
    </cfRule>
    <cfRule type="cellIs" dxfId="14" priority="983" operator="equal">
      <formula>"Alto"</formula>
    </cfRule>
    <cfRule type="cellIs" dxfId="13" priority="984" operator="equal">
      <formula>"Moderado"</formula>
    </cfRule>
    <cfRule type="cellIs" dxfId="12" priority="985" operator="equal">
      <formula>"Bajo"</formula>
    </cfRule>
  </conditionalFormatting>
  <conditionalFormatting sqref="Q43">
    <cfRule type="cellIs" dxfId="11" priority="838" operator="equal">
      <formula>"Extremo"</formula>
    </cfRule>
    <cfRule type="cellIs" dxfId="10" priority="839" operator="equal">
      <formula>"Alto"</formula>
    </cfRule>
    <cfRule type="cellIs" dxfId="9" priority="840" operator="equal">
      <formula>"Moderado"</formula>
    </cfRule>
    <cfRule type="cellIs" dxfId="8" priority="841" operator="equal">
      <formula>"Bajo"</formula>
    </cfRule>
  </conditionalFormatting>
  <conditionalFormatting sqref="Q46">
    <cfRule type="cellIs" dxfId="7" priority="694" operator="equal">
      <formula>"Extremo"</formula>
    </cfRule>
    <cfRule type="cellIs" dxfId="6" priority="695" operator="equal">
      <formula>"Alto"</formula>
    </cfRule>
    <cfRule type="cellIs" dxfId="5" priority="696" operator="equal">
      <formula>"Moderado"</formula>
    </cfRule>
    <cfRule type="cellIs" dxfId="4" priority="697" operator="equal">
      <formula>"Bajo"</formula>
    </cfRule>
  </conditionalFormatting>
  <conditionalFormatting sqref="Q49">
    <cfRule type="cellIs" dxfId="3" priority="406" operator="equal">
      <formula>"Extremo"</formula>
    </cfRule>
    <cfRule type="cellIs" dxfId="2" priority="407" operator="equal">
      <formula>"Alto"</formula>
    </cfRule>
    <cfRule type="cellIs" dxfId="1" priority="408" operator="equal">
      <formula>"Moderado"</formula>
    </cfRule>
    <cfRule type="cellIs" dxfId="0" priority="409"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'Opciones Tratamiento'!$B$13:$B$19</xm:f>
          </x14:formula1>
          <xm:sqref>I7 I10 I13 I16 I19 I22 I28 I31 I34 I46 I37 I40 I43 I49 I25</xm:sqref>
        </x14:dataValidation>
        <x14:dataValidation type="list" allowBlank="1" showInputMessage="1" showErrorMessage="1">
          <x14:formula1>
            <xm:f>'Opciones Tratamiento'!$E$2:$E$4</xm:f>
          </x14:formula1>
          <xm:sqref>E7 E10 E13 E16 E19 E22 E28 E31 E34 E46 E37 E40 E43 E49 E25</xm:sqref>
        </x14:dataValidation>
        <x14:dataValidation type="list" allowBlank="1" showInputMessage="1" showErrorMessage="1">
          <x14:formula1>
            <xm:f>'Tabla Impacto'!$F$210:$F$221</xm:f>
          </x14:formula1>
          <xm:sqref>M7 M10 M13 M16 M19 M49 M22 M28 M31 M34 M46 M37 M40 M43 M25</xm:sqref>
        </x14:dataValidation>
        <x14:dataValidation type="list" allowBlank="1" showInputMessage="1" showErrorMessage="1">
          <x14:formula1>
            <xm:f>'Tabla Valoración controles'!$D$4:$D$6</xm:f>
          </x14:formula1>
          <xm:sqref>U7:U12 U16:U51</xm:sqref>
        </x14:dataValidation>
        <x14:dataValidation type="list" allowBlank="1" showInputMessage="1" showErrorMessage="1">
          <x14:formula1>
            <xm:f>'Tabla Valoración controles'!$D$7:$D$8</xm:f>
          </x14:formula1>
          <xm:sqref>V7:V12 V16:V51</xm:sqref>
        </x14:dataValidation>
        <x14:dataValidation type="list" allowBlank="1" showInputMessage="1" showErrorMessage="1">
          <x14:formula1>
            <xm:f>'Tabla Valoración controles'!$D$9:$D$10</xm:f>
          </x14:formula1>
          <xm:sqref>X7:X12 X16:X51</xm:sqref>
        </x14:dataValidation>
        <x14:dataValidation type="list" allowBlank="1" showInputMessage="1" showErrorMessage="1">
          <x14:formula1>
            <xm:f>'Tabla Valoración controles'!$D$11:$D$12</xm:f>
          </x14:formula1>
          <xm:sqref>Y7:Y12 Y16:Y51</xm:sqref>
        </x14:dataValidation>
        <x14:dataValidation type="list" allowBlank="1" showInputMessage="1" showErrorMessage="1">
          <x14:formula1>
            <xm:f>'Tabla Valoración controles'!$D$13:$D$14</xm:f>
          </x14:formula1>
          <xm:sqref>Z7:Z12 Z16:Z51</xm:sqref>
        </x14:dataValidation>
        <x14:dataValidation type="list" allowBlank="1" showInputMessage="1" showErrorMessage="1">
          <x14:formula1>
            <xm:f>'Opciones Tratamiento'!$B$2:$B$5</xm:f>
          </x14:formula1>
          <xm:sqref>AG7:AG12 AG16:AG51</xm:sqref>
        </x14:dataValidation>
        <x14:dataValidation type="list" allowBlank="1" showInputMessage="1" showErrorMessage="1">
          <x14:formula1>
            <xm:f>'C:\Users\epenaq\Downloads\[Mapa_riesgos_ERU_2023_V7_0.xlsx]Opciones Tratamiento'!#REF!</xm:f>
          </x14:formula1>
          <xm:sqref>AG13:AG15</xm:sqref>
        </x14:dataValidation>
        <x14:dataValidation type="list" allowBlank="1" showInputMessage="1" showErrorMessage="1">
          <x14:formula1>
            <xm:f>'C:\Users\epenaq\Downloads\[Mapa_riesgos_ERU_2023_V7_0.xlsx]Tabla Valoración controles'!#REF!</xm:f>
          </x14:formula1>
          <xm:sqref>U13:V15 X13:Z15</xm:sqref>
        </x14:dataValidation>
        <x14:dataValidation type="list" allowBlank="1" showInputMessage="1" showErrorMessage="1">
          <x14:formula1>
            <xm:f>'Opciones Tratamiento'!$B$9:$B$10</xm:f>
          </x14:formula1>
          <xm:sqref>AM7:AM51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04"/>
  <sheetViews>
    <sheetView zoomScale="25" zoomScaleNormal="25" workbookViewId="0">
      <selection activeCell="J10" sqref="J10:AW85"/>
    </sheetView>
  </sheetViews>
  <sheetFormatPr baseColWidth="10" defaultRowHeight="14.5" x14ac:dyDescent="0.35"/>
  <cols>
    <col min="2" max="9" width="5.7265625" customWidth="1"/>
    <col min="10" max="59" width="8.7265625" customWidth="1"/>
    <col min="61" max="65" width="5.7265625" customWidth="1"/>
    <col min="66" max="66" width="20.7265625" customWidth="1"/>
  </cols>
  <sheetData>
    <row r="1" spans="1:119" x14ac:dyDescent="0.3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row>
    <row r="2" spans="1:119" ht="18" customHeight="1" x14ac:dyDescent="0.35">
      <c r="A2" s="40"/>
      <c r="B2" s="402" t="s">
        <v>135</v>
      </c>
      <c r="C2" s="402"/>
      <c r="D2" s="402"/>
      <c r="E2" s="402"/>
      <c r="F2" s="402"/>
      <c r="G2" s="402"/>
      <c r="H2" s="402"/>
      <c r="I2" s="402"/>
      <c r="J2" s="248" t="s">
        <v>2</v>
      </c>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row>
    <row r="3" spans="1:119" ht="18.75" customHeight="1" x14ac:dyDescent="0.35">
      <c r="A3" s="40"/>
      <c r="B3" s="402"/>
      <c r="C3" s="402"/>
      <c r="D3" s="402"/>
      <c r="E3" s="402"/>
      <c r="F3" s="402"/>
      <c r="G3" s="402"/>
      <c r="H3" s="402"/>
      <c r="I3" s="402"/>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row>
    <row r="4" spans="1:119" ht="15" customHeight="1" x14ac:dyDescent="0.35">
      <c r="A4" s="40"/>
      <c r="B4" s="402"/>
      <c r="C4" s="402"/>
      <c r="D4" s="402"/>
      <c r="E4" s="402"/>
      <c r="F4" s="402"/>
      <c r="G4" s="402"/>
      <c r="H4" s="402"/>
      <c r="I4" s="402"/>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row>
    <row r="5" spans="1:119" ht="15" thickBot="1" x14ac:dyDescent="0.4">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row>
    <row r="6" spans="1:119" ht="15" customHeight="1" x14ac:dyDescent="0.35">
      <c r="A6" s="40"/>
      <c r="B6" s="253" t="s">
        <v>4</v>
      </c>
      <c r="C6" s="253"/>
      <c r="D6" s="254"/>
      <c r="E6" s="403" t="s">
        <v>107</v>
      </c>
      <c r="F6" s="404"/>
      <c r="G6" s="404"/>
      <c r="H6" s="404"/>
      <c r="I6" s="404"/>
      <c r="J6" s="409" t="str">
        <f ca="1">IF(AND('Riesgos Corrup'!$K$7="Muy Alta",'Riesgos Corrup'!$O$7="Leve"),CONCATENATE("R",'Riesgos Corrup'!$A$7),"")</f>
        <v/>
      </c>
      <c r="K6" s="410"/>
      <c r="L6" s="410" t="e">
        <f>IF(AND('Riesgos Corrup'!#REF!="Muy Alta",'Riesgos Corrup'!#REF!="Leve"),CONCATENATE("R",'Riesgos Corrup'!#REF!),"")</f>
        <v>#REF!</v>
      </c>
      <c r="M6" s="410"/>
      <c r="N6" s="410" t="e">
        <f>IF(AND('Riesgos Corrup'!#REF!="Muy Alta",'Riesgos Corrup'!#REF!="Leve"),CONCATENATE("R",'Riesgos Corrup'!#REF!),"")</f>
        <v>#REF!</v>
      </c>
      <c r="O6" s="410"/>
      <c r="P6" s="410" t="str">
        <f ca="1">IF(AND('Riesgos Corrup'!$K$10="Muy Alta",'Riesgos Corrup'!$O$10="Leve"),CONCATENATE("R",'Riesgos Corrup'!$A$10),"")</f>
        <v/>
      </c>
      <c r="Q6" s="410"/>
      <c r="R6" s="410" t="e">
        <f>IF(AND('Riesgos Corrup'!#REF!="Muy Alta",'Riesgos Corrup'!#REF!="Leve"),CONCATENATE("R",'Riesgos Corrup'!#REF!),"")</f>
        <v>#REF!</v>
      </c>
      <c r="S6" s="426"/>
      <c r="T6" s="409" t="str">
        <f ca="1">IF(AND('Riesgos Corrup'!$K$7="Muy Alta",'Riesgos Corrup'!$O$7="Menor"),CONCATENATE("R",'Riesgos Corrup'!$A$7),"")</f>
        <v/>
      </c>
      <c r="U6" s="410"/>
      <c r="V6" s="410" t="e">
        <f>IF(AND('Riesgos Corrup'!#REF!="Muy Alta",'Riesgos Corrup'!#REF!="Menor"),CONCATENATE("R",'Riesgos Corrup'!#REF!),"")</f>
        <v>#REF!</v>
      </c>
      <c r="W6" s="410"/>
      <c r="X6" s="410" t="e">
        <f>IF(AND('Riesgos Corrup'!#REF!="Muy Alta",'Riesgos Corrup'!#REF!="Menor"),CONCATENATE("R",'Riesgos Corrup'!#REF!),"")</f>
        <v>#REF!</v>
      </c>
      <c r="Y6" s="410"/>
      <c r="Z6" s="410" t="str">
        <f ca="1">IF(AND('Riesgos Corrup'!$K$10="Muy Alta",'Riesgos Corrup'!$O$10="Menor"),CONCATENATE("R",'Riesgos Corrup'!$A$10),"")</f>
        <v/>
      </c>
      <c r="AA6" s="410"/>
      <c r="AB6" s="410" t="e">
        <f>IF(AND('Riesgos Corrup'!#REF!="Muy Alta",'Riesgos Corrup'!#REF!="Menor"),CONCATENATE("R",'Riesgos Corrup'!#REF!),"")</f>
        <v>#REF!</v>
      </c>
      <c r="AC6" s="426"/>
      <c r="AD6" s="409" t="str">
        <f ca="1">IF(AND('Riesgos Corrup'!$K$7="Muy Alta",'Riesgos Corrup'!$O$7="Moderado"),CONCATENATE("R",'Riesgos Corrup'!$A$7),"")</f>
        <v/>
      </c>
      <c r="AE6" s="410"/>
      <c r="AF6" s="410" t="e">
        <f>IF(AND('Riesgos Corrup'!#REF!="Muy Alta",'Riesgos Corrup'!#REF!="Moderado"),CONCATENATE("R",'Riesgos Corrup'!#REF!),"")</f>
        <v>#REF!</v>
      </c>
      <c r="AG6" s="410"/>
      <c r="AH6" s="410" t="e">
        <f>IF(AND('Riesgos Corrup'!#REF!="Muy Alta",'Riesgos Corrup'!#REF!="Moderado"),CONCATENATE("R",'Riesgos Corrup'!#REF!),"")</f>
        <v>#REF!</v>
      </c>
      <c r="AI6" s="410"/>
      <c r="AJ6" s="410" t="str">
        <f ca="1">IF(AND('Riesgos Corrup'!$K$10="Muy Alta",'Riesgos Corrup'!$O$10="Moderado"),CONCATENATE("R",'Riesgos Corrup'!$A$10),"")</f>
        <v/>
      </c>
      <c r="AK6" s="410"/>
      <c r="AL6" s="410" t="e">
        <f>IF(AND('Riesgos Corrup'!#REF!="Muy Alta",'Riesgos Corrup'!#REF!="Moderado"),CONCATENATE("R",'Riesgos Corrup'!#REF!),"")</f>
        <v>#REF!</v>
      </c>
      <c r="AM6" s="426"/>
      <c r="AN6" s="409" t="str">
        <f ca="1">IF(AND('Riesgos Corrup'!$K$7="Muy Alta",'Riesgos Corrup'!$O$7="Mayor"),CONCATENATE("R",'Riesgos Corrup'!$A$7),"")</f>
        <v/>
      </c>
      <c r="AO6" s="410"/>
      <c r="AP6" s="410" t="e">
        <f>IF(AND('Riesgos Corrup'!#REF!="Muy Alta",'Riesgos Corrup'!#REF!="Mayor"),CONCATENATE("R",'Riesgos Corrup'!#REF!),"")</f>
        <v>#REF!</v>
      </c>
      <c r="AQ6" s="410"/>
      <c r="AR6" s="410" t="e">
        <f>IF(AND('Riesgos Corrup'!#REF!="Muy Alta",'Riesgos Corrup'!#REF!="Mayor"),CONCATENATE("R",'Riesgos Corrup'!#REF!),"")</f>
        <v>#REF!</v>
      </c>
      <c r="AS6" s="410"/>
      <c r="AT6" s="410" t="str">
        <f ca="1">IF(AND('Riesgos Corrup'!$K$10="Muy Alta",'Riesgos Corrup'!$O$10="Mayor"),CONCATENATE("R",'Riesgos Corrup'!$A$10),"")</f>
        <v/>
      </c>
      <c r="AU6" s="410"/>
      <c r="AV6" s="410" t="e">
        <f>IF(AND('Riesgos Corrup'!#REF!="Muy Alta",'Riesgos Corrup'!#REF!="Mayor"),CONCATENATE("R",'Riesgos Corrup'!#REF!),"")</f>
        <v>#REF!</v>
      </c>
      <c r="AW6" s="426"/>
      <c r="AX6" s="419" t="str">
        <f ca="1">IF(AND('Riesgos Corrup'!$K$7="Muy Alta",'Riesgos Corrup'!$O$7="Catastrófico"),CONCATENATE("R",'Riesgos Corrup'!$A$7),"")</f>
        <v/>
      </c>
      <c r="AY6" s="420"/>
      <c r="AZ6" s="420" t="e">
        <f>IF(AND('Riesgos Corrup'!#REF!="Muy Alta",'Riesgos Corrup'!#REF!="Catastrófico"),CONCATENATE("R",'Riesgos Corrup'!#REF!),"")</f>
        <v>#REF!</v>
      </c>
      <c r="BA6" s="420"/>
      <c r="BB6" s="420" t="e">
        <f>IF(AND('Riesgos Corrup'!#REF!="Muy Alta",'Riesgos Corrup'!#REF!="Catastrófico"),CONCATENATE("R",'Riesgos Corrup'!#REF!),"")</f>
        <v>#REF!</v>
      </c>
      <c r="BC6" s="420"/>
      <c r="BD6" s="420" t="str">
        <f ca="1">IF(AND('Riesgos Corrup'!$K$10="Muy Alta",'Riesgos Corrup'!$O$10="Catastrófico"),CONCATENATE("R",'Riesgos Corrup'!$A$10),"")</f>
        <v/>
      </c>
      <c r="BE6" s="420"/>
      <c r="BF6" s="420" t="e">
        <f>IF(AND('Riesgos Corrup'!#REF!="Muy Alta",'Riesgos Corrup'!#REF!="Catastrófico"),CONCATENATE("R",'Riesgos Corrup'!#REF!),"")</f>
        <v>#REF!</v>
      </c>
      <c r="BG6" s="421"/>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row>
    <row r="7" spans="1:119" ht="15" customHeight="1" x14ac:dyDescent="0.35">
      <c r="A7" s="40"/>
      <c r="B7" s="253"/>
      <c r="C7" s="253"/>
      <c r="D7" s="254"/>
      <c r="E7" s="405"/>
      <c r="F7" s="406"/>
      <c r="G7" s="406"/>
      <c r="H7" s="406"/>
      <c r="I7" s="406"/>
      <c r="J7" s="387"/>
      <c r="K7" s="388"/>
      <c r="L7" s="388"/>
      <c r="M7" s="388"/>
      <c r="N7" s="388"/>
      <c r="O7" s="388"/>
      <c r="P7" s="388"/>
      <c r="Q7" s="388"/>
      <c r="R7" s="388"/>
      <c r="S7" s="423"/>
      <c r="T7" s="387"/>
      <c r="U7" s="388"/>
      <c r="V7" s="388"/>
      <c r="W7" s="388"/>
      <c r="X7" s="388"/>
      <c r="Y7" s="388"/>
      <c r="Z7" s="388"/>
      <c r="AA7" s="388"/>
      <c r="AB7" s="388"/>
      <c r="AC7" s="423"/>
      <c r="AD7" s="387"/>
      <c r="AE7" s="388"/>
      <c r="AF7" s="388"/>
      <c r="AG7" s="388"/>
      <c r="AH7" s="388"/>
      <c r="AI7" s="388"/>
      <c r="AJ7" s="388"/>
      <c r="AK7" s="388"/>
      <c r="AL7" s="388"/>
      <c r="AM7" s="423"/>
      <c r="AN7" s="387"/>
      <c r="AO7" s="388"/>
      <c r="AP7" s="388"/>
      <c r="AQ7" s="388"/>
      <c r="AR7" s="388"/>
      <c r="AS7" s="388"/>
      <c r="AT7" s="388"/>
      <c r="AU7" s="388"/>
      <c r="AV7" s="388"/>
      <c r="AW7" s="423"/>
      <c r="AX7" s="415"/>
      <c r="AY7" s="413"/>
      <c r="AZ7" s="413"/>
      <c r="BA7" s="413"/>
      <c r="BB7" s="413"/>
      <c r="BC7" s="413"/>
      <c r="BD7" s="413"/>
      <c r="BE7" s="413"/>
      <c r="BF7" s="413"/>
      <c r="BG7" s="414"/>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row>
    <row r="8" spans="1:119" ht="15" customHeight="1" x14ac:dyDescent="0.35">
      <c r="A8" s="40"/>
      <c r="B8" s="253"/>
      <c r="C8" s="253"/>
      <c r="D8" s="254"/>
      <c r="E8" s="405"/>
      <c r="F8" s="406"/>
      <c r="G8" s="406"/>
      <c r="H8" s="406"/>
      <c r="I8" s="406"/>
      <c r="J8" s="387" t="str">
        <f ca="1">IF(AND('Riesgos Corrup'!$K$13="Muy Alta",'Riesgos Corrup'!$O$13="Leve"),CONCATENATE("R",'Riesgos Corrup'!$A$13),"")</f>
        <v/>
      </c>
      <c r="K8" s="388"/>
      <c r="L8" s="388" t="e">
        <f>IF(AND('Riesgos Corrup'!#REF!="Muy Alta",'Riesgos Corrup'!#REF!="Leve"),CONCATENATE("R",'Riesgos Corrup'!#REF!),"")</f>
        <v>#REF!</v>
      </c>
      <c r="M8" s="388"/>
      <c r="N8" s="388" t="e">
        <f>IF(AND('Riesgos Corrup'!#REF!="Muy Alta",'Riesgos Corrup'!#REF!="Leve"),CONCATENATE("R",'Riesgos Corrup'!#REF!),"")</f>
        <v>#REF!</v>
      </c>
      <c r="O8" s="388"/>
      <c r="P8" s="388" t="e">
        <f>IF(AND('Riesgos Corrup'!#REF!="Muy Alta",'Riesgos Corrup'!#REF!="Leve"),CONCATENATE("R",'Riesgos Corrup'!#REF!),"")</f>
        <v>#REF!</v>
      </c>
      <c r="Q8" s="388"/>
      <c r="R8" s="388" t="str">
        <f ca="1">IF(AND('Riesgos Corrup'!$K$16="Muy Alta",'Riesgos Corrup'!$O$16="Leve"),CONCATENATE("R",'Riesgos Corrup'!$A$16),"")</f>
        <v/>
      </c>
      <c r="S8" s="423"/>
      <c r="T8" s="387" t="str">
        <f ca="1">IF(AND('Riesgos Corrup'!$K$13="Muy Alta",'Riesgos Corrup'!$O$13="Menor"),CONCATENATE("R",'Riesgos Corrup'!$A$13),"")</f>
        <v/>
      </c>
      <c r="U8" s="388"/>
      <c r="V8" s="388" t="e">
        <f>IF(AND('Riesgos Corrup'!#REF!="Muy Alta",'Riesgos Corrup'!#REF!="Menor"),CONCATENATE("R",'Riesgos Corrup'!#REF!),"")</f>
        <v>#REF!</v>
      </c>
      <c r="W8" s="388"/>
      <c r="X8" s="388" t="e">
        <f>IF(AND('Riesgos Corrup'!#REF!="Muy Alta",'Riesgos Corrup'!#REF!="Menor"),CONCATENATE("R",'Riesgos Corrup'!#REF!),"")</f>
        <v>#REF!</v>
      </c>
      <c r="Y8" s="388"/>
      <c r="Z8" s="388" t="e">
        <f>IF(AND('Riesgos Corrup'!#REF!="Muy Alta",'Riesgos Corrup'!#REF!="Menor"),CONCATENATE("R",'Riesgos Corrup'!#REF!),"")</f>
        <v>#REF!</v>
      </c>
      <c r="AA8" s="388"/>
      <c r="AB8" s="388" t="str">
        <f ca="1">IF(AND('Riesgos Corrup'!$K$16="Muy Alta",'Riesgos Corrup'!$O$16="Menor"),CONCATENATE("R",'Riesgos Corrup'!$A$16),"")</f>
        <v/>
      </c>
      <c r="AC8" s="423"/>
      <c r="AD8" s="387" t="str">
        <f ca="1">IF(AND('Riesgos Corrup'!$K$13="Muy Alta",'Riesgos Corrup'!$O$13="Moderado"),CONCATENATE("R",'Riesgos Corrup'!$A$13),"")</f>
        <v/>
      </c>
      <c r="AE8" s="388"/>
      <c r="AF8" s="388" t="e">
        <f>IF(AND('Riesgos Corrup'!#REF!="Muy Alta",'Riesgos Corrup'!#REF!="Moderado"),CONCATENATE("R",'Riesgos Corrup'!#REF!),"")</f>
        <v>#REF!</v>
      </c>
      <c r="AG8" s="388"/>
      <c r="AH8" s="388" t="e">
        <f>IF(AND('Riesgos Corrup'!#REF!="Muy Alta",'Riesgos Corrup'!#REF!="Moderado"),CONCATENATE("R",'Riesgos Corrup'!#REF!),"")</f>
        <v>#REF!</v>
      </c>
      <c r="AI8" s="388"/>
      <c r="AJ8" s="388" t="e">
        <f>IF(AND('Riesgos Corrup'!#REF!="Muy Alta",'Riesgos Corrup'!#REF!="Moderado"),CONCATENATE("R",'Riesgos Corrup'!#REF!),"")</f>
        <v>#REF!</v>
      </c>
      <c r="AK8" s="388"/>
      <c r="AL8" s="388" t="str">
        <f ca="1">IF(AND('Riesgos Corrup'!$K$16="Muy Alta",'Riesgos Corrup'!$O$16="Moderado"),CONCATENATE("R",'Riesgos Corrup'!$A$16),"")</f>
        <v/>
      </c>
      <c r="AM8" s="423"/>
      <c r="AN8" s="387" t="str">
        <f ca="1">IF(AND('Riesgos Corrup'!$K$13="Muy Alta",'Riesgos Corrup'!$O$13="Mayor"),CONCATENATE("R",'Riesgos Corrup'!$A$13),"")</f>
        <v/>
      </c>
      <c r="AO8" s="388"/>
      <c r="AP8" s="388" t="e">
        <f>IF(AND('Riesgos Corrup'!#REF!="Muy Alta",'Riesgos Corrup'!#REF!="Mayor"),CONCATENATE("R",'Riesgos Corrup'!#REF!),"")</f>
        <v>#REF!</v>
      </c>
      <c r="AQ8" s="388"/>
      <c r="AR8" s="388" t="e">
        <f>IF(AND('Riesgos Corrup'!#REF!="Muy Alta",'Riesgos Corrup'!#REF!="Mayor"),CONCATENATE("R",'Riesgos Corrup'!#REF!),"")</f>
        <v>#REF!</v>
      </c>
      <c r="AS8" s="388"/>
      <c r="AT8" s="388" t="e">
        <f>IF(AND('Riesgos Corrup'!#REF!="Muy Alta",'Riesgos Corrup'!#REF!="Mayor"),CONCATENATE("R",'Riesgos Corrup'!#REF!),"")</f>
        <v>#REF!</v>
      </c>
      <c r="AU8" s="388"/>
      <c r="AV8" s="388" t="str">
        <f ca="1">IF(AND('Riesgos Corrup'!$K$16="Muy Alta",'Riesgos Corrup'!$O$16="Mayor"),CONCATENATE("R",'Riesgos Corrup'!$A$16),"")</f>
        <v/>
      </c>
      <c r="AW8" s="423"/>
      <c r="AX8" s="415" t="str">
        <f ca="1">IF(AND('Riesgos Corrup'!$K$13="Muy Alta",'Riesgos Corrup'!$O$13="Catastrófico"),CONCATENATE("R",'Riesgos Corrup'!$A$13),"")</f>
        <v/>
      </c>
      <c r="AY8" s="413"/>
      <c r="AZ8" s="413" t="e">
        <f>IF(AND('Riesgos Corrup'!#REF!="Muy Alta",'Riesgos Corrup'!#REF!="Catastrófico"),CONCATENATE("R",'Riesgos Corrup'!#REF!),"")</f>
        <v>#REF!</v>
      </c>
      <c r="BA8" s="413"/>
      <c r="BB8" s="413" t="e">
        <f>IF(AND('Riesgos Corrup'!#REF!="Muy Alta",'Riesgos Corrup'!#REF!="Catastrófico"),CONCATENATE("R",'Riesgos Corrup'!#REF!),"")</f>
        <v>#REF!</v>
      </c>
      <c r="BC8" s="413"/>
      <c r="BD8" s="413" t="e">
        <f>IF(AND('Riesgos Corrup'!#REF!="Muy Alta",'Riesgos Corrup'!#REF!="Catastrófico"),CONCATENATE("R",'Riesgos Corrup'!#REF!),"")</f>
        <v>#REF!</v>
      </c>
      <c r="BE8" s="413"/>
      <c r="BF8" s="413" t="str">
        <f ca="1">IF(AND('Riesgos Corrup'!$K$16="Muy Alta",'Riesgos Corrup'!$O$16="Catastrófico"),CONCATENATE("R",'Riesgos Corrup'!$A$16),"")</f>
        <v/>
      </c>
      <c r="BG8" s="414"/>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row>
    <row r="9" spans="1:119" ht="15" customHeight="1" x14ac:dyDescent="0.35">
      <c r="A9" s="40"/>
      <c r="B9" s="253"/>
      <c r="C9" s="253"/>
      <c r="D9" s="254"/>
      <c r="E9" s="405"/>
      <c r="F9" s="406"/>
      <c r="G9" s="406"/>
      <c r="H9" s="406"/>
      <c r="I9" s="406"/>
      <c r="J9" s="387"/>
      <c r="K9" s="388"/>
      <c r="L9" s="388"/>
      <c r="M9" s="388"/>
      <c r="N9" s="388"/>
      <c r="O9" s="388"/>
      <c r="P9" s="388"/>
      <c r="Q9" s="388"/>
      <c r="R9" s="388"/>
      <c r="S9" s="423"/>
      <c r="T9" s="387"/>
      <c r="U9" s="388"/>
      <c r="V9" s="388"/>
      <c r="W9" s="388"/>
      <c r="X9" s="388"/>
      <c r="Y9" s="388"/>
      <c r="Z9" s="388"/>
      <c r="AA9" s="388"/>
      <c r="AB9" s="388"/>
      <c r="AC9" s="423"/>
      <c r="AD9" s="387"/>
      <c r="AE9" s="388"/>
      <c r="AF9" s="388"/>
      <c r="AG9" s="388"/>
      <c r="AH9" s="388"/>
      <c r="AI9" s="388"/>
      <c r="AJ9" s="388"/>
      <c r="AK9" s="388"/>
      <c r="AL9" s="388"/>
      <c r="AM9" s="423"/>
      <c r="AN9" s="387"/>
      <c r="AO9" s="388"/>
      <c r="AP9" s="388"/>
      <c r="AQ9" s="388"/>
      <c r="AR9" s="388"/>
      <c r="AS9" s="388"/>
      <c r="AT9" s="388"/>
      <c r="AU9" s="388"/>
      <c r="AV9" s="388"/>
      <c r="AW9" s="423"/>
      <c r="AX9" s="415"/>
      <c r="AY9" s="413"/>
      <c r="AZ9" s="413"/>
      <c r="BA9" s="413"/>
      <c r="BB9" s="413"/>
      <c r="BC9" s="413"/>
      <c r="BD9" s="413"/>
      <c r="BE9" s="413"/>
      <c r="BF9" s="413"/>
      <c r="BG9" s="414"/>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row>
    <row r="10" spans="1:119" ht="15" customHeight="1" x14ac:dyDescent="0.35">
      <c r="A10" s="40"/>
      <c r="B10" s="253"/>
      <c r="C10" s="253"/>
      <c r="D10" s="254"/>
      <c r="E10" s="405"/>
      <c r="F10" s="406"/>
      <c r="G10" s="406"/>
      <c r="H10" s="406"/>
      <c r="I10" s="406"/>
      <c r="J10" s="387" t="e">
        <f>IF(AND('Riesgos Corrup'!#REF!="Muy Alta",'Riesgos Corrup'!#REF!="Leve"),CONCATENATE("R",'Riesgos Corrup'!#REF!),"")</f>
        <v>#REF!</v>
      </c>
      <c r="K10" s="388"/>
      <c r="L10" s="388" t="e">
        <f>IF(AND('Riesgos Corrup'!#REF!="Muy Alta",'Riesgos Corrup'!#REF!="Leve"),CONCATENATE("R",'Riesgos Corrup'!#REF!),"")</f>
        <v>#REF!</v>
      </c>
      <c r="M10" s="388"/>
      <c r="N10" s="388" t="e">
        <f>IF(AND('Riesgos Corrup'!#REF!="Muy Alta",'Riesgos Corrup'!#REF!="Leve"),CONCATENATE("R",'Riesgos Corrup'!#REF!),"")</f>
        <v>#REF!</v>
      </c>
      <c r="O10" s="388"/>
      <c r="P10" s="388" t="str">
        <f ca="1">IF(AND('Riesgos Corrup'!$K$19="Muy Alta",'Riesgos Corrup'!$O$19="Leve"),CONCATENATE("R",'Riesgos Corrup'!$A$19),"")</f>
        <v/>
      </c>
      <c r="Q10" s="388"/>
      <c r="R10" s="388" t="e">
        <f>IF(AND('Riesgos Corrup'!#REF!="Muy Alta",'Riesgos Corrup'!#REF!="Leve"),CONCATENATE("R",'Riesgos Corrup'!#REF!),"")</f>
        <v>#REF!</v>
      </c>
      <c r="S10" s="423"/>
      <c r="T10" s="387" t="e">
        <f>IF(AND('Riesgos Corrup'!#REF!="Muy Alta",'Riesgos Corrup'!#REF!="Menor"),CONCATENATE("R",'Riesgos Corrup'!#REF!),"")</f>
        <v>#REF!</v>
      </c>
      <c r="U10" s="388"/>
      <c r="V10" s="388" t="e">
        <f>IF(AND('Riesgos Corrup'!#REF!="Muy Alta",'Riesgos Corrup'!#REF!="Menor"),CONCATENATE("R",'Riesgos Corrup'!#REF!),"")</f>
        <v>#REF!</v>
      </c>
      <c r="W10" s="388"/>
      <c r="X10" s="388" t="e">
        <f>IF(AND('Riesgos Corrup'!#REF!="Muy Alta",'Riesgos Corrup'!#REF!="Menor"),CONCATENATE("R",'Riesgos Corrup'!#REF!),"")</f>
        <v>#REF!</v>
      </c>
      <c r="Y10" s="388"/>
      <c r="Z10" s="388" t="str">
        <f ca="1">IF(AND('Riesgos Corrup'!$K$19="Muy Alta",'Riesgos Corrup'!$O$19="Menor"),CONCATENATE("R",'Riesgos Corrup'!$A$19),"")</f>
        <v/>
      </c>
      <c r="AA10" s="388"/>
      <c r="AB10" s="388" t="e">
        <f>IF(AND('Riesgos Corrup'!#REF!="Muy Alta",'Riesgos Corrup'!#REF!="Menor"),CONCATENATE("R",'Riesgos Corrup'!#REF!),"")</f>
        <v>#REF!</v>
      </c>
      <c r="AC10" s="423"/>
      <c r="AD10" s="387" t="e">
        <f>IF(AND('Riesgos Corrup'!#REF!="Muy Alta",'Riesgos Corrup'!#REF!="Moderado"),CONCATENATE("R",'Riesgos Corrup'!#REF!),"")</f>
        <v>#REF!</v>
      </c>
      <c r="AE10" s="388"/>
      <c r="AF10" s="388" t="e">
        <f>IF(AND('Riesgos Corrup'!#REF!="Muy Alta",'Riesgos Corrup'!#REF!="Moderado"),CONCATENATE("R",'Riesgos Corrup'!#REF!),"")</f>
        <v>#REF!</v>
      </c>
      <c r="AG10" s="388"/>
      <c r="AH10" s="388" t="e">
        <f>IF(AND('Riesgos Corrup'!#REF!="Muy Alta",'Riesgos Corrup'!#REF!="Moderado"),CONCATENATE("R",'Riesgos Corrup'!#REF!),"")</f>
        <v>#REF!</v>
      </c>
      <c r="AI10" s="388"/>
      <c r="AJ10" s="388" t="str">
        <f ca="1">IF(AND('Riesgos Corrup'!$K$19="Muy Alta",'Riesgos Corrup'!$O$19="Moderado"),CONCATENATE("R",'Riesgos Corrup'!$A$19),"")</f>
        <v/>
      </c>
      <c r="AK10" s="388"/>
      <c r="AL10" s="388" t="e">
        <f>IF(AND('Riesgos Corrup'!#REF!="Muy Alta",'Riesgos Corrup'!#REF!="Moderado"),CONCATENATE("R",'Riesgos Corrup'!#REF!),"")</f>
        <v>#REF!</v>
      </c>
      <c r="AM10" s="423"/>
      <c r="AN10" s="387" t="e">
        <f>IF(AND('Riesgos Corrup'!#REF!="Muy Alta",'Riesgos Corrup'!#REF!="Mayor"),CONCATENATE("R",'Riesgos Corrup'!#REF!),"")</f>
        <v>#REF!</v>
      </c>
      <c r="AO10" s="388"/>
      <c r="AP10" s="388" t="e">
        <f>IF(AND('Riesgos Corrup'!#REF!="Muy Alta",'Riesgos Corrup'!#REF!="Mayor"),CONCATENATE("R",'Riesgos Corrup'!#REF!),"")</f>
        <v>#REF!</v>
      </c>
      <c r="AQ10" s="388"/>
      <c r="AR10" s="388" t="e">
        <f>IF(AND('Riesgos Corrup'!#REF!="Muy Alta",'Riesgos Corrup'!#REF!="Mayor"),CONCATENATE("R",'Riesgos Corrup'!#REF!),"")</f>
        <v>#REF!</v>
      </c>
      <c r="AS10" s="388"/>
      <c r="AT10" s="388" t="str">
        <f ca="1">IF(AND('Riesgos Corrup'!$K$19="Muy Alta",'Riesgos Corrup'!$O$19="Mayor"),CONCATENATE("R",'Riesgos Corrup'!$A$19),"")</f>
        <v/>
      </c>
      <c r="AU10" s="388"/>
      <c r="AV10" s="388" t="e">
        <f>IF(AND('Riesgos Corrup'!#REF!="Muy Alta",'Riesgos Corrup'!#REF!="Mayor"),CONCATENATE("R",'Riesgos Corrup'!#REF!),"")</f>
        <v>#REF!</v>
      </c>
      <c r="AW10" s="423"/>
      <c r="AX10" s="415" t="e">
        <f>IF(AND('Riesgos Corrup'!#REF!="Muy Alta",'Riesgos Corrup'!#REF!="Catastrófico"),CONCATENATE("R",'Riesgos Corrup'!#REF!),"")</f>
        <v>#REF!</v>
      </c>
      <c r="AY10" s="413"/>
      <c r="AZ10" s="413" t="e">
        <f>IF(AND('Riesgos Corrup'!#REF!="Muy Alta",'Riesgos Corrup'!#REF!="Catastrófico"),CONCATENATE("R",'Riesgos Corrup'!#REF!),"")</f>
        <v>#REF!</v>
      </c>
      <c r="BA10" s="413"/>
      <c r="BB10" s="413" t="e">
        <f>IF(AND('Riesgos Corrup'!#REF!="Muy Alta",'Riesgos Corrup'!#REF!="Catastrófico"),CONCATENATE("R",'Riesgos Corrup'!#REF!),"")</f>
        <v>#REF!</v>
      </c>
      <c r="BC10" s="413"/>
      <c r="BD10" s="413" t="str">
        <f ca="1">IF(AND('Riesgos Corrup'!$K$19="Muy Alta",'Riesgos Corrup'!$O$19="Catastrófico"),CONCATENATE("R",'Riesgos Corrup'!$A$19),"")</f>
        <v/>
      </c>
      <c r="BE10" s="413"/>
      <c r="BF10" s="413" t="e">
        <f>IF(AND('Riesgos Corrup'!#REF!="Muy Alta",'Riesgos Corrup'!#REF!="Catastrófico"),CONCATENATE("R",'Riesgos Corrup'!#REF!),"")</f>
        <v>#REF!</v>
      </c>
      <c r="BG10" s="414"/>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row>
    <row r="11" spans="1:119" ht="15" customHeight="1" x14ac:dyDescent="0.35">
      <c r="A11" s="40"/>
      <c r="B11" s="253"/>
      <c r="C11" s="253"/>
      <c r="D11" s="254"/>
      <c r="E11" s="405"/>
      <c r="F11" s="406"/>
      <c r="G11" s="406"/>
      <c r="H11" s="406"/>
      <c r="I11" s="406"/>
      <c r="J11" s="387"/>
      <c r="K11" s="388"/>
      <c r="L11" s="388"/>
      <c r="M11" s="388"/>
      <c r="N11" s="388"/>
      <c r="O11" s="388"/>
      <c r="P11" s="388"/>
      <c r="Q11" s="388"/>
      <c r="R11" s="388"/>
      <c r="S11" s="423"/>
      <c r="T11" s="387"/>
      <c r="U11" s="388"/>
      <c r="V11" s="388"/>
      <c r="W11" s="388"/>
      <c r="X11" s="388"/>
      <c r="Y11" s="388"/>
      <c r="Z11" s="388"/>
      <c r="AA11" s="388"/>
      <c r="AB11" s="388"/>
      <c r="AC11" s="423"/>
      <c r="AD11" s="387"/>
      <c r="AE11" s="388"/>
      <c r="AF11" s="388"/>
      <c r="AG11" s="388"/>
      <c r="AH11" s="388"/>
      <c r="AI11" s="388"/>
      <c r="AJ11" s="388"/>
      <c r="AK11" s="388"/>
      <c r="AL11" s="388"/>
      <c r="AM11" s="423"/>
      <c r="AN11" s="387"/>
      <c r="AO11" s="388"/>
      <c r="AP11" s="388"/>
      <c r="AQ11" s="388"/>
      <c r="AR11" s="388"/>
      <c r="AS11" s="388"/>
      <c r="AT11" s="388"/>
      <c r="AU11" s="388"/>
      <c r="AV11" s="388"/>
      <c r="AW11" s="423"/>
      <c r="AX11" s="415"/>
      <c r="AY11" s="413"/>
      <c r="AZ11" s="413"/>
      <c r="BA11" s="413"/>
      <c r="BB11" s="413"/>
      <c r="BC11" s="413"/>
      <c r="BD11" s="413"/>
      <c r="BE11" s="413"/>
      <c r="BF11" s="413"/>
      <c r="BG11" s="414"/>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row>
    <row r="12" spans="1:119" ht="15" customHeight="1" x14ac:dyDescent="0.35">
      <c r="A12" s="40"/>
      <c r="B12" s="253"/>
      <c r="C12" s="253"/>
      <c r="D12" s="254"/>
      <c r="E12" s="405"/>
      <c r="F12" s="406"/>
      <c r="G12" s="406"/>
      <c r="H12" s="406"/>
      <c r="I12" s="406"/>
      <c r="J12" s="387" t="e">
        <f>IF(AND('Riesgos Corrup'!#REF!="Muy Alta",'Riesgos Corrup'!#REF!="Leve"),CONCATENATE("R",'Riesgos Corrup'!#REF!),"")</f>
        <v>#REF!</v>
      </c>
      <c r="K12" s="388"/>
      <c r="L12" s="388" t="e">
        <f>IF(AND('Riesgos Corrup'!#REF!="Muy Alta",'Riesgos Corrup'!#REF!="Leve"),CONCATENATE("R",'Riesgos Corrup'!#REF!),"")</f>
        <v>#REF!</v>
      </c>
      <c r="M12" s="388"/>
      <c r="N12" s="388" t="str">
        <f ca="1">IF(AND('Riesgos Corrup'!$K$22="Muy Alta",'Riesgos Corrup'!$O$22="Leve"),CONCATENATE("R",'Riesgos Corrup'!$A$22),"")</f>
        <v/>
      </c>
      <c r="O12" s="388"/>
      <c r="P12" s="388" t="e">
        <f>IF(AND('Riesgos Corrup'!#REF!="Muy Alta",'Riesgos Corrup'!#REF!="Leve"),CONCATENATE("R",'Riesgos Corrup'!#REF!),"")</f>
        <v>#REF!</v>
      </c>
      <c r="Q12" s="388"/>
      <c r="R12" s="388" t="e">
        <f>IF(AND('Riesgos Corrup'!#REF!="Muy Alta",'Riesgos Corrup'!#REF!="Leve"),CONCATENATE("R",'Riesgos Corrup'!#REF!),"")</f>
        <v>#REF!</v>
      </c>
      <c r="S12" s="423"/>
      <c r="T12" s="387" t="e">
        <f>IF(AND('Riesgos Corrup'!#REF!="Muy Alta",'Riesgos Corrup'!#REF!="Menor"),CONCATENATE("R",'Riesgos Corrup'!#REF!),"")</f>
        <v>#REF!</v>
      </c>
      <c r="U12" s="388"/>
      <c r="V12" s="388" t="e">
        <f>IF(AND('Riesgos Corrup'!#REF!="Muy Alta",'Riesgos Corrup'!#REF!="Menor"),CONCATENATE("R",'Riesgos Corrup'!#REF!),"")</f>
        <v>#REF!</v>
      </c>
      <c r="W12" s="388"/>
      <c r="X12" s="388" t="str">
        <f ca="1">IF(AND('Riesgos Corrup'!$K$22="Muy Alta",'Riesgos Corrup'!$O$22="Menor"),CONCATENATE("R",'Riesgos Corrup'!$A$22),"")</f>
        <v/>
      </c>
      <c r="Y12" s="388"/>
      <c r="Z12" s="388" t="e">
        <f>IF(AND('Riesgos Corrup'!#REF!="Muy Alta",'Riesgos Corrup'!#REF!="Menor"),CONCATENATE("R",'Riesgos Corrup'!#REF!),"")</f>
        <v>#REF!</v>
      </c>
      <c r="AA12" s="388"/>
      <c r="AB12" s="388" t="e">
        <f>IF(AND('Riesgos Corrup'!#REF!="Muy Alta",'Riesgos Corrup'!#REF!="Menor"),CONCATENATE("R",'Riesgos Corrup'!#REF!),"")</f>
        <v>#REF!</v>
      </c>
      <c r="AC12" s="423"/>
      <c r="AD12" s="387" t="e">
        <f>IF(AND('Riesgos Corrup'!#REF!="Muy Alta",'Riesgos Corrup'!#REF!="Moderado"),CONCATENATE("R",'Riesgos Corrup'!#REF!),"")</f>
        <v>#REF!</v>
      </c>
      <c r="AE12" s="388"/>
      <c r="AF12" s="388" t="e">
        <f>IF(AND('Riesgos Corrup'!#REF!="Muy Alta",'Riesgos Corrup'!#REF!="Moderado"),CONCATENATE("R",'Riesgos Corrup'!#REF!),"")</f>
        <v>#REF!</v>
      </c>
      <c r="AG12" s="388"/>
      <c r="AH12" s="388" t="str">
        <f ca="1">IF(AND('Riesgos Corrup'!$K$22="Muy Alta",'Riesgos Corrup'!$O$22="Moderado"),CONCATENATE("R",'Riesgos Corrup'!$A$22),"")</f>
        <v/>
      </c>
      <c r="AI12" s="388"/>
      <c r="AJ12" s="388" t="e">
        <f>IF(AND('Riesgos Corrup'!#REF!="Muy Alta",'Riesgos Corrup'!#REF!="Moderado"),CONCATENATE("R",'Riesgos Corrup'!#REF!),"")</f>
        <v>#REF!</v>
      </c>
      <c r="AK12" s="388"/>
      <c r="AL12" s="388" t="e">
        <f>IF(AND('Riesgos Corrup'!#REF!="Muy Alta",'Riesgos Corrup'!#REF!="Moderado"),CONCATENATE("R",'Riesgos Corrup'!#REF!),"")</f>
        <v>#REF!</v>
      </c>
      <c r="AM12" s="423"/>
      <c r="AN12" s="387" t="e">
        <f>IF(AND('Riesgos Corrup'!#REF!="Muy Alta",'Riesgos Corrup'!#REF!="Mayor"),CONCATENATE("R",'Riesgos Corrup'!#REF!),"")</f>
        <v>#REF!</v>
      </c>
      <c r="AO12" s="388"/>
      <c r="AP12" s="388" t="e">
        <f>IF(AND('Riesgos Corrup'!#REF!="Muy Alta",'Riesgos Corrup'!#REF!="Mayor"),CONCATENATE("R",'Riesgos Corrup'!#REF!),"")</f>
        <v>#REF!</v>
      </c>
      <c r="AQ12" s="388"/>
      <c r="AR12" s="388" t="str">
        <f ca="1">IF(AND('Riesgos Corrup'!$K$22="Muy Alta",'Riesgos Corrup'!$O$22="Mayor"),CONCATENATE("R",'Riesgos Corrup'!$A$22),"")</f>
        <v/>
      </c>
      <c r="AS12" s="388"/>
      <c r="AT12" s="388" t="e">
        <f>IF(AND('Riesgos Corrup'!#REF!="Muy Alta",'Riesgos Corrup'!#REF!="Mayor"),CONCATENATE("R",'Riesgos Corrup'!#REF!),"")</f>
        <v>#REF!</v>
      </c>
      <c r="AU12" s="388"/>
      <c r="AV12" s="388" t="e">
        <f>IF(AND('Riesgos Corrup'!#REF!="Muy Alta",'Riesgos Corrup'!#REF!="Mayor"),CONCATENATE("R",'Riesgos Corrup'!#REF!),"")</f>
        <v>#REF!</v>
      </c>
      <c r="AW12" s="423"/>
      <c r="AX12" s="415" t="e">
        <f>IF(AND('Riesgos Corrup'!#REF!="Muy Alta",'Riesgos Corrup'!#REF!="Catastrófico"),CONCATENATE("R",'Riesgos Corrup'!#REF!),"")</f>
        <v>#REF!</v>
      </c>
      <c r="AY12" s="413"/>
      <c r="AZ12" s="413" t="e">
        <f>IF(AND('Riesgos Corrup'!#REF!="Muy Alta",'Riesgos Corrup'!#REF!="Catastrófico"),CONCATENATE("R",'Riesgos Corrup'!#REF!),"")</f>
        <v>#REF!</v>
      </c>
      <c r="BA12" s="413"/>
      <c r="BB12" s="413" t="str">
        <f ca="1">IF(AND('Riesgos Corrup'!$K$22="Muy Alta",'Riesgos Corrup'!$O$22="Catastrófico"),CONCATENATE("R",'Riesgos Corrup'!$A$22),"")</f>
        <v/>
      </c>
      <c r="BC12" s="413"/>
      <c r="BD12" s="413" t="e">
        <f>IF(AND('Riesgos Corrup'!#REF!="Muy Alta",'Riesgos Corrup'!#REF!="Catastrófico"),CONCATENATE("R",'Riesgos Corrup'!#REF!),"")</f>
        <v>#REF!</v>
      </c>
      <c r="BE12" s="413"/>
      <c r="BF12" s="413" t="e">
        <f>IF(AND('Riesgos Corrup'!#REF!="Muy Alta",'Riesgos Corrup'!#REF!="Catastrófico"),CONCATENATE("R",'Riesgos Corrup'!#REF!),"")</f>
        <v>#REF!</v>
      </c>
      <c r="BG12" s="414"/>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row>
    <row r="13" spans="1:119" ht="15" customHeight="1" thickBot="1" x14ac:dyDescent="0.4">
      <c r="A13" s="40"/>
      <c r="B13" s="253"/>
      <c r="C13" s="253"/>
      <c r="D13" s="254"/>
      <c r="E13" s="405"/>
      <c r="F13" s="406"/>
      <c r="G13" s="406"/>
      <c r="H13" s="406"/>
      <c r="I13" s="406"/>
      <c r="J13" s="387"/>
      <c r="K13" s="388"/>
      <c r="L13" s="388"/>
      <c r="M13" s="388"/>
      <c r="N13" s="388"/>
      <c r="O13" s="388"/>
      <c r="P13" s="388"/>
      <c r="Q13" s="388"/>
      <c r="R13" s="388"/>
      <c r="S13" s="423"/>
      <c r="T13" s="387"/>
      <c r="U13" s="388"/>
      <c r="V13" s="388"/>
      <c r="W13" s="388"/>
      <c r="X13" s="388"/>
      <c r="Y13" s="388"/>
      <c r="Z13" s="388"/>
      <c r="AA13" s="388"/>
      <c r="AB13" s="388"/>
      <c r="AC13" s="423"/>
      <c r="AD13" s="387"/>
      <c r="AE13" s="388"/>
      <c r="AF13" s="388"/>
      <c r="AG13" s="388"/>
      <c r="AH13" s="388"/>
      <c r="AI13" s="388"/>
      <c r="AJ13" s="388"/>
      <c r="AK13" s="388"/>
      <c r="AL13" s="388"/>
      <c r="AM13" s="423"/>
      <c r="AN13" s="387"/>
      <c r="AO13" s="388"/>
      <c r="AP13" s="388"/>
      <c r="AQ13" s="388"/>
      <c r="AR13" s="388"/>
      <c r="AS13" s="388"/>
      <c r="AT13" s="388"/>
      <c r="AU13" s="388"/>
      <c r="AV13" s="388"/>
      <c r="AW13" s="423"/>
      <c r="AX13" s="415"/>
      <c r="AY13" s="413"/>
      <c r="AZ13" s="413"/>
      <c r="BA13" s="413"/>
      <c r="BB13" s="413"/>
      <c r="BC13" s="413"/>
      <c r="BD13" s="413"/>
      <c r="BE13" s="413"/>
      <c r="BF13" s="413"/>
      <c r="BG13" s="414"/>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row>
    <row r="14" spans="1:119" ht="15" customHeight="1" x14ac:dyDescent="0.35">
      <c r="A14" s="40"/>
      <c r="B14" s="253"/>
      <c r="C14" s="253"/>
      <c r="D14" s="254"/>
      <c r="E14" s="405"/>
      <c r="F14" s="406"/>
      <c r="G14" s="406"/>
      <c r="H14" s="406"/>
      <c r="I14" s="406"/>
      <c r="J14" s="387" t="str">
        <f ca="1">IF(AND('Riesgos Corrup'!$K$25="Muy Alta",'Riesgos Corrup'!$O$25="Leve"),CONCATENATE("R",'Riesgos Corrup'!$A$25),"")</f>
        <v/>
      </c>
      <c r="K14" s="388"/>
      <c r="L14" s="388" t="str">
        <f ca="1">IF(AND('Riesgos Corrup'!$K$28="Muy Alta",'Riesgos Corrup'!$O$28="Leve"),CONCATENATE("R",'Riesgos Corrup'!$A$28),"")</f>
        <v/>
      </c>
      <c r="M14" s="388"/>
      <c r="N14" s="388" t="e">
        <f>IF(AND('Riesgos Corrup'!#REF!="Muy Alta",'Riesgos Corrup'!#REF!="Leve"),CONCATENATE("R",'Riesgos Corrup'!#REF!),"")</f>
        <v>#REF!</v>
      </c>
      <c r="O14" s="388"/>
      <c r="P14" s="388" t="e">
        <f>IF(AND('Riesgos Corrup'!#REF!="Muy Alta",'Riesgos Corrup'!#REF!="Leve"),CONCATENATE("R",'Riesgos Corrup'!#REF!),"")</f>
        <v>#REF!</v>
      </c>
      <c r="Q14" s="388"/>
      <c r="R14" s="388" t="str">
        <f ca="1">IF(AND('Riesgos Corrup'!$K$31="Muy Alta",'Riesgos Corrup'!$O$31="Leve"),CONCATENATE("R",'Riesgos Corrup'!$A$31),"")</f>
        <v/>
      </c>
      <c r="S14" s="423"/>
      <c r="T14" s="387" t="str">
        <f ca="1">IF(AND('Riesgos Corrup'!$K$25="Muy Alta",'Riesgos Corrup'!$O$25="Menor"),CONCATENATE("R",'Riesgos Corrup'!$A$25),"")</f>
        <v/>
      </c>
      <c r="U14" s="388"/>
      <c r="V14" s="388" t="str">
        <f ca="1">IF(AND('Riesgos Corrup'!$K$28="Muy Alta",'Riesgos Corrup'!$O$28="Menor"),CONCATENATE("R",'Riesgos Corrup'!$A$28),"")</f>
        <v/>
      </c>
      <c r="W14" s="388"/>
      <c r="X14" s="388" t="e">
        <f>IF(AND('Riesgos Corrup'!#REF!="Muy Alta",'Riesgos Corrup'!#REF!="Menor"),CONCATENATE("R",'Riesgos Corrup'!#REF!),"")</f>
        <v>#REF!</v>
      </c>
      <c r="Y14" s="388"/>
      <c r="Z14" s="388" t="e">
        <f>IF(AND('Riesgos Corrup'!#REF!="Muy Alta",'Riesgos Corrup'!#REF!="Menor"),CONCATENATE("R",'Riesgos Corrup'!#REF!),"")</f>
        <v>#REF!</v>
      </c>
      <c r="AA14" s="388"/>
      <c r="AB14" s="388" t="str">
        <f ca="1">IF(AND('Riesgos Corrup'!$K$31="Muy Alta",'Riesgos Corrup'!$O$31="Menor"),CONCATENATE("R",'Riesgos Corrup'!$A$31),"")</f>
        <v/>
      </c>
      <c r="AC14" s="423"/>
      <c r="AD14" s="387" t="str">
        <f ca="1">IF(AND('Riesgos Corrup'!$K$25="Muy Alta",'Riesgos Corrup'!$O$25="Moderado"),CONCATENATE("R",'Riesgos Corrup'!$A$25),"")</f>
        <v/>
      </c>
      <c r="AE14" s="388"/>
      <c r="AF14" s="388" t="str">
        <f ca="1">IF(AND('Riesgos Corrup'!$K$28="Muy Alta",'Riesgos Corrup'!$O$28="Moderado"),CONCATENATE("R",'Riesgos Corrup'!$A$28),"")</f>
        <v/>
      </c>
      <c r="AG14" s="388"/>
      <c r="AH14" s="388" t="e">
        <f>IF(AND('Riesgos Corrup'!#REF!="Muy Alta",'Riesgos Corrup'!#REF!="Moderado"),CONCATENATE("R",'Riesgos Corrup'!#REF!),"")</f>
        <v>#REF!</v>
      </c>
      <c r="AI14" s="388"/>
      <c r="AJ14" s="388" t="e">
        <f>IF(AND('Riesgos Corrup'!#REF!="Muy Alta",'Riesgos Corrup'!#REF!="Moderado"),CONCATENATE("R",'Riesgos Corrup'!#REF!),"")</f>
        <v>#REF!</v>
      </c>
      <c r="AK14" s="388"/>
      <c r="AL14" s="388" t="str">
        <f ca="1">IF(AND('Riesgos Corrup'!$K$31="Muy Alta",'Riesgos Corrup'!$O$31="Moderado"),CONCATENATE("R",'Riesgos Corrup'!$A$31),"")</f>
        <v/>
      </c>
      <c r="AM14" s="423"/>
      <c r="AN14" s="387" t="str">
        <f ca="1">IF(AND('Riesgos Corrup'!$K$25="Muy Alta",'Riesgos Corrup'!$O$25="Mayor"),CONCATENATE("R",'Riesgos Corrup'!$A$25),"")</f>
        <v/>
      </c>
      <c r="AO14" s="388"/>
      <c r="AP14" s="388" t="str">
        <f ca="1">IF(AND('Riesgos Corrup'!$K$28="Muy Alta",'Riesgos Corrup'!$O$28="Mayor"),CONCATENATE("R",'Riesgos Corrup'!$A$28),"")</f>
        <v/>
      </c>
      <c r="AQ14" s="388"/>
      <c r="AR14" s="388" t="e">
        <f>IF(AND('Riesgos Corrup'!#REF!="Muy Alta",'Riesgos Corrup'!#REF!="Mayor"),CONCATENATE("R",'Riesgos Corrup'!#REF!),"")</f>
        <v>#REF!</v>
      </c>
      <c r="AS14" s="388"/>
      <c r="AT14" s="388" t="e">
        <f>IF(AND('Riesgos Corrup'!#REF!="Muy Alta",'Riesgos Corrup'!#REF!="Mayor"),CONCATENATE("R",'Riesgos Corrup'!#REF!),"")</f>
        <v>#REF!</v>
      </c>
      <c r="AU14" s="388"/>
      <c r="AV14" s="388" t="str">
        <f ca="1">IF(AND('Riesgos Corrup'!$K$31="Muy Alta",'Riesgos Corrup'!$O$31="Mayor"),CONCATENATE("R",'Riesgos Corrup'!$A$31),"")</f>
        <v/>
      </c>
      <c r="AW14" s="423"/>
      <c r="AX14" s="415" t="str">
        <f ca="1">IF(AND('Riesgos Corrup'!$K$25="Muy Alta",'Riesgos Corrup'!$O$25="Catastrófico"),CONCATENATE("R",'Riesgos Corrup'!$A$25),"")</f>
        <v/>
      </c>
      <c r="AY14" s="413"/>
      <c r="AZ14" s="413" t="str">
        <f ca="1">IF(AND('Riesgos Corrup'!$K$28="Muy Alta",'Riesgos Corrup'!$O$28="Catastrófico"),CONCATENATE("R",'Riesgos Corrup'!$A$28),"")</f>
        <v/>
      </c>
      <c r="BA14" s="413"/>
      <c r="BB14" s="413" t="e">
        <f>IF(AND('Riesgos Corrup'!#REF!="Muy Alta",'Riesgos Corrup'!#REF!="Catastrófico"),CONCATENATE("R",'Riesgos Corrup'!#REF!),"")</f>
        <v>#REF!</v>
      </c>
      <c r="BC14" s="413"/>
      <c r="BD14" s="413" t="e">
        <f>IF(AND('Riesgos Corrup'!#REF!="Muy Alta",'Riesgos Corrup'!#REF!="Catastrófico"),CONCATENATE("R",'Riesgos Corrup'!#REF!),"")</f>
        <v>#REF!</v>
      </c>
      <c r="BE14" s="413"/>
      <c r="BF14" s="413" t="str">
        <f ca="1">IF(AND('Riesgos Corrup'!$K$31="Muy Alta",'Riesgos Corrup'!$O$31="Catastrófico"),CONCATENATE("R",'Riesgos Corrup'!$A$31),"")</f>
        <v/>
      </c>
      <c r="BG14" s="414"/>
      <c r="BH14" s="40"/>
      <c r="BI14" s="433" t="s">
        <v>73</v>
      </c>
      <c r="BJ14" s="434"/>
      <c r="BK14" s="434"/>
      <c r="BL14" s="434"/>
      <c r="BM14" s="434"/>
      <c r="BN14" s="435"/>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row>
    <row r="15" spans="1:119" ht="15" customHeight="1" x14ac:dyDescent="0.35">
      <c r="A15" s="40"/>
      <c r="B15" s="253"/>
      <c r="C15" s="253"/>
      <c r="D15" s="254"/>
      <c r="E15" s="405"/>
      <c r="F15" s="406"/>
      <c r="G15" s="406"/>
      <c r="H15" s="406"/>
      <c r="I15" s="406"/>
      <c r="J15" s="387"/>
      <c r="K15" s="388"/>
      <c r="L15" s="388"/>
      <c r="M15" s="388"/>
      <c r="N15" s="388"/>
      <c r="O15" s="388"/>
      <c r="P15" s="388"/>
      <c r="Q15" s="388"/>
      <c r="R15" s="388"/>
      <c r="S15" s="423"/>
      <c r="T15" s="387"/>
      <c r="U15" s="388"/>
      <c r="V15" s="388"/>
      <c r="W15" s="388"/>
      <c r="X15" s="388"/>
      <c r="Y15" s="388"/>
      <c r="Z15" s="388"/>
      <c r="AA15" s="388"/>
      <c r="AB15" s="388"/>
      <c r="AC15" s="423"/>
      <c r="AD15" s="387"/>
      <c r="AE15" s="388"/>
      <c r="AF15" s="388"/>
      <c r="AG15" s="388"/>
      <c r="AH15" s="388"/>
      <c r="AI15" s="388"/>
      <c r="AJ15" s="388"/>
      <c r="AK15" s="388"/>
      <c r="AL15" s="388"/>
      <c r="AM15" s="423"/>
      <c r="AN15" s="387"/>
      <c r="AO15" s="388"/>
      <c r="AP15" s="388"/>
      <c r="AQ15" s="388"/>
      <c r="AR15" s="388"/>
      <c r="AS15" s="388"/>
      <c r="AT15" s="388"/>
      <c r="AU15" s="388"/>
      <c r="AV15" s="388"/>
      <c r="AW15" s="423"/>
      <c r="AX15" s="415"/>
      <c r="AY15" s="413"/>
      <c r="AZ15" s="413"/>
      <c r="BA15" s="413"/>
      <c r="BB15" s="413"/>
      <c r="BC15" s="413"/>
      <c r="BD15" s="413"/>
      <c r="BE15" s="413"/>
      <c r="BF15" s="413"/>
      <c r="BG15" s="414"/>
      <c r="BH15" s="40"/>
      <c r="BI15" s="436"/>
      <c r="BJ15" s="437"/>
      <c r="BK15" s="437"/>
      <c r="BL15" s="437"/>
      <c r="BM15" s="437"/>
      <c r="BN15" s="438"/>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row>
    <row r="16" spans="1:119" ht="15" customHeight="1" x14ac:dyDescent="0.35">
      <c r="A16" s="40"/>
      <c r="B16" s="253"/>
      <c r="C16" s="253"/>
      <c r="D16" s="254"/>
      <c r="E16" s="405"/>
      <c r="F16" s="406"/>
      <c r="G16" s="406"/>
      <c r="H16" s="406"/>
      <c r="I16" s="406"/>
      <c r="J16" s="387" t="e">
        <f>IF(AND('Riesgos Corrup'!#REF!="Muy Alta",'Riesgos Corrup'!#REF!="Leve"),CONCATENATE("R",'Riesgos Corrup'!#REF!),"")</f>
        <v>#REF!</v>
      </c>
      <c r="K16" s="388"/>
      <c r="L16" s="388" t="str">
        <f ca="1">IF(AND('Riesgos Corrup'!$K$34="Muy Alta",'Riesgos Corrup'!$O$34="Leve"),CONCATENATE("R",'Riesgos Corrup'!$A$34),"")</f>
        <v/>
      </c>
      <c r="M16" s="388"/>
      <c r="N16" s="388" t="e">
        <f>IF(AND('Riesgos Corrup'!#REF!="Muy Alta",'Riesgos Corrup'!#REF!="Leve"),CONCATENATE("R",'Riesgos Corrup'!#REF!),"")</f>
        <v>#REF!</v>
      </c>
      <c r="O16" s="388"/>
      <c r="P16" s="388" t="e">
        <f>IF(AND('Riesgos Corrup'!#REF!="Muy Alta",'Riesgos Corrup'!#REF!="Leve"),CONCATENATE("R",'Riesgos Corrup'!#REF!),"")</f>
        <v>#REF!</v>
      </c>
      <c r="Q16" s="388"/>
      <c r="R16" s="388" t="e">
        <f>IF(AND('Riesgos Corrup'!#REF!="Muy Alta",'Riesgos Corrup'!#REF!="Leve"),CONCATENATE("R",'Riesgos Corrup'!#REF!),"")</f>
        <v>#REF!</v>
      </c>
      <c r="S16" s="423"/>
      <c r="T16" s="387" t="e">
        <f>IF(AND('Riesgos Corrup'!#REF!="Muy Alta",'Riesgos Corrup'!#REF!="Menor"),CONCATENATE("R",'Riesgos Corrup'!#REF!),"")</f>
        <v>#REF!</v>
      </c>
      <c r="U16" s="388"/>
      <c r="V16" s="388" t="str">
        <f ca="1">IF(AND('Riesgos Corrup'!$K$34="Muy Alta",'Riesgos Corrup'!$O$34="Menor"),CONCATENATE("R",'Riesgos Corrup'!$A$34),"")</f>
        <v/>
      </c>
      <c r="W16" s="388"/>
      <c r="X16" s="388" t="e">
        <f>IF(AND('Riesgos Corrup'!#REF!="Muy Alta",'Riesgos Corrup'!#REF!="Menor"),CONCATENATE("R",'Riesgos Corrup'!#REF!),"")</f>
        <v>#REF!</v>
      </c>
      <c r="Y16" s="388"/>
      <c r="Z16" s="388" t="e">
        <f>IF(AND('Riesgos Corrup'!#REF!="Muy Alta",'Riesgos Corrup'!#REF!="Menor"),CONCATENATE("R",'Riesgos Corrup'!#REF!),"")</f>
        <v>#REF!</v>
      </c>
      <c r="AA16" s="388"/>
      <c r="AB16" s="388" t="e">
        <f>IF(AND('Riesgos Corrup'!#REF!="Muy Alta",'Riesgos Corrup'!#REF!="Menor"),CONCATENATE("R",'Riesgos Corrup'!#REF!),"")</f>
        <v>#REF!</v>
      </c>
      <c r="AC16" s="423"/>
      <c r="AD16" s="387" t="e">
        <f>IF(AND('Riesgos Corrup'!#REF!="Muy Alta",'Riesgos Corrup'!#REF!="Moderado"),CONCATENATE("R",'Riesgos Corrup'!#REF!),"")</f>
        <v>#REF!</v>
      </c>
      <c r="AE16" s="388"/>
      <c r="AF16" s="388" t="str">
        <f ca="1">IF(AND('Riesgos Corrup'!$K$34="Muy Alta",'Riesgos Corrup'!$O$34="Moderado"),CONCATENATE("R",'Riesgos Corrup'!$A$34),"")</f>
        <v/>
      </c>
      <c r="AG16" s="388"/>
      <c r="AH16" s="388" t="e">
        <f>IF(AND('Riesgos Corrup'!#REF!="Muy Alta",'Riesgos Corrup'!#REF!="Moderado"),CONCATENATE("R",'Riesgos Corrup'!#REF!),"")</f>
        <v>#REF!</v>
      </c>
      <c r="AI16" s="388"/>
      <c r="AJ16" s="388" t="e">
        <f>IF(AND('Riesgos Corrup'!#REF!="Muy Alta",'Riesgos Corrup'!#REF!="Moderado"),CONCATENATE("R",'Riesgos Corrup'!#REF!),"")</f>
        <v>#REF!</v>
      </c>
      <c r="AK16" s="388"/>
      <c r="AL16" s="388" t="e">
        <f>IF(AND('Riesgos Corrup'!#REF!="Muy Alta",'Riesgos Corrup'!#REF!="Moderado"),CONCATENATE("R",'Riesgos Corrup'!#REF!),"")</f>
        <v>#REF!</v>
      </c>
      <c r="AM16" s="423"/>
      <c r="AN16" s="387" t="e">
        <f>IF(AND('Riesgos Corrup'!#REF!="Muy Alta",'Riesgos Corrup'!#REF!="Mayor"),CONCATENATE("R",'Riesgos Corrup'!#REF!),"")</f>
        <v>#REF!</v>
      </c>
      <c r="AO16" s="388"/>
      <c r="AP16" s="388" t="str">
        <f ca="1">IF(AND('Riesgos Corrup'!$K$34="Muy Alta",'Riesgos Corrup'!$O$34="Mayor"),CONCATENATE("R",'Riesgos Corrup'!$A$34),"")</f>
        <v/>
      </c>
      <c r="AQ16" s="388"/>
      <c r="AR16" s="388" t="e">
        <f>IF(AND('Riesgos Corrup'!#REF!="Muy Alta",'Riesgos Corrup'!#REF!="Mayor"),CONCATENATE("R",'Riesgos Corrup'!#REF!),"")</f>
        <v>#REF!</v>
      </c>
      <c r="AS16" s="388"/>
      <c r="AT16" s="388" t="e">
        <f>IF(AND('Riesgos Corrup'!#REF!="Muy Alta",'Riesgos Corrup'!#REF!="Mayor"),CONCATENATE("R",'Riesgos Corrup'!#REF!),"")</f>
        <v>#REF!</v>
      </c>
      <c r="AU16" s="388"/>
      <c r="AV16" s="388" t="e">
        <f>IF(AND('Riesgos Corrup'!#REF!="Muy Alta",'Riesgos Corrup'!#REF!="Mayor"),CONCATENATE("R",'Riesgos Corrup'!#REF!),"")</f>
        <v>#REF!</v>
      </c>
      <c r="AW16" s="423"/>
      <c r="AX16" s="415" t="e">
        <f>IF(AND('Riesgos Corrup'!#REF!="Muy Alta",'Riesgos Corrup'!#REF!="Catastrófico"),CONCATENATE("R",'Riesgos Corrup'!#REF!),"")</f>
        <v>#REF!</v>
      </c>
      <c r="AY16" s="413"/>
      <c r="AZ16" s="413" t="str">
        <f ca="1">IF(AND('Riesgos Corrup'!$K$34="Muy Alta",'Riesgos Corrup'!$O$34="Catastrófico"),CONCATENATE("R",'Riesgos Corrup'!$A$34),"")</f>
        <v/>
      </c>
      <c r="BA16" s="413"/>
      <c r="BB16" s="413" t="e">
        <f>IF(AND('Riesgos Corrup'!#REF!="Muy Alta",'Riesgos Corrup'!#REF!="Catastrófico"),CONCATENATE("R",'Riesgos Corrup'!#REF!),"")</f>
        <v>#REF!</v>
      </c>
      <c r="BC16" s="413"/>
      <c r="BD16" s="413" t="e">
        <f>IF(AND('Riesgos Corrup'!#REF!="Muy Alta",'Riesgos Corrup'!#REF!="Catastrófico"),CONCATENATE("R",'Riesgos Corrup'!#REF!),"")</f>
        <v>#REF!</v>
      </c>
      <c r="BE16" s="413"/>
      <c r="BF16" s="413" t="e">
        <f>IF(AND('Riesgos Corrup'!#REF!="Muy Alta",'Riesgos Corrup'!#REF!="Catastrófico"),CONCATENATE("R",'Riesgos Corrup'!#REF!),"")</f>
        <v>#REF!</v>
      </c>
      <c r="BG16" s="414"/>
      <c r="BH16" s="40"/>
      <c r="BI16" s="436"/>
      <c r="BJ16" s="437"/>
      <c r="BK16" s="437"/>
      <c r="BL16" s="437"/>
      <c r="BM16" s="437"/>
      <c r="BN16" s="438"/>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row>
    <row r="17" spans="1:100" ht="15" customHeight="1" x14ac:dyDescent="0.35">
      <c r="A17" s="40"/>
      <c r="B17" s="253"/>
      <c r="C17" s="253"/>
      <c r="D17" s="254"/>
      <c r="E17" s="405"/>
      <c r="F17" s="406"/>
      <c r="G17" s="406"/>
      <c r="H17" s="406"/>
      <c r="I17" s="406"/>
      <c r="J17" s="387"/>
      <c r="K17" s="388"/>
      <c r="L17" s="388"/>
      <c r="M17" s="388"/>
      <c r="N17" s="388"/>
      <c r="O17" s="388"/>
      <c r="P17" s="388"/>
      <c r="Q17" s="388"/>
      <c r="R17" s="388"/>
      <c r="S17" s="423"/>
      <c r="T17" s="387"/>
      <c r="U17" s="388"/>
      <c r="V17" s="388"/>
      <c r="W17" s="388"/>
      <c r="X17" s="388"/>
      <c r="Y17" s="388"/>
      <c r="Z17" s="388"/>
      <c r="AA17" s="388"/>
      <c r="AB17" s="388"/>
      <c r="AC17" s="423"/>
      <c r="AD17" s="387"/>
      <c r="AE17" s="388"/>
      <c r="AF17" s="388"/>
      <c r="AG17" s="388"/>
      <c r="AH17" s="388"/>
      <c r="AI17" s="388"/>
      <c r="AJ17" s="388"/>
      <c r="AK17" s="388"/>
      <c r="AL17" s="388"/>
      <c r="AM17" s="423"/>
      <c r="AN17" s="387"/>
      <c r="AO17" s="388"/>
      <c r="AP17" s="388"/>
      <c r="AQ17" s="388"/>
      <c r="AR17" s="388"/>
      <c r="AS17" s="388"/>
      <c r="AT17" s="388"/>
      <c r="AU17" s="388"/>
      <c r="AV17" s="388"/>
      <c r="AW17" s="423"/>
      <c r="AX17" s="415"/>
      <c r="AY17" s="413"/>
      <c r="AZ17" s="413"/>
      <c r="BA17" s="413"/>
      <c r="BB17" s="413"/>
      <c r="BC17" s="413"/>
      <c r="BD17" s="413"/>
      <c r="BE17" s="413"/>
      <c r="BF17" s="413"/>
      <c r="BG17" s="414"/>
      <c r="BH17" s="40"/>
      <c r="BI17" s="436"/>
      <c r="BJ17" s="437"/>
      <c r="BK17" s="437"/>
      <c r="BL17" s="437"/>
      <c r="BM17" s="437"/>
      <c r="BN17" s="438"/>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row>
    <row r="18" spans="1:100" ht="15" customHeight="1" x14ac:dyDescent="0.35">
      <c r="A18" s="40"/>
      <c r="B18" s="253"/>
      <c r="C18" s="253"/>
      <c r="D18" s="254"/>
      <c r="E18" s="405"/>
      <c r="F18" s="406"/>
      <c r="G18" s="406"/>
      <c r="H18" s="406"/>
      <c r="I18" s="406"/>
      <c r="J18" s="387" t="e">
        <f>IF(AND('Riesgos Corrup'!#REF!="Muy Alta",'Riesgos Corrup'!#REF!="Leve"),CONCATENATE("R",'Riesgos Corrup'!#REF!),"")</f>
        <v>#REF!</v>
      </c>
      <c r="K18" s="388"/>
      <c r="L18" s="388" t="e">
        <f>IF(AND('Riesgos Corrup'!#REF!="Muy Alta",'Riesgos Corrup'!#REF!="Leve"),CONCATENATE("R",'Riesgos Corrup'!#REF!),"")</f>
        <v>#REF!</v>
      </c>
      <c r="M18" s="388"/>
      <c r="N18" s="388" t="e">
        <f>IF(AND('Riesgos Corrup'!#REF!="Muy Alta",'Riesgos Corrup'!#REF!="Leve"),CONCATENATE("R",'Riesgos Corrup'!#REF!),"")</f>
        <v>#REF!</v>
      </c>
      <c r="O18" s="388"/>
      <c r="P18" s="388" t="e">
        <f>IF(AND('Riesgos Corrup'!#REF!="Muy Alta",'Riesgos Corrup'!#REF!="Leve"),CONCATENATE("R",'Riesgos Corrup'!#REF!),"")</f>
        <v>#REF!</v>
      </c>
      <c r="Q18" s="388"/>
      <c r="R18" s="388" t="e">
        <f>IF(AND('Riesgos Corrup'!#REF!="Muy Alta",'Riesgos Corrup'!#REF!="Leve"),CONCATENATE("R",'Riesgos Corrup'!#REF!),"")</f>
        <v>#REF!</v>
      </c>
      <c r="S18" s="423"/>
      <c r="T18" s="387" t="e">
        <f>IF(AND('Riesgos Corrup'!#REF!="Muy Alta",'Riesgos Corrup'!#REF!="Menor"),CONCATENATE("R",'Riesgos Corrup'!#REF!),"")</f>
        <v>#REF!</v>
      </c>
      <c r="U18" s="388"/>
      <c r="V18" s="388" t="e">
        <f>IF(AND('Riesgos Corrup'!#REF!="Muy Alta",'Riesgos Corrup'!#REF!="Menor"),CONCATENATE("R",'Riesgos Corrup'!#REF!),"")</f>
        <v>#REF!</v>
      </c>
      <c r="W18" s="388"/>
      <c r="X18" s="388" t="e">
        <f>IF(AND('Riesgos Corrup'!#REF!="Muy Alta",'Riesgos Corrup'!#REF!="Menor"),CONCATENATE("R",'Riesgos Corrup'!#REF!),"")</f>
        <v>#REF!</v>
      </c>
      <c r="Y18" s="388"/>
      <c r="Z18" s="388" t="e">
        <f>IF(AND('Riesgos Corrup'!#REF!="Muy Alta",'Riesgos Corrup'!#REF!="Menor"),CONCATENATE("R",'Riesgos Corrup'!#REF!),"")</f>
        <v>#REF!</v>
      </c>
      <c r="AA18" s="388"/>
      <c r="AB18" s="388" t="e">
        <f>IF(AND('Riesgos Corrup'!#REF!="Muy Alta",'Riesgos Corrup'!#REF!="Menor"),CONCATENATE("R",'Riesgos Corrup'!#REF!),"")</f>
        <v>#REF!</v>
      </c>
      <c r="AC18" s="423"/>
      <c r="AD18" s="387" t="e">
        <f>IF(AND('Riesgos Corrup'!#REF!="Muy Alta",'Riesgos Corrup'!#REF!="Moderado"),CONCATENATE("R",'Riesgos Corrup'!#REF!),"")</f>
        <v>#REF!</v>
      </c>
      <c r="AE18" s="388"/>
      <c r="AF18" s="388" t="e">
        <f>IF(AND('Riesgos Corrup'!#REF!="Muy Alta",'Riesgos Corrup'!#REF!="Moderado"),CONCATENATE("R",'Riesgos Corrup'!#REF!),"")</f>
        <v>#REF!</v>
      </c>
      <c r="AG18" s="388"/>
      <c r="AH18" s="388" t="e">
        <f>IF(AND('Riesgos Corrup'!#REF!="Muy Alta",'Riesgos Corrup'!#REF!="Moderado"),CONCATENATE("R",'Riesgos Corrup'!#REF!),"")</f>
        <v>#REF!</v>
      </c>
      <c r="AI18" s="388"/>
      <c r="AJ18" s="388" t="e">
        <f>IF(AND('Riesgos Corrup'!#REF!="Muy Alta",'Riesgos Corrup'!#REF!="Moderado"),CONCATENATE("R",'Riesgos Corrup'!#REF!),"")</f>
        <v>#REF!</v>
      </c>
      <c r="AK18" s="388"/>
      <c r="AL18" s="388" t="e">
        <f>IF(AND('Riesgos Corrup'!#REF!="Muy Alta",'Riesgos Corrup'!#REF!="Moderado"),CONCATENATE("R",'Riesgos Corrup'!#REF!),"")</f>
        <v>#REF!</v>
      </c>
      <c r="AM18" s="423"/>
      <c r="AN18" s="387" t="e">
        <f>IF(AND('Riesgos Corrup'!#REF!="Muy Alta",'Riesgos Corrup'!#REF!="Mayor"),CONCATENATE("R",'Riesgos Corrup'!#REF!),"")</f>
        <v>#REF!</v>
      </c>
      <c r="AO18" s="388"/>
      <c r="AP18" s="388" t="e">
        <f>IF(AND('Riesgos Corrup'!#REF!="Muy Alta",'Riesgos Corrup'!#REF!="Mayor"),CONCATENATE("R",'Riesgos Corrup'!#REF!),"")</f>
        <v>#REF!</v>
      </c>
      <c r="AQ18" s="388"/>
      <c r="AR18" s="388" t="e">
        <f>IF(AND('Riesgos Corrup'!#REF!="Muy Alta",'Riesgos Corrup'!#REF!="Mayor"),CONCATENATE("R",'Riesgos Corrup'!#REF!),"")</f>
        <v>#REF!</v>
      </c>
      <c r="AS18" s="388"/>
      <c r="AT18" s="388" t="e">
        <f>IF(AND('Riesgos Corrup'!#REF!="Muy Alta",'Riesgos Corrup'!#REF!="Mayor"),CONCATENATE("R",'Riesgos Corrup'!#REF!),"")</f>
        <v>#REF!</v>
      </c>
      <c r="AU18" s="388"/>
      <c r="AV18" s="388" t="e">
        <f>IF(AND('Riesgos Corrup'!#REF!="Muy Alta",'Riesgos Corrup'!#REF!="Mayor"),CONCATENATE("R",'Riesgos Corrup'!#REF!),"")</f>
        <v>#REF!</v>
      </c>
      <c r="AW18" s="423"/>
      <c r="AX18" s="415" t="e">
        <f>IF(AND('Riesgos Corrup'!#REF!="Muy Alta",'Riesgos Corrup'!#REF!="Catastrófico"),CONCATENATE("R",'Riesgos Corrup'!#REF!),"")</f>
        <v>#REF!</v>
      </c>
      <c r="AY18" s="413"/>
      <c r="AZ18" s="413" t="e">
        <f>IF(AND('Riesgos Corrup'!#REF!="Muy Alta",'Riesgos Corrup'!#REF!="Catastrófico"),CONCATENATE("R",'Riesgos Corrup'!#REF!),"")</f>
        <v>#REF!</v>
      </c>
      <c r="BA18" s="413"/>
      <c r="BB18" s="413" t="e">
        <f>IF(AND('Riesgos Corrup'!#REF!="Muy Alta",'Riesgos Corrup'!#REF!="Catastrófico"),CONCATENATE("R",'Riesgos Corrup'!#REF!),"")</f>
        <v>#REF!</v>
      </c>
      <c r="BC18" s="413"/>
      <c r="BD18" s="413" t="e">
        <f>IF(AND('Riesgos Corrup'!#REF!="Muy Alta",'Riesgos Corrup'!#REF!="Catastrófico"),CONCATENATE("R",'Riesgos Corrup'!#REF!),"")</f>
        <v>#REF!</v>
      </c>
      <c r="BE18" s="413"/>
      <c r="BF18" s="413" t="e">
        <f>IF(AND('Riesgos Corrup'!#REF!="Muy Alta",'Riesgos Corrup'!#REF!="Catastrófico"),CONCATENATE("R",'Riesgos Corrup'!#REF!),"")</f>
        <v>#REF!</v>
      </c>
      <c r="BG18" s="414"/>
      <c r="BH18" s="40"/>
      <c r="BI18" s="436"/>
      <c r="BJ18" s="437"/>
      <c r="BK18" s="437"/>
      <c r="BL18" s="437"/>
      <c r="BM18" s="437"/>
      <c r="BN18" s="438"/>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row>
    <row r="19" spans="1:100" ht="15" customHeight="1" x14ac:dyDescent="0.35">
      <c r="A19" s="40"/>
      <c r="B19" s="253"/>
      <c r="C19" s="253"/>
      <c r="D19" s="254"/>
      <c r="E19" s="405"/>
      <c r="F19" s="406"/>
      <c r="G19" s="406"/>
      <c r="H19" s="406"/>
      <c r="I19" s="406"/>
      <c r="J19" s="387"/>
      <c r="K19" s="388"/>
      <c r="L19" s="388"/>
      <c r="M19" s="388"/>
      <c r="N19" s="388"/>
      <c r="O19" s="388"/>
      <c r="P19" s="388"/>
      <c r="Q19" s="388"/>
      <c r="R19" s="388"/>
      <c r="S19" s="423"/>
      <c r="T19" s="387"/>
      <c r="U19" s="388"/>
      <c r="V19" s="388"/>
      <c r="W19" s="388"/>
      <c r="X19" s="388"/>
      <c r="Y19" s="388"/>
      <c r="Z19" s="388"/>
      <c r="AA19" s="388"/>
      <c r="AB19" s="388"/>
      <c r="AC19" s="423"/>
      <c r="AD19" s="387"/>
      <c r="AE19" s="388"/>
      <c r="AF19" s="388"/>
      <c r="AG19" s="388"/>
      <c r="AH19" s="388"/>
      <c r="AI19" s="388"/>
      <c r="AJ19" s="388"/>
      <c r="AK19" s="388"/>
      <c r="AL19" s="388"/>
      <c r="AM19" s="423"/>
      <c r="AN19" s="387"/>
      <c r="AO19" s="388"/>
      <c r="AP19" s="388"/>
      <c r="AQ19" s="388"/>
      <c r="AR19" s="388"/>
      <c r="AS19" s="388"/>
      <c r="AT19" s="388"/>
      <c r="AU19" s="388"/>
      <c r="AV19" s="388"/>
      <c r="AW19" s="423"/>
      <c r="AX19" s="415"/>
      <c r="AY19" s="413"/>
      <c r="AZ19" s="413"/>
      <c r="BA19" s="413"/>
      <c r="BB19" s="413"/>
      <c r="BC19" s="413"/>
      <c r="BD19" s="413"/>
      <c r="BE19" s="413"/>
      <c r="BF19" s="413"/>
      <c r="BG19" s="414"/>
      <c r="BH19" s="40"/>
      <c r="BI19" s="436"/>
      <c r="BJ19" s="437"/>
      <c r="BK19" s="437"/>
      <c r="BL19" s="437"/>
      <c r="BM19" s="437"/>
      <c r="BN19" s="438"/>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row>
    <row r="20" spans="1:100" ht="15" customHeight="1" x14ac:dyDescent="0.35">
      <c r="A20" s="40"/>
      <c r="B20" s="253"/>
      <c r="C20" s="253"/>
      <c r="D20" s="254"/>
      <c r="E20" s="405"/>
      <c r="F20" s="406"/>
      <c r="G20" s="406"/>
      <c r="H20" s="406"/>
      <c r="I20" s="406"/>
      <c r="J20" s="387" t="e">
        <f>IF(AND('Riesgos Corrup'!#REF!="Muy Alta",'Riesgos Corrup'!#REF!="Leve"),CONCATENATE("R",'Riesgos Corrup'!#REF!),"")</f>
        <v>#REF!</v>
      </c>
      <c r="K20" s="388"/>
      <c r="L20" s="388" t="str">
        <f ca="1">IF(AND('Riesgos Corrup'!$K$37="Muy Alta",'Riesgos Corrup'!$O$37="Leve"),CONCATENATE("R",'Riesgos Corrup'!$A$37),"")</f>
        <v/>
      </c>
      <c r="M20" s="388"/>
      <c r="N20" s="388" t="e">
        <f>IF(AND('Riesgos Corrup'!#REF!="Muy Alta",'Riesgos Corrup'!#REF!="Leve"),CONCATENATE("R",'Riesgos Corrup'!#REF!),"")</f>
        <v>#REF!</v>
      </c>
      <c r="O20" s="388"/>
      <c r="P20" s="388" t="e">
        <f>IF(AND('Riesgos Corrup'!#REF!="Muy Alta",'Riesgos Corrup'!#REF!="Leve"),CONCATENATE("R",'Riesgos Corrup'!#REF!),"")</f>
        <v>#REF!</v>
      </c>
      <c r="Q20" s="388"/>
      <c r="R20" s="388" t="e">
        <f>IF(AND('Riesgos Corrup'!#REF!="Muy Alta",'Riesgos Corrup'!#REF!="Leve"),CONCATENATE("R",'Riesgos Corrup'!#REF!),"")</f>
        <v>#REF!</v>
      </c>
      <c r="S20" s="423"/>
      <c r="T20" s="387" t="e">
        <f>IF(AND('Riesgos Corrup'!#REF!="Muy Alta",'Riesgos Corrup'!#REF!="Menor"),CONCATENATE("R",'Riesgos Corrup'!#REF!),"")</f>
        <v>#REF!</v>
      </c>
      <c r="U20" s="388"/>
      <c r="V20" s="388" t="str">
        <f ca="1">IF(AND('Riesgos Corrup'!$K$37="Muy Alta",'Riesgos Corrup'!$O$37="Menor"),CONCATENATE("R",'Riesgos Corrup'!$A$37),"")</f>
        <v/>
      </c>
      <c r="W20" s="388"/>
      <c r="X20" s="388" t="e">
        <f>IF(AND('Riesgos Corrup'!#REF!="Muy Alta",'Riesgos Corrup'!#REF!="Menor"),CONCATENATE("R",'Riesgos Corrup'!#REF!),"")</f>
        <v>#REF!</v>
      </c>
      <c r="Y20" s="388"/>
      <c r="Z20" s="388" t="e">
        <f>IF(AND('Riesgos Corrup'!#REF!="Muy Alta",'Riesgos Corrup'!#REF!="Menor"),CONCATENATE("R",'Riesgos Corrup'!#REF!),"")</f>
        <v>#REF!</v>
      </c>
      <c r="AA20" s="388"/>
      <c r="AB20" s="388" t="e">
        <f>IF(AND('Riesgos Corrup'!#REF!="Muy Alta",'Riesgos Corrup'!#REF!="Menor"),CONCATENATE("R",'Riesgos Corrup'!#REF!),"")</f>
        <v>#REF!</v>
      </c>
      <c r="AC20" s="423"/>
      <c r="AD20" s="387" t="e">
        <f>IF(AND('Riesgos Corrup'!#REF!="Muy Alta",'Riesgos Corrup'!#REF!="Moderado"),CONCATENATE("R",'Riesgos Corrup'!#REF!),"")</f>
        <v>#REF!</v>
      </c>
      <c r="AE20" s="388"/>
      <c r="AF20" s="388" t="str">
        <f ca="1">IF(AND('Riesgos Corrup'!$K$37="Muy Alta",'Riesgos Corrup'!$O$37="Moderado"),CONCATENATE("R",'Riesgos Corrup'!$A$37),"")</f>
        <v/>
      </c>
      <c r="AG20" s="388"/>
      <c r="AH20" s="388" t="e">
        <f>IF(AND('Riesgos Corrup'!#REF!="Muy Alta",'Riesgos Corrup'!#REF!="Moderado"),CONCATENATE("R",'Riesgos Corrup'!#REF!),"")</f>
        <v>#REF!</v>
      </c>
      <c r="AI20" s="388"/>
      <c r="AJ20" s="388" t="e">
        <f>IF(AND('Riesgos Corrup'!#REF!="Muy Alta",'Riesgos Corrup'!#REF!="Moderado"),CONCATENATE("R",'Riesgos Corrup'!#REF!),"")</f>
        <v>#REF!</v>
      </c>
      <c r="AK20" s="388"/>
      <c r="AL20" s="388" t="e">
        <f>IF(AND('Riesgos Corrup'!#REF!="Muy Alta",'Riesgos Corrup'!#REF!="Moderado"),CONCATENATE("R",'Riesgos Corrup'!#REF!),"")</f>
        <v>#REF!</v>
      </c>
      <c r="AM20" s="423"/>
      <c r="AN20" s="387" t="e">
        <f>IF(AND('Riesgos Corrup'!#REF!="Muy Alta",'Riesgos Corrup'!#REF!="Mayor"),CONCATENATE("R",'Riesgos Corrup'!#REF!),"")</f>
        <v>#REF!</v>
      </c>
      <c r="AO20" s="388"/>
      <c r="AP20" s="388" t="str">
        <f ca="1">IF(AND('Riesgos Corrup'!$K$37="Muy Alta",'Riesgos Corrup'!$O$37="Mayor"),CONCATENATE("R",'Riesgos Corrup'!$A$37),"")</f>
        <v/>
      </c>
      <c r="AQ20" s="388"/>
      <c r="AR20" s="388" t="e">
        <f>IF(AND('Riesgos Corrup'!#REF!="Muy Alta",'Riesgos Corrup'!#REF!="Mayor"),CONCATENATE("R",'Riesgos Corrup'!#REF!),"")</f>
        <v>#REF!</v>
      </c>
      <c r="AS20" s="388"/>
      <c r="AT20" s="388" t="e">
        <f>IF(AND('Riesgos Corrup'!#REF!="Muy Alta",'Riesgos Corrup'!#REF!="Mayor"),CONCATENATE("R",'Riesgos Corrup'!#REF!),"")</f>
        <v>#REF!</v>
      </c>
      <c r="AU20" s="388"/>
      <c r="AV20" s="388" t="e">
        <f>IF(AND('Riesgos Corrup'!#REF!="Muy Alta",'Riesgos Corrup'!#REF!="Mayor"),CONCATENATE("R",'Riesgos Corrup'!#REF!),"")</f>
        <v>#REF!</v>
      </c>
      <c r="AW20" s="423"/>
      <c r="AX20" s="415" t="e">
        <f>IF(AND('Riesgos Corrup'!#REF!="Muy Alta",'Riesgos Corrup'!#REF!="Catastrófico"),CONCATENATE("R",'Riesgos Corrup'!#REF!),"")</f>
        <v>#REF!</v>
      </c>
      <c r="AY20" s="413"/>
      <c r="AZ20" s="413" t="str">
        <f ca="1">IF(AND('Riesgos Corrup'!$K$37="Muy Alta",'Riesgos Corrup'!$O$37="Catastrófico"),CONCATENATE("R",'Riesgos Corrup'!$A$37),"")</f>
        <v/>
      </c>
      <c r="BA20" s="413"/>
      <c r="BB20" s="413" t="e">
        <f>IF(AND('Riesgos Corrup'!#REF!="Muy Alta",'Riesgos Corrup'!#REF!="Catastrófico"),CONCATENATE("R",'Riesgos Corrup'!#REF!),"")</f>
        <v>#REF!</v>
      </c>
      <c r="BC20" s="413"/>
      <c r="BD20" s="413" t="e">
        <f>IF(AND('Riesgos Corrup'!#REF!="Muy Alta",'Riesgos Corrup'!#REF!="Catastrófico"),CONCATENATE("R",'Riesgos Corrup'!#REF!),"")</f>
        <v>#REF!</v>
      </c>
      <c r="BE20" s="413"/>
      <c r="BF20" s="413" t="e">
        <f>IF(AND('Riesgos Corrup'!#REF!="Muy Alta",'Riesgos Corrup'!#REF!="Catastrófico"),CONCATENATE("R",'Riesgos Corrup'!#REF!),"")</f>
        <v>#REF!</v>
      </c>
      <c r="BG20" s="414"/>
      <c r="BH20" s="40"/>
      <c r="BI20" s="436"/>
      <c r="BJ20" s="437"/>
      <c r="BK20" s="437"/>
      <c r="BL20" s="437"/>
      <c r="BM20" s="437"/>
      <c r="BN20" s="438"/>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row>
    <row r="21" spans="1:100" ht="15" customHeight="1" x14ac:dyDescent="0.35">
      <c r="A21" s="40"/>
      <c r="B21" s="253"/>
      <c r="C21" s="253"/>
      <c r="D21" s="254"/>
      <c r="E21" s="405"/>
      <c r="F21" s="406"/>
      <c r="G21" s="406"/>
      <c r="H21" s="406"/>
      <c r="I21" s="406"/>
      <c r="J21" s="387"/>
      <c r="K21" s="388"/>
      <c r="L21" s="388"/>
      <c r="M21" s="388"/>
      <c r="N21" s="388"/>
      <c r="O21" s="388"/>
      <c r="P21" s="388"/>
      <c r="Q21" s="388"/>
      <c r="R21" s="388"/>
      <c r="S21" s="423"/>
      <c r="T21" s="387"/>
      <c r="U21" s="388"/>
      <c r="V21" s="388"/>
      <c r="W21" s="388"/>
      <c r="X21" s="388"/>
      <c r="Y21" s="388"/>
      <c r="Z21" s="388"/>
      <c r="AA21" s="388"/>
      <c r="AB21" s="388"/>
      <c r="AC21" s="423"/>
      <c r="AD21" s="387"/>
      <c r="AE21" s="388"/>
      <c r="AF21" s="388"/>
      <c r="AG21" s="388"/>
      <c r="AH21" s="388"/>
      <c r="AI21" s="388"/>
      <c r="AJ21" s="388"/>
      <c r="AK21" s="388"/>
      <c r="AL21" s="388"/>
      <c r="AM21" s="423"/>
      <c r="AN21" s="387"/>
      <c r="AO21" s="388"/>
      <c r="AP21" s="388"/>
      <c r="AQ21" s="388"/>
      <c r="AR21" s="388"/>
      <c r="AS21" s="388"/>
      <c r="AT21" s="388"/>
      <c r="AU21" s="388"/>
      <c r="AV21" s="388"/>
      <c r="AW21" s="423"/>
      <c r="AX21" s="415"/>
      <c r="AY21" s="413"/>
      <c r="AZ21" s="413"/>
      <c r="BA21" s="413"/>
      <c r="BB21" s="413"/>
      <c r="BC21" s="413"/>
      <c r="BD21" s="413"/>
      <c r="BE21" s="413"/>
      <c r="BF21" s="413"/>
      <c r="BG21" s="414"/>
      <c r="BH21" s="40"/>
      <c r="BI21" s="436"/>
      <c r="BJ21" s="437"/>
      <c r="BK21" s="437"/>
      <c r="BL21" s="437"/>
      <c r="BM21" s="437"/>
      <c r="BN21" s="438"/>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row>
    <row r="22" spans="1:100" ht="15" customHeight="1" x14ac:dyDescent="0.35">
      <c r="A22" s="40"/>
      <c r="B22" s="253"/>
      <c r="C22" s="253"/>
      <c r="D22" s="254"/>
      <c r="E22" s="405"/>
      <c r="F22" s="406"/>
      <c r="G22" s="406"/>
      <c r="H22" s="406"/>
      <c r="I22" s="406"/>
      <c r="J22" s="387" t="str">
        <f ca="1">IF(AND('Riesgos Corrup'!$K$40="Muy Alta",'Riesgos Corrup'!$O$40="Leve"),CONCATENATE("R",'Riesgos Corrup'!$A$40),"")</f>
        <v/>
      </c>
      <c r="K22" s="388"/>
      <c r="L22" s="388" t="e">
        <f>IF(AND('Riesgos Corrup'!#REF!="Muy Alta",'Riesgos Corrup'!#REF!="Leve"),CONCATENATE("R",'Riesgos Corrup'!#REF!),"")</f>
        <v>#REF!</v>
      </c>
      <c r="M22" s="388"/>
      <c r="N22" s="388" t="str">
        <f ca="1">IF(AND('Riesgos Corrup'!$K$43="Muy Alta",'Riesgos Corrup'!$O$43="Leve"),CONCATENATE("R",'Riesgos Corrup'!$A$43),"")</f>
        <v/>
      </c>
      <c r="O22" s="388"/>
      <c r="P22" s="388" t="str">
        <f ca="1">IF(AND('Riesgos Corrup'!$K$46="Muy Alta",'Riesgos Corrup'!$O$46="Leve"),CONCATENATE("R",'Riesgos Corrup'!$A$46),"")</f>
        <v/>
      </c>
      <c r="Q22" s="388"/>
      <c r="R22" s="388" t="e">
        <f>IF(AND('Riesgos Corrup'!#REF!="Muy Alta",'Riesgos Corrup'!#REF!="Leve"),CONCATENATE("R",'Riesgos Corrup'!#REF!),"")</f>
        <v>#REF!</v>
      </c>
      <c r="S22" s="423"/>
      <c r="T22" s="387" t="str">
        <f ca="1">IF(AND('Riesgos Corrup'!$K$40="Muy Alta",'Riesgos Corrup'!$O$40="Menor"),CONCATENATE("R",'Riesgos Corrup'!$A$40),"")</f>
        <v/>
      </c>
      <c r="U22" s="388"/>
      <c r="V22" s="388" t="e">
        <f>IF(AND('Riesgos Corrup'!#REF!="Muy Alta",'Riesgos Corrup'!#REF!="Menor"),CONCATENATE("R",'Riesgos Corrup'!#REF!),"")</f>
        <v>#REF!</v>
      </c>
      <c r="W22" s="388"/>
      <c r="X22" s="388" t="str">
        <f ca="1">IF(AND('Riesgos Corrup'!$K$43="Muy Alta",'Riesgos Corrup'!$O$43="Menor"),CONCATENATE("R",'Riesgos Corrup'!$A$43),"")</f>
        <v/>
      </c>
      <c r="Y22" s="388"/>
      <c r="Z22" s="388" t="str">
        <f ca="1">IF(AND('Riesgos Corrup'!$K$46="Muy Alta",'Riesgos Corrup'!$O$46="Menor"),CONCATENATE("R",'Riesgos Corrup'!$A$46),"")</f>
        <v/>
      </c>
      <c r="AA22" s="388"/>
      <c r="AB22" s="388" t="e">
        <f>IF(AND('Riesgos Corrup'!#REF!="Muy Alta",'Riesgos Corrup'!#REF!="Menor"),CONCATENATE("R",'Riesgos Corrup'!#REF!),"")</f>
        <v>#REF!</v>
      </c>
      <c r="AC22" s="423"/>
      <c r="AD22" s="387" t="str">
        <f ca="1">IF(AND('Riesgos Corrup'!$K$40="Muy Alta",'Riesgos Corrup'!$O$40="Moderado"),CONCATENATE("R",'Riesgos Corrup'!$A$40),"")</f>
        <v/>
      </c>
      <c r="AE22" s="388"/>
      <c r="AF22" s="388" t="e">
        <f>IF(AND('Riesgos Corrup'!#REF!="Muy Alta",'Riesgos Corrup'!#REF!="Moderado"),CONCATENATE("R",'Riesgos Corrup'!#REF!),"")</f>
        <v>#REF!</v>
      </c>
      <c r="AG22" s="388"/>
      <c r="AH22" s="388" t="str">
        <f ca="1">IF(AND('Riesgos Corrup'!$K$43="Muy Alta",'Riesgos Corrup'!$O$43="Moderado"),CONCATENATE("R",'Riesgos Corrup'!$A$43),"")</f>
        <v/>
      </c>
      <c r="AI22" s="388"/>
      <c r="AJ22" s="388" t="str">
        <f ca="1">IF(AND('Riesgos Corrup'!$K$46="Muy Alta",'Riesgos Corrup'!$O$46="Moderado"),CONCATENATE("R",'Riesgos Corrup'!$A$46),"")</f>
        <v/>
      </c>
      <c r="AK22" s="388"/>
      <c r="AL22" s="388" t="e">
        <f>IF(AND('Riesgos Corrup'!#REF!="Muy Alta",'Riesgos Corrup'!#REF!="Moderado"),CONCATENATE("R",'Riesgos Corrup'!#REF!),"")</f>
        <v>#REF!</v>
      </c>
      <c r="AM22" s="423"/>
      <c r="AN22" s="387" t="str">
        <f ca="1">IF(AND('Riesgos Corrup'!$K$40="Muy Alta",'Riesgos Corrup'!$O$40="Mayor"),CONCATENATE("R",'Riesgos Corrup'!$A$40),"")</f>
        <v/>
      </c>
      <c r="AO22" s="388"/>
      <c r="AP22" s="388" t="e">
        <f>IF(AND('Riesgos Corrup'!#REF!="Muy Alta",'Riesgos Corrup'!#REF!="Mayor"),CONCATENATE("R",'Riesgos Corrup'!#REF!),"")</f>
        <v>#REF!</v>
      </c>
      <c r="AQ22" s="388"/>
      <c r="AR22" s="388" t="str">
        <f ca="1">IF(AND('Riesgos Corrup'!$K$43="Muy Alta",'Riesgos Corrup'!$O$43="Mayor"),CONCATENATE("R",'Riesgos Corrup'!$A$43),"")</f>
        <v/>
      </c>
      <c r="AS22" s="388"/>
      <c r="AT22" s="388" t="str">
        <f ca="1">IF(AND('Riesgos Corrup'!$K$46="Muy Alta",'Riesgos Corrup'!$O$46="Mayor"),CONCATENATE("R",'Riesgos Corrup'!$A$46),"")</f>
        <v/>
      </c>
      <c r="AU22" s="388"/>
      <c r="AV22" s="388" t="e">
        <f>IF(AND('Riesgos Corrup'!#REF!="Muy Alta",'Riesgos Corrup'!#REF!="Mayor"),CONCATENATE("R",'Riesgos Corrup'!#REF!),"")</f>
        <v>#REF!</v>
      </c>
      <c r="AW22" s="423"/>
      <c r="AX22" s="415" t="str">
        <f ca="1">IF(AND('Riesgos Corrup'!$K$40="Muy Alta",'Riesgos Corrup'!$O$40="Catastrófico"),CONCATENATE("R",'Riesgos Corrup'!$A$40),"")</f>
        <v/>
      </c>
      <c r="AY22" s="413"/>
      <c r="AZ22" s="413" t="e">
        <f>IF(AND('Riesgos Corrup'!#REF!="Muy Alta",'Riesgos Corrup'!#REF!="Catastrófico"),CONCATENATE("R",'Riesgos Corrup'!#REF!),"")</f>
        <v>#REF!</v>
      </c>
      <c r="BA22" s="413"/>
      <c r="BB22" s="413" t="str">
        <f ca="1">IF(AND('Riesgos Corrup'!$K$43="Muy Alta",'Riesgos Corrup'!$O$43="Catastrófico"),CONCATENATE("R",'Riesgos Corrup'!$A$43),"")</f>
        <v/>
      </c>
      <c r="BC22" s="413"/>
      <c r="BD22" s="413" t="str">
        <f ca="1">IF(AND('Riesgos Corrup'!$K$46="Muy Alta",'Riesgos Corrup'!$O$46="Catastrófico"),CONCATENATE("R",'Riesgos Corrup'!$A$46),"")</f>
        <v/>
      </c>
      <c r="BE22" s="413"/>
      <c r="BF22" s="413" t="e">
        <f>IF(AND('Riesgos Corrup'!#REF!="Muy Alta",'Riesgos Corrup'!#REF!="Catastrófico"),CONCATENATE("R",'Riesgos Corrup'!#REF!),"")</f>
        <v>#REF!</v>
      </c>
      <c r="BG22" s="414"/>
      <c r="BH22" s="40"/>
      <c r="BI22" s="436"/>
      <c r="BJ22" s="437"/>
      <c r="BK22" s="437"/>
      <c r="BL22" s="437"/>
      <c r="BM22" s="437"/>
      <c r="BN22" s="438"/>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row>
    <row r="23" spans="1:100" ht="15" customHeight="1" x14ac:dyDescent="0.35">
      <c r="A23" s="40"/>
      <c r="B23" s="253"/>
      <c r="C23" s="253"/>
      <c r="D23" s="254"/>
      <c r="E23" s="405"/>
      <c r="F23" s="406"/>
      <c r="G23" s="406"/>
      <c r="H23" s="406"/>
      <c r="I23" s="406"/>
      <c r="J23" s="387"/>
      <c r="K23" s="388"/>
      <c r="L23" s="388"/>
      <c r="M23" s="388"/>
      <c r="N23" s="388"/>
      <c r="O23" s="388"/>
      <c r="P23" s="388"/>
      <c r="Q23" s="388"/>
      <c r="R23" s="388"/>
      <c r="S23" s="423"/>
      <c r="T23" s="387"/>
      <c r="U23" s="388"/>
      <c r="V23" s="388"/>
      <c r="W23" s="388"/>
      <c r="X23" s="388"/>
      <c r="Y23" s="388"/>
      <c r="Z23" s="388"/>
      <c r="AA23" s="388"/>
      <c r="AB23" s="388"/>
      <c r="AC23" s="423"/>
      <c r="AD23" s="387"/>
      <c r="AE23" s="388"/>
      <c r="AF23" s="388"/>
      <c r="AG23" s="388"/>
      <c r="AH23" s="388"/>
      <c r="AI23" s="388"/>
      <c r="AJ23" s="388"/>
      <c r="AK23" s="388"/>
      <c r="AL23" s="388"/>
      <c r="AM23" s="423"/>
      <c r="AN23" s="387"/>
      <c r="AO23" s="388"/>
      <c r="AP23" s="388"/>
      <c r="AQ23" s="388"/>
      <c r="AR23" s="388"/>
      <c r="AS23" s="388"/>
      <c r="AT23" s="388"/>
      <c r="AU23" s="388"/>
      <c r="AV23" s="388"/>
      <c r="AW23" s="423"/>
      <c r="AX23" s="415"/>
      <c r="AY23" s="413"/>
      <c r="AZ23" s="413"/>
      <c r="BA23" s="413"/>
      <c r="BB23" s="413"/>
      <c r="BC23" s="413"/>
      <c r="BD23" s="413"/>
      <c r="BE23" s="413"/>
      <c r="BF23" s="413"/>
      <c r="BG23" s="414"/>
      <c r="BH23" s="40"/>
      <c r="BI23" s="436"/>
      <c r="BJ23" s="437"/>
      <c r="BK23" s="437"/>
      <c r="BL23" s="437"/>
      <c r="BM23" s="437"/>
      <c r="BN23" s="438"/>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row>
    <row r="24" spans="1:100" ht="15" customHeight="1" x14ac:dyDescent="0.35">
      <c r="A24" s="40"/>
      <c r="B24" s="253"/>
      <c r="C24" s="253"/>
      <c r="D24" s="254"/>
      <c r="E24" s="405"/>
      <c r="F24" s="406"/>
      <c r="G24" s="406"/>
      <c r="H24" s="406"/>
      <c r="I24" s="406"/>
      <c r="J24" s="387" t="e">
        <f>IF(AND('Riesgos Corrup'!#REF!="Muy Alta",'Riesgos Corrup'!#REF!="Leve"),CONCATENATE("R",'Riesgos Corrup'!#REF!),"")</f>
        <v>#REF!</v>
      </c>
      <c r="K24" s="388"/>
      <c r="L24" s="388" t="e">
        <f>IF(AND('Riesgos Corrup'!#REF!="Muy Alta",'Riesgos Corrup'!#REF!="Leve"),CONCATENATE("R",'Riesgos Corrup'!#REF!),"")</f>
        <v>#REF!</v>
      </c>
      <c r="M24" s="388"/>
      <c r="N24" s="388" t="str">
        <f ca="1">IF(AND('Riesgos Corrup'!$K$49="Muy Alta",'Riesgos Corrup'!$O$49="Leve"),CONCATENATE("R",'Riesgos Corrup'!$A$49),"")</f>
        <v/>
      </c>
      <c r="O24" s="388"/>
      <c r="P24" s="388" t="e">
        <f>IF(AND('Riesgos Corrup'!#REF!="Muy Alta",'Riesgos Corrup'!#REF!="Leve"),CONCATENATE("R",'Riesgos Corrup'!#REF!),"")</f>
        <v>#REF!</v>
      </c>
      <c r="Q24" s="388"/>
      <c r="R24" s="388" t="str">
        <f>IF(AND('Riesgos Corrup'!$K$54="Muy Alta",'Riesgos Corrup'!$O$54="Leve"),CONCATENATE("R",'Riesgos Corrup'!$A$54),"")</f>
        <v/>
      </c>
      <c r="S24" s="423"/>
      <c r="T24" s="387" t="e">
        <f>IF(AND('Riesgos Corrup'!#REF!="Muy Alta",'Riesgos Corrup'!#REF!="Menor"),CONCATENATE("R",'Riesgos Corrup'!#REF!),"")</f>
        <v>#REF!</v>
      </c>
      <c r="U24" s="388"/>
      <c r="V24" s="388" t="e">
        <f>IF(AND('Riesgos Corrup'!#REF!="Muy Alta",'Riesgos Corrup'!#REF!="Menor"),CONCATENATE("R",'Riesgos Corrup'!#REF!),"")</f>
        <v>#REF!</v>
      </c>
      <c r="W24" s="388"/>
      <c r="X24" s="388" t="str">
        <f ca="1">IF(AND('Riesgos Corrup'!$K$49="Muy Alta",'Riesgos Corrup'!$O$49="Menor"),CONCATENATE("R",'Riesgos Corrup'!$A$49),"")</f>
        <v/>
      </c>
      <c r="Y24" s="388"/>
      <c r="Z24" s="388" t="e">
        <f>IF(AND('Riesgos Corrup'!#REF!="Muy Alta",'Riesgos Corrup'!#REF!="Menor"),CONCATENATE("R",'Riesgos Corrup'!#REF!),"")</f>
        <v>#REF!</v>
      </c>
      <c r="AA24" s="388"/>
      <c r="AB24" s="388" t="str">
        <f>IF(AND('Riesgos Corrup'!$K$54="Muy Alta",'Riesgos Corrup'!$O$54="Menor"),CONCATENATE("R",'Riesgos Corrup'!$A$54),"")</f>
        <v/>
      </c>
      <c r="AC24" s="423"/>
      <c r="AD24" s="387" t="e">
        <f>IF(AND('Riesgos Corrup'!#REF!="Muy Alta",'Riesgos Corrup'!#REF!="Moderado"),CONCATENATE("R",'Riesgos Corrup'!#REF!),"")</f>
        <v>#REF!</v>
      </c>
      <c r="AE24" s="388"/>
      <c r="AF24" s="388" t="e">
        <f>IF(AND('Riesgos Corrup'!#REF!="Muy Alta",'Riesgos Corrup'!#REF!="Moderado"),CONCATENATE("R",'Riesgos Corrup'!#REF!),"")</f>
        <v>#REF!</v>
      </c>
      <c r="AG24" s="388"/>
      <c r="AH24" s="388" t="str">
        <f ca="1">IF(AND('Riesgos Corrup'!$K$49="Muy Alta",'Riesgos Corrup'!$O$49="Moderado"),CONCATENATE("R",'Riesgos Corrup'!$A$49),"")</f>
        <v/>
      </c>
      <c r="AI24" s="388"/>
      <c r="AJ24" s="388" t="e">
        <f>IF(AND('Riesgos Corrup'!#REF!="Muy Alta",'Riesgos Corrup'!#REF!="Moderado"),CONCATENATE("R",'Riesgos Corrup'!#REF!),"")</f>
        <v>#REF!</v>
      </c>
      <c r="AK24" s="388"/>
      <c r="AL24" s="388" t="str">
        <f>IF(AND('Riesgos Corrup'!$K$54="Muy Alta",'Riesgos Corrup'!$O$54="Moderado"),CONCATENATE("R",'Riesgos Corrup'!$A$54),"")</f>
        <v/>
      </c>
      <c r="AM24" s="423"/>
      <c r="AN24" s="387" t="e">
        <f>IF(AND('Riesgos Corrup'!#REF!="Muy Alta",'Riesgos Corrup'!#REF!="Mayor"),CONCATENATE("R",'Riesgos Corrup'!#REF!),"")</f>
        <v>#REF!</v>
      </c>
      <c r="AO24" s="388"/>
      <c r="AP24" s="388" t="e">
        <f>IF(AND('Riesgos Corrup'!#REF!="Muy Alta",'Riesgos Corrup'!#REF!="Mayor"),CONCATENATE("R",'Riesgos Corrup'!#REF!),"")</f>
        <v>#REF!</v>
      </c>
      <c r="AQ24" s="388"/>
      <c r="AR24" s="388" t="str">
        <f ca="1">IF(AND('Riesgos Corrup'!$K$49="Muy Alta",'Riesgos Corrup'!$O$49="Mayor"),CONCATENATE("R",'Riesgos Corrup'!$A$49),"")</f>
        <v/>
      </c>
      <c r="AS24" s="388"/>
      <c r="AT24" s="388" t="e">
        <f>IF(AND('Riesgos Corrup'!#REF!="Muy Alta",'Riesgos Corrup'!#REF!="Mayor"),CONCATENATE("R",'Riesgos Corrup'!#REF!),"")</f>
        <v>#REF!</v>
      </c>
      <c r="AU24" s="388"/>
      <c r="AV24" s="388" t="str">
        <f>IF(AND('Riesgos Corrup'!$K$54="Muy Alta",'Riesgos Corrup'!$O$54="Mayor"),CONCATENATE("R",'Riesgos Corrup'!$A$54),"")</f>
        <v/>
      </c>
      <c r="AW24" s="423"/>
      <c r="AX24" s="415" t="e">
        <f>IF(AND('Riesgos Corrup'!#REF!="Muy Alta",'Riesgos Corrup'!#REF!="Catastrófico"),CONCATENATE("R",'Riesgos Corrup'!#REF!),"")</f>
        <v>#REF!</v>
      </c>
      <c r="AY24" s="413"/>
      <c r="AZ24" s="413" t="e">
        <f>IF(AND('Riesgos Corrup'!#REF!="Muy Alta",'Riesgos Corrup'!#REF!="Catastrófico"),CONCATENATE("R",'Riesgos Corrup'!#REF!),"")</f>
        <v>#REF!</v>
      </c>
      <c r="BA24" s="413"/>
      <c r="BB24" s="413" t="str">
        <f ca="1">IF(AND('Riesgos Corrup'!$K$49="Muy Alta",'Riesgos Corrup'!$O$49="Catastrófico"),CONCATENATE("R",'Riesgos Corrup'!$A$49),"")</f>
        <v/>
      </c>
      <c r="BC24" s="413"/>
      <c r="BD24" s="413" t="e">
        <f>IF(AND('Riesgos Corrup'!#REF!="Muy Alta",'Riesgos Corrup'!#REF!="Catastrófico"),CONCATENATE("R",'Riesgos Corrup'!#REF!),"")</f>
        <v>#REF!</v>
      </c>
      <c r="BE24" s="413"/>
      <c r="BF24" s="413" t="str">
        <f>IF(AND('Riesgos Corrup'!$K$54="Muy Alta",'Riesgos Corrup'!$O$54="Catastrófico"),CONCATENATE("R",'Riesgos Corrup'!$A$54),"")</f>
        <v/>
      </c>
      <c r="BG24" s="414"/>
      <c r="BH24" s="40"/>
      <c r="BI24" s="436"/>
      <c r="BJ24" s="437"/>
      <c r="BK24" s="437"/>
      <c r="BL24" s="437"/>
      <c r="BM24" s="437"/>
      <c r="BN24" s="438"/>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row>
    <row r="25" spans="1:100" ht="15.75" customHeight="1" thickBot="1" x14ac:dyDescent="0.4">
      <c r="A25" s="40"/>
      <c r="B25" s="253"/>
      <c r="C25" s="253"/>
      <c r="D25" s="254"/>
      <c r="E25" s="407"/>
      <c r="F25" s="408"/>
      <c r="G25" s="408"/>
      <c r="H25" s="408"/>
      <c r="I25" s="408"/>
      <c r="J25" s="424"/>
      <c r="K25" s="422"/>
      <c r="L25" s="422"/>
      <c r="M25" s="422"/>
      <c r="N25" s="422"/>
      <c r="O25" s="422"/>
      <c r="P25" s="422"/>
      <c r="Q25" s="422"/>
      <c r="R25" s="422"/>
      <c r="S25" s="425"/>
      <c r="T25" s="424"/>
      <c r="U25" s="422"/>
      <c r="V25" s="422"/>
      <c r="W25" s="422"/>
      <c r="X25" s="422"/>
      <c r="Y25" s="422"/>
      <c r="Z25" s="422"/>
      <c r="AA25" s="422"/>
      <c r="AB25" s="422"/>
      <c r="AC25" s="425"/>
      <c r="AD25" s="424"/>
      <c r="AE25" s="422"/>
      <c r="AF25" s="422"/>
      <c r="AG25" s="422"/>
      <c r="AH25" s="422"/>
      <c r="AI25" s="422"/>
      <c r="AJ25" s="422"/>
      <c r="AK25" s="422"/>
      <c r="AL25" s="422"/>
      <c r="AM25" s="425"/>
      <c r="AN25" s="424"/>
      <c r="AO25" s="422"/>
      <c r="AP25" s="422"/>
      <c r="AQ25" s="422"/>
      <c r="AR25" s="422"/>
      <c r="AS25" s="422"/>
      <c r="AT25" s="422"/>
      <c r="AU25" s="422"/>
      <c r="AV25" s="422"/>
      <c r="AW25" s="425"/>
      <c r="AX25" s="416"/>
      <c r="AY25" s="417"/>
      <c r="AZ25" s="417"/>
      <c r="BA25" s="417"/>
      <c r="BB25" s="417"/>
      <c r="BC25" s="417"/>
      <c r="BD25" s="417"/>
      <c r="BE25" s="417"/>
      <c r="BF25" s="417"/>
      <c r="BG25" s="418"/>
      <c r="BH25" s="40"/>
      <c r="BI25" s="436"/>
      <c r="BJ25" s="437"/>
      <c r="BK25" s="437"/>
      <c r="BL25" s="437"/>
      <c r="BM25" s="437"/>
      <c r="BN25" s="438"/>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row>
    <row r="26" spans="1:100" ht="15" customHeight="1" x14ac:dyDescent="0.35">
      <c r="A26" s="40"/>
      <c r="B26" s="253"/>
      <c r="C26" s="253"/>
      <c r="D26" s="254"/>
      <c r="E26" s="403" t="s">
        <v>106</v>
      </c>
      <c r="F26" s="404"/>
      <c r="G26" s="404"/>
      <c r="H26" s="404"/>
      <c r="I26" s="404"/>
      <c r="J26" s="411" t="str">
        <f ca="1">IF(AND('Riesgos Corrup'!$K$7="Alta",'Riesgos Corrup'!$O$7="Mayor"),CONCATENATE("R",'Riesgos Corrup'!$A$7),"")</f>
        <v/>
      </c>
      <c r="K26" s="401"/>
      <c r="L26" s="401" t="e">
        <f>IF(AND('Riesgos Corrup'!#REF!="Alta",'Riesgos Corrup'!#REF!="Mayor"),CONCATENATE("R",'Riesgos Corrup'!#REF!),"")</f>
        <v>#REF!</v>
      </c>
      <c r="M26" s="401"/>
      <c r="N26" s="401" t="e">
        <f>IF(AND('Riesgos Corrup'!#REF!="Alta",'Riesgos Corrup'!#REF!="Mayor"),CONCATENATE("R",'Riesgos Corrup'!#REF!),"")</f>
        <v>#REF!</v>
      </c>
      <c r="O26" s="401"/>
      <c r="P26" s="401" t="str">
        <f ca="1">IF(AND('Riesgos Corrup'!$K$10="Alta",'Riesgos Corrup'!$O$10="Mayor"),CONCATENATE("R",'Riesgos Corrup'!$A$10),"")</f>
        <v/>
      </c>
      <c r="Q26" s="401"/>
      <c r="R26" s="401" t="e">
        <f>IF(AND('Riesgos Corrup'!#REF!="Alta",'Riesgos Corrup'!#REF!="Mayor"),CONCATENATE("R",'Riesgos Corrup'!#REF!),"")</f>
        <v>#REF!</v>
      </c>
      <c r="S26" s="412"/>
      <c r="T26" s="411" t="str">
        <f ca="1">IF(AND('Riesgos Corrup'!$K$7="Alta",'Riesgos Corrup'!$O$7="Mayor"),CONCATENATE("R",'Riesgos Corrup'!$A$7),"")</f>
        <v/>
      </c>
      <c r="U26" s="401"/>
      <c r="V26" s="401" t="e">
        <f>IF(AND('Riesgos Corrup'!#REF!="Alta",'Riesgos Corrup'!#REF!="Mayor"),CONCATENATE("R",'Riesgos Corrup'!#REF!),"")</f>
        <v>#REF!</v>
      </c>
      <c r="W26" s="401"/>
      <c r="X26" s="401" t="e">
        <f>IF(AND('Riesgos Corrup'!#REF!="Alta",'Riesgos Corrup'!#REF!="Mayor"),CONCATENATE("R",'Riesgos Corrup'!#REF!),"")</f>
        <v>#REF!</v>
      </c>
      <c r="Y26" s="401"/>
      <c r="Z26" s="401" t="str">
        <f ca="1">IF(AND('Riesgos Corrup'!$K$10="Alta",'Riesgos Corrup'!$O$10="Mayor"),CONCATENATE("R",'Riesgos Corrup'!$A$10),"")</f>
        <v/>
      </c>
      <c r="AA26" s="401"/>
      <c r="AB26" s="401" t="e">
        <f>IF(AND('Riesgos Corrup'!#REF!="Alta",'Riesgos Corrup'!#REF!="Mayor"),CONCATENATE("R",'Riesgos Corrup'!#REF!),"")</f>
        <v>#REF!</v>
      </c>
      <c r="AC26" s="412"/>
      <c r="AD26" s="409" t="str">
        <f ca="1">IF(AND('Riesgos Corrup'!$K$7="Alta",'Riesgos Corrup'!$O$7="Mayor"),CONCATENATE("R",'Riesgos Corrup'!$A$7),"")</f>
        <v/>
      </c>
      <c r="AE26" s="410"/>
      <c r="AF26" s="410" t="e">
        <f>IF(AND('Riesgos Corrup'!#REF!="Alta",'Riesgos Corrup'!#REF!="Mayor"),CONCATENATE("R",'Riesgos Corrup'!#REF!),"")</f>
        <v>#REF!</v>
      </c>
      <c r="AG26" s="410"/>
      <c r="AH26" s="410" t="e">
        <f>IF(AND('Riesgos Corrup'!#REF!="Alta",'Riesgos Corrup'!#REF!="Mayor"),CONCATENATE("R",'Riesgos Corrup'!#REF!),"")</f>
        <v>#REF!</v>
      </c>
      <c r="AI26" s="410"/>
      <c r="AJ26" s="410" t="str">
        <f ca="1">IF(AND('Riesgos Corrup'!$K$10="Alta",'Riesgos Corrup'!$O$10="Mayor"),CONCATENATE("R",'Riesgos Corrup'!$A$10),"")</f>
        <v/>
      </c>
      <c r="AK26" s="410"/>
      <c r="AL26" s="410" t="e">
        <f>IF(AND('Riesgos Corrup'!#REF!="Alta",'Riesgos Corrup'!#REF!="Mayor"),CONCATENATE("R",'Riesgos Corrup'!#REF!),"")</f>
        <v>#REF!</v>
      </c>
      <c r="AM26" s="426"/>
      <c r="AN26" s="409" t="str">
        <f ca="1">IF(AND('Riesgos Corrup'!$K$7="Alta",'Riesgos Corrup'!$O$7="Mayor"),CONCATENATE("R",'Riesgos Corrup'!$A$7),"")</f>
        <v/>
      </c>
      <c r="AO26" s="410"/>
      <c r="AP26" s="410" t="e">
        <f>IF(AND('Riesgos Corrup'!#REF!="Alta",'Riesgos Corrup'!#REF!="Mayor"),CONCATENATE("R",'Riesgos Corrup'!#REF!),"")</f>
        <v>#REF!</v>
      </c>
      <c r="AQ26" s="410"/>
      <c r="AR26" s="410" t="e">
        <f>IF(AND('Riesgos Corrup'!#REF!="Alta",'Riesgos Corrup'!#REF!="Mayor"),CONCATENATE("R",'Riesgos Corrup'!#REF!),"")</f>
        <v>#REF!</v>
      </c>
      <c r="AS26" s="410"/>
      <c r="AT26" s="410" t="str">
        <f ca="1">IF(AND('Riesgos Corrup'!$K$10="Alta",'Riesgos Corrup'!$O$10="Mayor"),CONCATENATE("R",'Riesgos Corrup'!$A$10),"")</f>
        <v/>
      </c>
      <c r="AU26" s="410"/>
      <c r="AV26" s="410" t="e">
        <f>IF(AND('Riesgos Corrup'!#REF!="Alta",'Riesgos Corrup'!#REF!="Mayor"),CONCATENATE("R",'Riesgos Corrup'!#REF!),"")</f>
        <v>#REF!</v>
      </c>
      <c r="AW26" s="426"/>
      <c r="AX26" s="419" t="str">
        <f ca="1">IF(AND('Riesgos Corrup'!$K$7="Alta",'Riesgos Corrup'!$O$7="Catastrófico"),CONCATENATE("R",'Riesgos Corrup'!$A$7),"")</f>
        <v/>
      </c>
      <c r="AY26" s="420"/>
      <c r="AZ26" s="420" t="e">
        <f>IF(AND('Riesgos Corrup'!#REF!="Alta",'Riesgos Corrup'!#REF!="Catastrófico"),CONCATENATE("R",'Riesgos Corrup'!#REF!),"")</f>
        <v>#REF!</v>
      </c>
      <c r="BA26" s="420"/>
      <c r="BB26" s="420" t="e">
        <f>IF(AND('Riesgos Corrup'!#REF!="Alta",'Riesgos Corrup'!#REF!="Catastrófico"),CONCATENATE("R",'Riesgos Corrup'!#REF!),"")</f>
        <v>#REF!</v>
      </c>
      <c r="BC26" s="420"/>
      <c r="BD26" s="420" t="str">
        <f ca="1">IF(AND('Riesgos Corrup'!$K$10="Alta",'Riesgos Corrup'!$O$10="Catastrófico"),CONCATENATE("R",'Riesgos Corrup'!$A$10),"")</f>
        <v/>
      </c>
      <c r="BE26" s="420"/>
      <c r="BF26" s="420" t="e">
        <f>IF(AND('Riesgos Corrup'!#REF!="Alta",'Riesgos Corrup'!#REF!="Catastrófico"),CONCATENATE("R",'Riesgos Corrup'!#REF!),"")</f>
        <v>#REF!</v>
      </c>
      <c r="BG26" s="421"/>
      <c r="BH26" s="40"/>
      <c r="BI26" s="436"/>
      <c r="BJ26" s="437"/>
      <c r="BK26" s="437"/>
      <c r="BL26" s="437"/>
      <c r="BM26" s="437"/>
      <c r="BN26" s="438"/>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row>
    <row r="27" spans="1:100" ht="15" customHeight="1" x14ac:dyDescent="0.35">
      <c r="A27" s="40"/>
      <c r="B27" s="253"/>
      <c r="C27" s="253"/>
      <c r="D27" s="254"/>
      <c r="E27" s="405"/>
      <c r="F27" s="406"/>
      <c r="G27" s="406"/>
      <c r="H27" s="406"/>
      <c r="I27" s="406"/>
      <c r="J27" s="395"/>
      <c r="K27" s="396"/>
      <c r="L27" s="396"/>
      <c r="M27" s="396"/>
      <c r="N27" s="396"/>
      <c r="O27" s="396"/>
      <c r="P27" s="396"/>
      <c r="Q27" s="396"/>
      <c r="R27" s="396"/>
      <c r="S27" s="399"/>
      <c r="T27" s="395"/>
      <c r="U27" s="396"/>
      <c r="V27" s="396"/>
      <c r="W27" s="396"/>
      <c r="X27" s="396"/>
      <c r="Y27" s="396"/>
      <c r="Z27" s="396"/>
      <c r="AA27" s="396"/>
      <c r="AB27" s="396"/>
      <c r="AC27" s="399"/>
      <c r="AD27" s="387"/>
      <c r="AE27" s="388"/>
      <c r="AF27" s="388"/>
      <c r="AG27" s="388"/>
      <c r="AH27" s="388"/>
      <c r="AI27" s="388"/>
      <c r="AJ27" s="388"/>
      <c r="AK27" s="388"/>
      <c r="AL27" s="388"/>
      <c r="AM27" s="423"/>
      <c r="AN27" s="387"/>
      <c r="AO27" s="388"/>
      <c r="AP27" s="388"/>
      <c r="AQ27" s="388"/>
      <c r="AR27" s="388"/>
      <c r="AS27" s="388"/>
      <c r="AT27" s="388"/>
      <c r="AU27" s="388"/>
      <c r="AV27" s="388"/>
      <c r="AW27" s="423"/>
      <c r="AX27" s="415"/>
      <c r="AY27" s="413"/>
      <c r="AZ27" s="413"/>
      <c r="BA27" s="413"/>
      <c r="BB27" s="413"/>
      <c r="BC27" s="413"/>
      <c r="BD27" s="413"/>
      <c r="BE27" s="413"/>
      <c r="BF27" s="413"/>
      <c r="BG27" s="414"/>
      <c r="BH27" s="40"/>
      <c r="BI27" s="436"/>
      <c r="BJ27" s="437"/>
      <c r="BK27" s="437"/>
      <c r="BL27" s="437"/>
      <c r="BM27" s="437"/>
      <c r="BN27" s="438"/>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row>
    <row r="28" spans="1:100" ht="15" customHeight="1" x14ac:dyDescent="0.35">
      <c r="A28" s="40"/>
      <c r="B28" s="253"/>
      <c r="C28" s="253"/>
      <c r="D28" s="254"/>
      <c r="E28" s="405"/>
      <c r="F28" s="406"/>
      <c r="G28" s="406"/>
      <c r="H28" s="406"/>
      <c r="I28" s="406"/>
      <c r="J28" s="395" t="str">
        <f ca="1">IF(AND('Riesgos Corrup'!$K$13="Alta",'Riesgos Corrup'!$O$13="Mayor"),CONCATENATE("R",'Riesgos Corrup'!$A$13),"")</f>
        <v/>
      </c>
      <c r="K28" s="396"/>
      <c r="L28" s="396" t="e">
        <f>IF(AND('Riesgos Corrup'!#REF!="Alta",'Riesgos Corrup'!#REF!="Mayor"),CONCATENATE("R",'Riesgos Corrup'!#REF!),"")</f>
        <v>#REF!</v>
      </c>
      <c r="M28" s="396"/>
      <c r="N28" s="396" t="e">
        <f>IF(AND('Riesgos Corrup'!#REF!="Alta",'Riesgos Corrup'!#REF!="Mayor"),CONCATENATE("R",'Riesgos Corrup'!#REF!),"")</f>
        <v>#REF!</v>
      </c>
      <c r="O28" s="396"/>
      <c r="P28" s="396" t="e">
        <f>IF(AND('Riesgos Corrup'!#REF!="Alta",'Riesgos Corrup'!#REF!="Mayor"),CONCATENATE("R",'Riesgos Corrup'!#REF!),"")</f>
        <v>#REF!</v>
      </c>
      <c r="Q28" s="396"/>
      <c r="R28" s="396" t="str">
        <f ca="1">IF(AND('Riesgos Corrup'!$K$16="Alta",'Riesgos Corrup'!$O$16="Mayor"),CONCATENATE("R",'Riesgos Corrup'!$A$16),"")</f>
        <v/>
      </c>
      <c r="S28" s="399"/>
      <c r="T28" s="395" t="str">
        <f ca="1">IF(AND('Riesgos Corrup'!$K$13="Alta",'Riesgos Corrup'!$O$13="Mayor"),CONCATENATE("R",'Riesgos Corrup'!$A$13),"")</f>
        <v/>
      </c>
      <c r="U28" s="396"/>
      <c r="V28" s="396" t="e">
        <f>IF(AND('Riesgos Corrup'!#REF!="Alta",'Riesgos Corrup'!#REF!="Mayor"),CONCATENATE("R",'Riesgos Corrup'!#REF!),"")</f>
        <v>#REF!</v>
      </c>
      <c r="W28" s="396"/>
      <c r="X28" s="396" t="e">
        <f>IF(AND('Riesgos Corrup'!#REF!="Alta",'Riesgos Corrup'!#REF!="Mayor"),CONCATENATE("R",'Riesgos Corrup'!#REF!),"")</f>
        <v>#REF!</v>
      </c>
      <c r="Y28" s="396"/>
      <c r="Z28" s="396" t="e">
        <f>IF(AND('Riesgos Corrup'!#REF!="Alta",'Riesgos Corrup'!#REF!="Mayor"),CONCATENATE("R",'Riesgos Corrup'!#REF!),"")</f>
        <v>#REF!</v>
      </c>
      <c r="AA28" s="396"/>
      <c r="AB28" s="396" t="str">
        <f ca="1">IF(AND('Riesgos Corrup'!$K$16="Alta",'Riesgos Corrup'!$O$16="Mayor"),CONCATENATE("R",'Riesgos Corrup'!$A$16),"")</f>
        <v/>
      </c>
      <c r="AC28" s="399"/>
      <c r="AD28" s="387" t="str">
        <f ca="1">IF(AND('Riesgos Corrup'!$K$13="Alta",'Riesgos Corrup'!$O$13="Mayor"),CONCATENATE("R",'Riesgos Corrup'!$A$13),"")</f>
        <v/>
      </c>
      <c r="AE28" s="388"/>
      <c r="AF28" s="388" t="e">
        <f>IF(AND('Riesgos Corrup'!#REF!="Alta",'Riesgos Corrup'!#REF!="Mayor"),CONCATENATE("R",'Riesgos Corrup'!#REF!),"")</f>
        <v>#REF!</v>
      </c>
      <c r="AG28" s="388"/>
      <c r="AH28" s="388" t="e">
        <f>IF(AND('Riesgos Corrup'!#REF!="Alta",'Riesgos Corrup'!#REF!="Mayor"),CONCATENATE("R",'Riesgos Corrup'!#REF!),"")</f>
        <v>#REF!</v>
      </c>
      <c r="AI28" s="388"/>
      <c r="AJ28" s="388" t="e">
        <f>IF(AND('Riesgos Corrup'!#REF!="Alta",'Riesgos Corrup'!#REF!="Mayor"),CONCATENATE("R",'Riesgos Corrup'!#REF!),"")</f>
        <v>#REF!</v>
      </c>
      <c r="AK28" s="388"/>
      <c r="AL28" s="388" t="str">
        <f ca="1">IF(AND('Riesgos Corrup'!$K$16="Alta",'Riesgos Corrup'!$O$16="Mayor"),CONCATENATE("R",'Riesgos Corrup'!$A$16),"")</f>
        <v/>
      </c>
      <c r="AM28" s="423"/>
      <c r="AN28" s="387" t="str">
        <f ca="1">IF(AND('Riesgos Corrup'!$K$13="Alta",'Riesgos Corrup'!$O$13="Mayor"),CONCATENATE("R",'Riesgos Corrup'!$A$13),"")</f>
        <v/>
      </c>
      <c r="AO28" s="388"/>
      <c r="AP28" s="388" t="e">
        <f>IF(AND('Riesgos Corrup'!#REF!="Alta",'Riesgos Corrup'!#REF!="Mayor"),CONCATENATE("R",'Riesgos Corrup'!#REF!),"")</f>
        <v>#REF!</v>
      </c>
      <c r="AQ28" s="388"/>
      <c r="AR28" s="388" t="e">
        <f>IF(AND('Riesgos Corrup'!#REF!="Alta",'Riesgos Corrup'!#REF!="Mayor"),CONCATENATE("R",'Riesgos Corrup'!#REF!),"")</f>
        <v>#REF!</v>
      </c>
      <c r="AS28" s="388"/>
      <c r="AT28" s="388" t="e">
        <f>IF(AND('Riesgos Corrup'!#REF!="Alta",'Riesgos Corrup'!#REF!="Mayor"),CONCATENATE("R",'Riesgos Corrup'!#REF!),"")</f>
        <v>#REF!</v>
      </c>
      <c r="AU28" s="388"/>
      <c r="AV28" s="388" t="str">
        <f ca="1">IF(AND('Riesgos Corrup'!$K$16="Alta",'Riesgos Corrup'!$O$16="Mayor"),CONCATENATE("R",'Riesgos Corrup'!$A$16),"")</f>
        <v/>
      </c>
      <c r="AW28" s="423"/>
      <c r="AX28" s="415" t="str">
        <f ca="1">IF(AND('Riesgos Corrup'!$K$13="Alta",'Riesgos Corrup'!$O$13="Catastrófico"),CONCATENATE("R",'Riesgos Corrup'!$A$13),"")</f>
        <v/>
      </c>
      <c r="AY28" s="413"/>
      <c r="AZ28" s="413" t="e">
        <f>IF(AND('Riesgos Corrup'!#REF!="Alta",'Riesgos Corrup'!#REF!="Catastrófico"),CONCATENATE("R",'Riesgos Corrup'!#REF!),"")</f>
        <v>#REF!</v>
      </c>
      <c r="BA28" s="413"/>
      <c r="BB28" s="413" t="e">
        <f>IF(AND('Riesgos Corrup'!#REF!="Alta",'Riesgos Corrup'!#REF!="Catastrófico"),CONCATENATE("R",'Riesgos Corrup'!#REF!),"")</f>
        <v>#REF!</v>
      </c>
      <c r="BC28" s="413"/>
      <c r="BD28" s="413" t="e">
        <f>IF(AND('Riesgos Corrup'!#REF!="Alta",'Riesgos Corrup'!#REF!="Catastrófico"),CONCATENATE("R",'Riesgos Corrup'!#REF!),"")</f>
        <v>#REF!</v>
      </c>
      <c r="BE28" s="413"/>
      <c r="BF28" s="413" t="str">
        <f ca="1">IF(AND('Riesgos Corrup'!$K$16="Alta",'Riesgos Corrup'!$O$16="Catastrófico"),CONCATENATE("R",'Riesgos Corrup'!$A$16),"")</f>
        <v/>
      </c>
      <c r="BG28" s="414"/>
      <c r="BH28" s="40"/>
      <c r="BI28" s="436"/>
      <c r="BJ28" s="437"/>
      <c r="BK28" s="437"/>
      <c r="BL28" s="437"/>
      <c r="BM28" s="437"/>
      <c r="BN28" s="438"/>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row>
    <row r="29" spans="1:100" ht="15" customHeight="1" x14ac:dyDescent="0.35">
      <c r="A29" s="40"/>
      <c r="B29" s="253"/>
      <c r="C29" s="253"/>
      <c r="D29" s="254"/>
      <c r="E29" s="405"/>
      <c r="F29" s="406"/>
      <c r="G29" s="406"/>
      <c r="H29" s="406"/>
      <c r="I29" s="406"/>
      <c r="J29" s="395"/>
      <c r="K29" s="396"/>
      <c r="L29" s="396"/>
      <c r="M29" s="396"/>
      <c r="N29" s="396"/>
      <c r="O29" s="396"/>
      <c r="P29" s="396"/>
      <c r="Q29" s="396"/>
      <c r="R29" s="396"/>
      <c r="S29" s="399"/>
      <c r="T29" s="395"/>
      <c r="U29" s="396"/>
      <c r="V29" s="396"/>
      <c r="W29" s="396"/>
      <c r="X29" s="396"/>
      <c r="Y29" s="396"/>
      <c r="Z29" s="396"/>
      <c r="AA29" s="396"/>
      <c r="AB29" s="396"/>
      <c r="AC29" s="399"/>
      <c r="AD29" s="387"/>
      <c r="AE29" s="388"/>
      <c r="AF29" s="388"/>
      <c r="AG29" s="388"/>
      <c r="AH29" s="388"/>
      <c r="AI29" s="388"/>
      <c r="AJ29" s="388"/>
      <c r="AK29" s="388"/>
      <c r="AL29" s="388"/>
      <c r="AM29" s="423"/>
      <c r="AN29" s="387"/>
      <c r="AO29" s="388"/>
      <c r="AP29" s="388"/>
      <c r="AQ29" s="388"/>
      <c r="AR29" s="388"/>
      <c r="AS29" s="388"/>
      <c r="AT29" s="388"/>
      <c r="AU29" s="388"/>
      <c r="AV29" s="388"/>
      <c r="AW29" s="423"/>
      <c r="AX29" s="415"/>
      <c r="AY29" s="413"/>
      <c r="AZ29" s="413"/>
      <c r="BA29" s="413"/>
      <c r="BB29" s="413"/>
      <c r="BC29" s="413"/>
      <c r="BD29" s="413"/>
      <c r="BE29" s="413"/>
      <c r="BF29" s="413"/>
      <c r="BG29" s="414"/>
      <c r="BH29" s="40"/>
      <c r="BI29" s="436"/>
      <c r="BJ29" s="437"/>
      <c r="BK29" s="437"/>
      <c r="BL29" s="437"/>
      <c r="BM29" s="437"/>
      <c r="BN29" s="438"/>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row>
    <row r="30" spans="1:100" ht="15" customHeight="1" x14ac:dyDescent="0.35">
      <c r="A30" s="40"/>
      <c r="B30" s="253"/>
      <c r="C30" s="253"/>
      <c r="D30" s="254"/>
      <c r="E30" s="405"/>
      <c r="F30" s="406"/>
      <c r="G30" s="406"/>
      <c r="H30" s="406"/>
      <c r="I30" s="406"/>
      <c r="J30" s="395" t="e">
        <f>IF(AND('Riesgos Corrup'!#REF!="Alta",'Riesgos Corrup'!#REF!="Mayor"),CONCATENATE("R",'Riesgos Corrup'!#REF!),"")</f>
        <v>#REF!</v>
      </c>
      <c r="K30" s="396"/>
      <c r="L30" s="396" t="e">
        <f>IF(AND('Riesgos Corrup'!#REF!="Alta",'Riesgos Corrup'!#REF!="Mayor"),CONCATENATE("R",'Riesgos Corrup'!#REF!),"")</f>
        <v>#REF!</v>
      </c>
      <c r="M30" s="396"/>
      <c r="N30" s="396" t="e">
        <f>IF(AND('Riesgos Corrup'!#REF!="Alta",'Riesgos Corrup'!#REF!="Mayor"),CONCATENATE("R",'Riesgos Corrup'!#REF!),"")</f>
        <v>#REF!</v>
      </c>
      <c r="O30" s="396"/>
      <c r="P30" s="396" t="str">
        <f ca="1">IF(AND('Riesgos Corrup'!$K$19="Alta",'Riesgos Corrup'!$O$19="Mayor"),CONCATENATE("R",'Riesgos Corrup'!$A$19),"")</f>
        <v/>
      </c>
      <c r="Q30" s="396"/>
      <c r="R30" s="396" t="e">
        <f>IF(AND('Riesgos Corrup'!#REF!="Alta",'Riesgos Corrup'!#REF!="Mayor"),CONCATENATE("R",'Riesgos Corrup'!#REF!),"")</f>
        <v>#REF!</v>
      </c>
      <c r="S30" s="399"/>
      <c r="T30" s="395" t="e">
        <f>IF(AND('Riesgos Corrup'!#REF!="Alta",'Riesgos Corrup'!#REF!="Mayor"),CONCATENATE("R",'Riesgos Corrup'!#REF!),"")</f>
        <v>#REF!</v>
      </c>
      <c r="U30" s="396"/>
      <c r="V30" s="396" t="e">
        <f>IF(AND('Riesgos Corrup'!#REF!="Alta",'Riesgos Corrup'!#REF!="Mayor"),CONCATENATE("R",'Riesgos Corrup'!#REF!),"")</f>
        <v>#REF!</v>
      </c>
      <c r="W30" s="396"/>
      <c r="X30" s="396" t="e">
        <f>IF(AND('Riesgos Corrup'!#REF!="Alta",'Riesgos Corrup'!#REF!="Mayor"),CONCATENATE("R",'Riesgos Corrup'!#REF!),"")</f>
        <v>#REF!</v>
      </c>
      <c r="Y30" s="396"/>
      <c r="Z30" s="396" t="str">
        <f ca="1">IF(AND('Riesgos Corrup'!$K$19="Alta",'Riesgos Corrup'!$O$19="Mayor"),CONCATENATE("R",'Riesgos Corrup'!$A$19),"")</f>
        <v/>
      </c>
      <c r="AA30" s="396"/>
      <c r="AB30" s="396" t="e">
        <f>IF(AND('Riesgos Corrup'!#REF!="Alta",'Riesgos Corrup'!#REF!="Mayor"),CONCATENATE("R",'Riesgos Corrup'!#REF!),"")</f>
        <v>#REF!</v>
      </c>
      <c r="AC30" s="399"/>
      <c r="AD30" s="387" t="e">
        <f>IF(AND('Riesgos Corrup'!#REF!="Alta",'Riesgos Corrup'!#REF!="Mayor"),CONCATENATE("R",'Riesgos Corrup'!#REF!),"")</f>
        <v>#REF!</v>
      </c>
      <c r="AE30" s="388"/>
      <c r="AF30" s="388" t="e">
        <f>IF(AND('Riesgos Corrup'!#REF!="Alta",'Riesgos Corrup'!#REF!="Mayor"),CONCATENATE("R",'Riesgos Corrup'!#REF!),"")</f>
        <v>#REF!</v>
      </c>
      <c r="AG30" s="388"/>
      <c r="AH30" s="388" t="e">
        <f>IF(AND('Riesgos Corrup'!#REF!="Alta",'Riesgos Corrup'!#REF!="Mayor"),CONCATENATE("R",'Riesgos Corrup'!#REF!),"")</f>
        <v>#REF!</v>
      </c>
      <c r="AI30" s="388"/>
      <c r="AJ30" s="388" t="str">
        <f ca="1">IF(AND('Riesgos Corrup'!$K$19="Alta",'Riesgos Corrup'!$O$19="Mayor"),CONCATENATE("R",'Riesgos Corrup'!$A$19),"")</f>
        <v/>
      </c>
      <c r="AK30" s="388"/>
      <c r="AL30" s="388" t="e">
        <f>IF(AND('Riesgos Corrup'!#REF!="Alta",'Riesgos Corrup'!#REF!="Mayor"),CONCATENATE("R",'Riesgos Corrup'!#REF!),"")</f>
        <v>#REF!</v>
      </c>
      <c r="AM30" s="423"/>
      <c r="AN30" s="387" t="e">
        <f>IF(AND('Riesgos Corrup'!#REF!="Alta",'Riesgos Corrup'!#REF!="Mayor"),CONCATENATE("R",'Riesgos Corrup'!#REF!),"")</f>
        <v>#REF!</v>
      </c>
      <c r="AO30" s="388"/>
      <c r="AP30" s="388" t="e">
        <f>IF(AND('Riesgos Corrup'!#REF!="Alta",'Riesgos Corrup'!#REF!="Mayor"),CONCATENATE("R",'Riesgos Corrup'!#REF!),"")</f>
        <v>#REF!</v>
      </c>
      <c r="AQ30" s="388"/>
      <c r="AR30" s="388" t="e">
        <f>IF(AND('Riesgos Corrup'!#REF!="Alta",'Riesgos Corrup'!#REF!="Mayor"),CONCATENATE("R",'Riesgos Corrup'!#REF!),"")</f>
        <v>#REF!</v>
      </c>
      <c r="AS30" s="388"/>
      <c r="AT30" s="388" t="str">
        <f ca="1">IF(AND('Riesgos Corrup'!$K$19="Alta",'Riesgos Corrup'!$O$19="Mayor"),CONCATENATE("R",'Riesgos Corrup'!$A$19),"")</f>
        <v/>
      </c>
      <c r="AU30" s="388"/>
      <c r="AV30" s="388" t="e">
        <f>IF(AND('Riesgos Corrup'!#REF!="Alta",'Riesgos Corrup'!#REF!="Mayor"),CONCATENATE("R",'Riesgos Corrup'!#REF!),"")</f>
        <v>#REF!</v>
      </c>
      <c r="AW30" s="423"/>
      <c r="AX30" s="415" t="e">
        <f>IF(AND('Riesgos Corrup'!#REF!="Alta",'Riesgos Corrup'!#REF!="Catastrófico"),CONCATENATE("R",'Riesgos Corrup'!#REF!),"")</f>
        <v>#REF!</v>
      </c>
      <c r="AY30" s="413"/>
      <c r="AZ30" s="413" t="e">
        <f>IF(AND('Riesgos Corrup'!#REF!="Alta",'Riesgos Corrup'!#REF!="Catastrófico"),CONCATENATE("R",'Riesgos Corrup'!#REF!),"")</f>
        <v>#REF!</v>
      </c>
      <c r="BA30" s="413"/>
      <c r="BB30" s="413" t="e">
        <f>IF(AND('Riesgos Corrup'!#REF!="Alta",'Riesgos Corrup'!#REF!="Catastrófico"),CONCATENATE("R",'Riesgos Corrup'!#REF!),"")</f>
        <v>#REF!</v>
      </c>
      <c r="BC30" s="413"/>
      <c r="BD30" s="413" t="str">
        <f ca="1">IF(AND('Riesgos Corrup'!$K$19="Alta",'Riesgos Corrup'!$O$19="Catastrófico"),CONCATENATE("R",'Riesgos Corrup'!$A$19),"")</f>
        <v/>
      </c>
      <c r="BE30" s="413"/>
      <c r="BF30" s="413" t="e">
        <f>IF(AND('Riesgos Corrup'!#REF!="Alta",'Riesgos Corrup'!#REF!="Catastrófico"),CONCATENATE("R",'Riesgos Corrup'!#REF!),"")</f>
        <v>#REF!</v>
      </c>
      <c r="BG30" s="414"/>
      <c r="BH30" s="40"/>
      <c r="BI30" s="436"/>
      <c r="BJ30" s="437"/>
      <c r="BK30" s="437"/>
      <c r="BL30" s="437"/>
      <c r="BM30" s="437"/>
      <c r="BN30" s="438"/>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row>
    <row r="31" spans="1:100" ht="15" customHeight="1" x14ac:dyDescent="0.35">
      <c r="A31" s="40"/>
      <c r="B31" s="253"/>
      <c r="C31" s="253"/>
      <c r="D31" s="254"/>
      <c r="E31" s="405"/>
      <c r="F31" s="406"/>
      <c r="G31" s="406"/>
      <c r="H31" s="406"/>
      <c r="I31" s="406"/>
      <c r="J31" s="395"/>
      <c r="K31" s="396"/>
      <c r="L31" s="396"/>
      <c r="M31" s="396"/>
      <c r="N31" s="396"/>
      <c r="O31" s="396"/>
      <c r="P31" s="396"/>
      <c r="Q31" s="396"/>
      <c r="R31" s="396"/>
      <c r="S31" s="399"/>
      <c r="T31" s="395"/>
      <c r="U31" s="396"/>
      <c r="V31" s="396"/>
      <c r="W31" s="396"/>
      <c r="X31" s="396"/>
      <c r="Y31" s="396"/>
      <c r="Z31" s="396"/>
      <c r="AA31" s="396"/>
      <c r="AB31" s="396"/>
      <c r="AC31" s="399"/>
      <c r="AD31" s="387"/>
      <c r="AE31" s="388"/>
      <c r="AF31" s="388"/>
      <c r="AG31" s="388"/>
      <c r="AH31" s="388"/>
      <c r="AI31" s="388"/>
      <c r="AJ31" s="388"/>
      <c r="AK31" s="388"/>
      <c r="AL31" s="388"/>
      <c r="AM31" s="423"/>
      <c r="AN31" s="387"/>
      <c r="AO31" s="388"/>
      <c r="AP31" s="388"/>
      <c r="AQ31" s="388"/>
      <c r="AR31" s="388"/>
      <c r="AS31" s="388"/>
      <c r="AT31" s="388"/>
      <c r="AU31" s="388"/>
      <c r="AV31" s="388"/>
      <c r="AW31" s="423"/>
      <c r="AX31" s="415"/>
      <c r="AY31" s="413"/>
      <c r="AZ31" s="413"/>
      <c r="BA31" s="413"/>
      <c r="BB31" s="413"/>
      <c r="BC31" s="413"/>
      <c r="BD31" s="413"/>
      <c r="BE31" s="413"/>
      <c r="BF31" s="413"/>
      <c r="BG31" s="414"/>
      <c r="BH31" s="40"/>
      <c r="BI31" s="436"/>
      <c r="BJ31" s="437"/>
      <c r="BK31" s="437"/>
      <c r="BL31" s="437"/>
      <c r="BM31" s="437"/>
      <c r="BN31" s="438"/>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row>
    <row r="32" spans="1:100" ht="15" customHeight="1" x14ac:dyDescent="0.35">
      <c r="A32" s="40"/>
      <c r="B32" s="253"/>
      <c r="C32" s="253"/>
      <c r="D32" s="254"/>
      <c r="E32" s="405"/>
      <c r="F32" s="406"/>
      <c r="G32" s="406"/>
      <c r="H32" s="406"/>
      <c r="I32" s="406"/>
      <c r="J32" s="395" t="e">
        <f>IF(AND('Riesgos Corrup'!#REF!="Alta",'Riesgos Corrup'!#REF!="Mayor"),CONCATENATE("R",'Riesgos Corrup'!#REF!),"")</f>
        <v>#REF!</v>
      </c>
      <c r="K32" s="396"/>
      <c r="L32" s="396" t="e">
        <f>IF(AND('Riesgos Corrup'!#REF!="Alta",'Riesgos Corrup'!#REF!="Mayor"),CONCATENATE("R",'Riesgos Corrup'!#REF!),"")</f>
        <v>#REF!</v>
      </c>
      <c r="M32" s="396"/>
      <c r="N32" s="396" t="str">
        <f ca="1">IF(AND('Riesgos Corrup'!$K$22="Alta",'Riesgos Corrup'!$O$22="Mayor"),CONCATENATE("R",'Riesgos Corrup'!$A$22),"")</f>
        <v/>
      </c>
      <c r="O32" s="396"/>
      <c r="P32" s="396" t="e">
        <f>IF(AND('Riesgos Corrup'!#REF!="Alta",'Riesgos Corrup'!#REF!="Mayor"),CONCATENATE("R",'Riesgos Corrup'!#REF!),"")</f>
        <v>#REF!</v>
      </c>
      <c r="Q32" s="396"/>
      <c r="R32" s="396" t="e">
        <f>IF(AND('Riesgos Corrup'!#REF!="Alta",'Riesgos Corrup'!#REF!="Mayor"),CONCATENATE("R",'Riesgos Corrup'!#REF!),"")</f>
        <v>#REF!</v>
      </c>
      <c r="S32" s="399"/>
      <c r="T32" s="395" t="e">
        <f>IF(AND('Riesgos Corrup'!#REF!="Alta",'Riesgos Corrup'!#REF!="Mayor"),CONCATENATE("R",'Riesgos Corrup'!#REF!),"")</f>
        <v>#REF!</v>
      </c>
      <c r="U32" s="396"/>
      <c r="V32" s="396" t="e">
        <f>IF(AND('Riesgos Corrup'!#REF!="Alta",'Riesgos Corrup'!#REF!="Mayor"),CONCATENATE("R",'Riesgos Corrup'!#REF!),"")</f>
        <v>#REF!</v>
      </c>
      <c r="W32" s="396"/>
      <c r="X32" s="396" t="str">
        <f ca="1">IF(AND('Riesgos Corrup'!$K$22="Alta",'Riesgos Corrup'!$O$22="Mayor"),CONCATENATE("R",'Riesgos Corrup'!$A$22),"")</f>
        <v/>
      </c>
      <c r="Y32" s="396"/>
      <c r="Z32" s="396" t="e">
        <f>IF(AND('Riesgos Corrup'!#REF!="Alta",'Riesgos Corrup'!#REF!="Mayor"),CONCATENATE("R",'Riesgos Corrup'!#REF!),"")</f>
        <v>#REF!</v>
      </c>
      <c r="AA32" s="396"/>
      <c r="AB32" s="396" t="e">
        <f>IF(AND('Riesgos Corrup'!#REF!="Alta",'Riesgos Corrup'!#REF!="Mayor"),CONCATENATE("R",'Riesgos Corrup'!#REF!),"")</f>
        <v>#REF!</v>
      </c>
      <c r="AC32" s="399"/>
      <c r="AD32" s="387" t="e">
        <f>IF(AND('Riesgos Corrup'!#REF!="Alta",'Riesgos Corrup'!#REF!="Mayor"),CONCATENATE("R",'Riesgos Corrup'!#REF!),"")</f>
        <v>#REF!</v>
      </c>
      <c r="AE32" s="388"/>
      <c r="AF32" s="388" t="e">
        <f>IF(AND('Riesgos Corrup'!#REF!="Alta",'Riesgos Corrup'!#REF!="Mayor"),CONCATENATE("R",'Riesgos Corrup'!#REF!),"")</f>
        <v>#REF!</v>
      </c>
      <c r="AG32" s="388"/>
      <c r="AH32" s="388" t="str">
        <f ca="1">IF(AND('Riesgos Corrup'!$K$22="Alta",'Riesgos Corrup'!$O$22="Mayor"),CONCATENATE("R",'Riesgos Corrup'!$A$22),"")</f>
        <v/>
      </c>
      <c r="AI32" s="388"/>
      <c r="AJ32" s="388" t="e">
        <f>IF(AND('Riesgos Corrup'!#REF!="Alta",'Riesgos Corrup'!#REF!="Mayor"),CONCATENATE("R",'Riesgos Corrup'!#REF!),"")</f>
        <v>#REF!</v>
      </c>
      <c r="AK32" s="388"/>
      <c r="AL32" s="388" t="e">
        <f>IF(AND('Riesgos Corrup'!#REF!="Alta",'Riesgos Corrup'!#REF!="Mayor"),CONCATENATE("R",'Riesgos Corrup'!#REF!),"")</f>
        <v>#REF!</v>
      </c>
      <c r="AM32" s="423"/>
      <c r="AN32" s="387" t="e">
        <f>IF(AND('Riesgos Corrup'!#REF!="Alta",'Riesgos Corrup'!#REF!="Mayor"),CONCATENATE("R",'Riesgos Corrup'!#REF!),"")</f>
        <v>#REF!</v>
      </c>
      <c r="AO32" s="388"/>
      <c r="AP32" s="388" t="e">
        <f>IF(AND('Riesgos Corrup'!#REF!="Alta",'Riesgos Corrup'!#REF!="Mayor"),CONCATENATE("R",'Riesgos Corrup'!#REF!),"")</f>
        <v>#REF!</v>
      </c>
      <c r="AQ32" s="388"/>
      <c r="AR32" s="388" t="str">
        <f ca="1">IF(AND('Riesgos Corrup'!$K$22="Alta",'Riesgos Corrup'!$O$22="Mayor"),CONCATENATE("R",'Riesgos Corrup'!$A$22),"")</f>
        <v/>
      </c>
      <c r="AS32" s="388"/>
      <c r="AT32" s="388" t="e">
        <f>IF(AND('Riesgos Corrup'!#REF!="Alta",'Riesgos Corrup'!#REF!="Mayor"),CONCATENATE("R",'Riesgos Corrup'!#REF!),"")</f>
        <v>#REF!</v>
      </c>
      <c r="AU32" s="388"/>
      <c r="AV32" s="388" t="e">
        <f>IF(AND('Riesgos Corrup'!#REF!="Alta",'Riesgos Corrup'!#REF!="Mayor"),CONCATENATE("R",'Riesgos Corrup'!#REF!),"")</f>
        <v>#REF!</v>
      </c>
      <c r="AW32" s="423"/>
      <c r="AX32" s="415" t="e">
        <f>IF(AND('Riesgos Corrup'!#REF!="Alta",'Riesgos Corrup'!#REF!="Catastrófico"),CONCATENATE("R",'Riesgos Corrup'!#REF!),"")</f>
        <v>#REF!</v>
      </c>
      <c r="AY32" s="413"/>
      <c r="AZ32" s="413" t="e">
        <f>IF(AND('Riesgos Corrup'!#REF!="Alta",'Riesgos Corrup'!#REF!="Catastrófico"),CONCATENATE("R",'Riesgos Corrup'!#REF!),"")</f>
        <v>#REF!</v>
      </c>
      <c r="BA32" s="413"/>
      <c r="BB32" s="413" t="str">
        <f ca="1">IF(AND('Riesgos Corrup'!$K$22="Alta",'Riesgos Corrup'!$O$22="Catastrófico"),CONCATENATE("R",'Riesgos Corrup'!$A$22),"")</f>
        <v/>
      </c>
      <c r="BC32" s="413"/>
      <c r="BD32" s="413" t="e">
        <f>IF(AND('Riesgos Corrup'!#REF!="Alta",'Riesgos Corrup'!#REF!="Catastrófico"),CONCATENATE("R",'Riesgos Corrup'!#REF!),"")</f>
        <v>#REF!</v>
      </c>
      <c r="BE32" s="413"/>
      <c r="BF32" s="413" t="e">
        <f>IF(AND('Riesgos Corrup'!#REF!="Alta",'Riesgos Corrup'!#REF!="Catastrófico"),CONCATENATE("R",'Riesgos Corrup'!#REF!),"")</f>
        <v>#REF!</v>
      </c>
      <c r="BG32" s="414"/>
      <c r="BH32" s="40"/>
      <c r="BI32" s="436"/>
      <c r="BJ32" s="437"/>
      <c r="BK32" s="437"/>
      <c r="BL32" s="437"/>
      <c r="BM32" s="437"/>
      <c r="BN32" s="438"/>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row>
    <row r="33" spans="1:100" ht="15" customHeight="1" thickBot="1" x14ac:dyDescent="0.4">
      <c r="A33" s="40"/>
      <c r="B33" s="253"/>
      <c r="C33" s="253"/>
      <c r="D33" s="254"/>
      <c r="E33" s="405"/>
      <c r="F33" s="406"/>
      <c r="G33" s="406"/>
      <c r="H33" s="406"/>
      <c r="I33" s="406"/>
      <c r="J33" s="395"/>
      <c r="K33" s="396"/>
      <c r="L33" s="396"/>
      <c r="M33" s="396"/>
      <c r="N33" s="396"/>
      <c r="O33" s="396"/>
      <c r="P33" s="396"/>
      <c r="Q33" s="396"/>
      <c r="R33" s="396"/>
      <c r="S33" s="399"/>
      <c r="T33" s="395"/>
      <c r="U33" s="396"/>
      <c r="V33" s="396"/>
      <c r="W33" s="396"/>
      <c r="X33" s="396"/>
      <c r="Y33" s="396"/>
      <c r="Z33" s="396"/>
      <c r="AA33" s="396"/>
      <c r="AB33" s="396"/>
      <c r="AC33" s="399"/>
      <c r="AD33" s="387"/>
      <c r="AE33" s="388"/>
      <c r="AF33" s="388"/>
      <c r="AG33" s="388"/>
      <c r="AH33" s="388"/>
      <c r="AI33" s="388"/>
      <c r="AJ33" s="388"/>
      <c r="AK33" s="388"/>
      <c r="AL33" s="388"/>
      <c r="AM33" s="423"/>
      <c r="AN33" s="387"/>
      <c r="AO33" s="388"/>
      <c r="AP33" s="388"/>
      <c r="AQ33" s="388"/>
      <c r="AR33" s="388"/>
      <c r="AS33" s="388"/>
      <c r="AT33" s="388"/>
      <c r="AU33" s="388"/>
      <c r="AV33" s="388"/>
      <c r="AW33" s="423"/>
      <c r="AX33" s="415"/>
      <c r="AY33" s="413"/>
      <c r="AZ33" s="413"/>
      <c r="BA33" s="413"/>
      <c r="BB33" s="413"/>
      <c r="BC33" s="413"/>
      <c r="BD33" s="413"/>
      <c r="BE33" s="413"/>
      <c r="BF33" s="413"/>
      <c r="BG33" s="414"/>
      <c r="BH33" s="40"/>
      <c r="BI33" s="439"/>
      <c r="BJ33" s="440"/>
      <c r="BK33" s="440"/>
      <c r="BL33" s="440"/>
      <c r="BM33" s="440"/>
      <c r="BN33" s="441"/>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row>
    <row r="34" spans="1:100" ht="15" customHeight="1" x14ac:dyDescent="0.35">
      <c r="A34" s="40"/>
      <c r="B34" s="253"/>
      <c r="C34" s="253"/>
      <c r="D34" s="254"/>
      <c r="E34" s="405"/>
      <c r="F34" s="406"/>
      <c r="G34" s="406"/>
      <c r="H34" s="406"/>
      <c r="I34" s="406"/>
      <c r="J34" s="395" t="str">
        <f ca="1">IF(AND('Riesgos Corrup'!$K$25="Alta",'Riesgos Corrup'!$O$25="Mayor"),CONCATENATE("R",'Riesgos Corrup'!$A$25),"")</f>
        <v/>
      </c>
      <c r="K34" s="396"/>
      <c r="L34" s="396" t="str">
        <f ca="1">IF(AND('Riesgos Corrup'!$K$28="Alta",'Riesgos Corrup'!$O$28="Mayor"),CONCATENATE("R",'Riesgos Corrup'!$A$28),"")</f>
        <v/>
      </c>
      <c r="M34" s="396"/>
      <c r="N34" s="396" t="e">
        <f>IF(AND('Riesgos Corrup'!#REF!="Alta",'Riesgos Corrup'!#REF!="Mayor"),CONCATENATE("R",'Riesgos Corrup'!#REF!),"")</f>
        <v>#REF!</v>
      </c>
      <c r="O34" s="396"/>
      <c r="P34" s="396" t="e">
        <f>IF(AND('Riesgos Corrup'!#REF!="Alta",'Riesgos Corrup'!#REF!="Mayor"),CONCATENATE("R",'Riesgos Corrup'!#REF!),"")</f>
        <v>#REF!</v>
      </c>
      <c r="Q34" s="396"/>
      <c r="R34" s="396" t="str">
        <f ca="1">IF(AND('Riesgos Corrup'!$K$31="Alta",'Riesgos Corrup'!$O$31="Mayor"),CONCATENATE("R",'Riesgos Corrup'!$A$31),"")</f>
        <v/>
      </c>
      <c r="S34" s="399"/>
      <c r="T34" s="395" t="str">
        <f ca="1">IF(AND('Riesgos Corrup'!$K$25="Alta",'Riesgos Corrup'!$O$25="Mayor"),CONCATENATE("R",'Riesgos Corrup'!$A$25),"")</f>
        <v/>
      </c>
      <c r="U34" s="396"/>
      <c r="V34" s="396" t="str">
        <f ca="1">IF(AND('Riesgos Corrup'!$K$28="Alta",'Riesgos Corrup'!$O$28="Mayor"),CONCATENATE("R",'Riesgos Corrup'!$A$28),"")</f>
        <v/>
      </c>
      <c r="W34" s="396"/>
      <c r="X34" s="396" t="e">
        <f>IF(AND('Riesgos Corrup'!#REF!="Alta",'Riesgos Corrup'!#REF!="Mayor"),CONCATENATE("R",'Riesgos Corrup'!#REF!),"")</f>
        <v>#REF!</v>
      </c>
      <c r="Y34" s="396"/>
      <c r="Z34" s="396" t="e">
        <f>IF(AND('Riesgos Corrup'!#REF!="Alta",'Riesgos Corrup'!#REF!="Mayor"),CONCATENATE("R",'Riesgos Corrup'!#REF!),"")</f>
        <v>#REF!</v>
      </c>
      <c r="AA34" s="396"/>
      <c r="AB34" s="396" t="str">
        <f ca="1">IF(AND('Riesgos Corrup'!$K$31="Alta",'Riesgos Corrup'!$O$31="Mayor"),CONCATENATE("R",'Riesgos Corrup'!$A$31),"")</f>
        <v/>
      </c>
      <c r="AC34" s="399"/>
      <c r="AD34" s="387" t="str">
        <f ca="1">IF(AND('Riesgos Corrup'!$K$25="Alta",'Riesgos Corrup'!$O$25="Mayor"),CONCATENATE("R",'Riesgos Corrup'!$A$25),"")</f>
        <v/>
      </c>
      <c r="AE34" s="388"/>
      <c r="AF34" s="388" t="str">
        <f ca="1">IF(AND('Riesgos Corrup'!$K$28="Alta",'Riesgos Corrup'!$O$28="Mayor"),CONCATENATE("R",'Riesgos Corrup'!$A$28),"")</f>
        <v/>
      </c>
      <c r="AG34" s="388"/>
      <c r="AH34" s="388" t="e">
        <f>IF(AND('Riesgos Corrup'!#REF!="Alta",'Riesgos Corrup'!#REF!="Mayor"),CONCATENATE("R",'Riesgos Corrup'!#REF!),"")</f>
        <v>#REF!</v>
      </c>
      <c r="AI34" s="388"/>
      <c r="AJ34" s="388" t="e">
        <f>IF(AND('Riesgos Corrup'!#REF!="Alta",'Riesgos Corrup'!#REF!="Mayor"),CONCATENATE("R",'Riesgos Corrup'!#REF!),"")</f>
        <v>#REF!</v>
      </c>
      <c r="AK34" s="388"/>
      <c r="AL34" s="388" t="str">
        <f ca="1">IF(AND('Riesgos Corrup'!$K$31="Alta",'Riesgos Corrup'!$O$31="Mayor"),CONCATENATE("R",'Riesgos Corrup'!$A$31),"")</f>
        <v/>
      </c>
      <c r="AM34" s="423"/>
      <c r="AN34" s="387" t="str">
        <f ca="1">IF(AND('Riesgos Corrup'!$K$25="Alta",'Riesgos Corrup'!$O$25="Mayor"),CONCATENATE("R",'Riesgos Corrup'!$A$25),"")</f>
        <v/>
      </c>
      <c r="AO34" s="388"/>
      <c r="AP34" s="388" t="str">
        <f ca="1">IF(AND('Riesgos Corrup'!$K$28="Alta",'Riesgos Corrup'!$O$28="Mayor"),CONCATENATE("R",'Riesgos Corrup'!$A$28),"")</f>
        <v/>
      </c>
      <c r="AQ34" s="388"/>
      <c r="AR34" s="388" t="e">
        <f>IF(AND('Riesgos Corrup'!#REF!="Alta",'Riesgos Corrup'!#REF!="Mayor"),CONCATENATE("R",'Riesgos Corrup'!#REF!),"")</f>
        <v>#REF!</v>
      </c>
      <c r="AS34" s="388"/>
      <c r="AT34" s="388" t="e">
        <f>IF(AND('Riesgos Corrup'!#REF!="Alta",'Riesgos Corrup'!#REF!="Mayor"),CONCATENATE("R",'Riesgos Corrup'!#REF!),"")</f>
        <v>#REF!</v>
      </c>
      <c r="AU34" s="388"/>
      <c r="AV34" s="388" t="str">
        <f ca="1">IF(AND('Riesgos Corrup'!$K$31="Alta",'Riesgos Corrup'!$O$31="Mayor"),CONCATENATE("R",'Riesgos Corrup'!$A$31),"")</f>
        <v/>
      </c>
      <c r="AW34" s="423"/>
      <c r="AX34" s="415" t="str">
        <f ca="1">IF(AND('Riesgos Corrup'!$K$25="Alta",'Riesgos Corrup'!$O$25="Catastrófico"),CONCATENATE("R",'Riesgos Corrup'!$A$25),"")</f>
        <v/>
      </c>
      <c r="AY34" s="413"/>
      <c r="AZ34" s="413" t="str">
        <f ca="1">IF(AND('Riesgos Corrup'!$K$28="Alta",'Riesgos Corrup'!$O$28="Catastrófico"),CONCATENATE("R",'Riesgos Corrup'!$A$28),"")</f>
        <v/>
      </c>
      <c r="BA34" s="413"/>
      <c r="BB34" s="413" t="e">
        <f>IF(AND('Riesgos Corrup'!#REF!="Alta",'Riesgos Corrup'!#REF!="Catastrófico"),CONCATENATE("R",'Riesgos Corrup'!#REF!),"")</f>
        <v>#REF!</v>
      </c>
      <c r="BC34" s="413"/>
      <c r="BD34" s="413" t="e">
        <f>IF(AND('Riesgos Corrup'!#REF!="Alta",'Riesgos Corrup'!#REF!="Catastrófico"),CONCATENATE("R",'Riesgos Corrup'!#REF!),"")</f>
        <v>#REF!</v>
      </c>
      <c r="BE34" s="413"/>
      <c r="BF34" s="413" t="str">
        <f ca="1">IF(AND('Riesgos Corrup'!$K$31="Alta",'Riesgos Corrup'!$O$31="Catastrófico"),CONCATENATE("R",'Riesgos Corrup'!$A$31),"")</f>
        <v/>
      </c>
      <c r="BG34" s="414"/>
      <c r="BH34" s="40"/>
      <c r="BI34" s="442" t="s">
        <v>74</v>
      </c>
      <c r="BJ34" s="443"/>
      <c r="BK34" s="443"/>
      <c r="BL34" s="443"/>
      <c r="BM34" s="443"/>
      <c r="BN34" s="444"/>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row>
    <row r="35" spans="1:100" ht="15" customHeight="1" x14ac:dyDescent="0.35">
      <c r="A35" s="40"/>
      <c r="B35" s="253"/>
      <c r="C35" s="253"/>
      <c r="D35" s="254"/>
      <c r="E35" s="405"/>
      <c r="F35" s="406"/>
      <c r="G35" s="406"/>
      <c r="H35" s="406"/>
      <c r="I35" s="406"/>
      <c r="J35" s="395"/>
      <c r="K35" s="396"/>
      <c r="L35" s="396"/>
      <c r="M35" s="396"/>
      <c r="N35" s="396"/>
      <c r="O35" s="396"/>
      <c r="P35" s="396"/>
      <c r="Q35" s="396"/>
      <c r="R35" s="396"/>
      <c r="S35" s="399"/>
      <c r="T35" s="395"/>
      <c r="U35" s="396"/>
      <c r="V35" s="396"/>
      <c r="W35" s="396"/>
      <c r="X35" s="396"/>
      <c r="Y35" s="396"/>
      <c r="Z35" s="396"/>
      <c r="AA35" s="396"/>
      <c r="AB35" s="396"/>
      <c r="AC35" s="399"/>
      <c r="AD35" s="387"/>
      <c r="AE35" s="388"/>
      <c r="AF35" s="388"/>
      <c r="AG35" s="388"/>
      <c r="AH35" s="388"/>
      <c r="AI35" s="388"/>
      <c r="AJ35" s="388"/>
      <c r="AK35" s="388"/>
      <c r="AL35" s="388"/>
      <c r="AM35" s="423"/>
      <c r="AN35" s="387"/>
      <c r="AO35" s="388"/>
      <c r="AP35" s="388"/>
      <c r="AQ35" s="388"/>
      <c r="AR35" s="388"/>
      <c r="AS35" s="388"/>
      <c r="AT35" s="388"/>
      <c r="AU35" s="388"/>
      <c r="AV35" s="388"/>
      <c r="AW35" s="423"/>
      <c r="AX35" s="415"/>
      <c r="AY35" s="413"/>
      <c r="AZ35" s="413"/>
      <c r="BA35" s="413"/>
      <c r="BB35" s="413"/>
      <c r="BC35" s="413"/>
      <c r="BD35" s="413"/>
      <c r="BE35" s="413"/>
      <c r="BF35" s="413"/>
      <c r="BG35" s="414"/>
      <c r="BH35" s="40"/>
      <c r="BI35" s="445"/>
      <c r="BJ35" s="446"/>
      <c r="BK35" s="446"/>
      <c r="BL35" s="446"/>
      <c r="BM35" s="446"/>
      <c r="BN35" s="447"/>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row>
    <row r="36" spans="1:100" ht="15" customHeight="1" x14ac:dyDescent="0.35">
      <c r="A36" s="40"/>
      <c r="B36" s="253"/>
      <c r="C36" s="253"/>
      <c r="D36" s="254"/>
      <c r="E36" s="405"/>
      <c r="F36" s="406"/>
      <c r="G36" s="406"/>
      <c r="H36" s="406"/>
      <c r="I36" s="406"/>
      <c r="J36" s="395" t="e">
        <f>IF(AND('Riesgos Corrup'!#REF!="Alta",'Riesgos Corrup'!#REF!="Mayor"),CONCATENATE("R",'Riesgos Corrup'!#REF!),"")</f>
        <v>#REF!</v>
      </c>
      <c r="K36" s="396"/>
      <c r="L36" s="396" t="str">
        <f ca="1">IF(AND('Riesgos Corrup'!$K$34="Alta",'Riesgos Corrup'!$O$34="Mayor"),CONCATENATE("R",'Riesgos Corrup'!$A$34),"")</f>
        <v/>
      </c>
      <c r="M36" s="396"/>
      <c r="N36" s="396" t="e">
        <f>IF(AND('Riesgos Corrup'!#REF!="Alta",'Riesgos Corrup'!#REF!="Mayor"),CONCATENATE("R",'Riesgos Corrup'!#REF!),"")</f>
        <v>#REF!</v>
      </c>
      <c r="O36" s="396"/>
      <c r="P36" s="396" t="e">
        <f>IF(AND('Riesgos Corrup'!#REF!="Alta",'Riesgos Corrup'!#REF!="Mayor"),CONCATENATE("R",'Riesgos Corrup'!#REF!),"")</f>
        <v>#REF!</v>
      </c>
      <c r="Q36" s="396"/>
      <c r="R36" s="396" t="e">
        <f>IF(AND('Riesgos Corrup'!#REF!="Alta",'Riesgos Corrup'!#REF!="Mayor"),CONCATENATE("R",'Riesgos Corrup'!#REF!),"")</f>
        <v>#REF!</v>
      </c>
      <c r="S36" s="399"/>
      <c r="T36" s="395" t="e">
        <f>IF(AND('Riesgos Corrup'!#REF!="Alta",'Riesgos Corrup'!#REF!="Mayor"),CONCATENATE("R",'Riesgos Corrup'!#REF!),"")</f>
        <v>#REF!</v>
      </c>
      <c r="U36" s="396"/>
      <c r="V36" s="396" t="str">
        <f ca="1">IF(AND('Riesgos Corrup'!$K$34="Alta",'Riesgos Corrup'!$O$34="Mayor"),CONCATENATE("R",'Riesgos Corrup'!$A$34),"")</f>
        <v/>
      </c>
      <c r="W36" s="396"/>
      <c r="X36" s="396" t="e">
        <f>IF(AND('Riesgos Corrup'!#REF!="Alta",'Riesgos Corrup'!#REF!="Mayor"),CONCATENATE("R",'Riesgos Corrup'!#REF!),"")</f>
        <v>#REF!</v>
      </c>
      <c r="Y36" s="396"/>
      <c r="Z36" s="396" t="e">
        <f>IF(AND('Riesgos Corrup'!#REF!="Alta",'Riesgos Corrup'!#REF!="Mayor"),CONCATENATE("R",'Riesgos Corrup'!#REF!),"")</f>
        <v>#REF!</v>
      </c>
      <c r="AA36" s="396"/>
      <c r="AB36" s="396" t="e">
        <f>IF(AND('Riesgos Corrup'!#REF!="Alta",'Riesgos Corrup'!#REF!="Mayor"),CONCATENATE("R",'Riesgos Corrup'!#REF!),"")</f>
        <v>#REF!</v>
      </c>
      <c r="AC36" s="399"/>
      <c r="AD36" s="387" t="e">
        <f>IF(AND('Riesgos Corrup'!#REF!="Alta",'Riesgos Corrup'!#REF!="Mayor"),CONCATENATE("R",'Riesgos Corrup'!#REF!),"")</f>
        <v>#REF!</v>
      </c>
      <c r="AE36" s="388"/>
      <c r="AF36" s="388" t="str">
        <f ca="1">IF(AND('Riesgos Corrup'!$K$34="Alta",'Riesgos Corrup'!$O$34="Mayor"),CONCATENATE("R",'Riesgos Corrup'!$A$34),"")</f>
        <v/>
      </c>
      <c r="AG36" s="388"/>
      <c r="AH36" s="388" t="e">
        <f>IF(AND('Riesgos Corrup'!#REF!="Alta",'Riesgos Corrup'!#REF!="Mayor"),CONCATENATE("R",'Riesgos Corrup'!#REF!),"")</f>
        <v>#REF!</v>
      </c>
      <c r="AI36" s="388"/>
      <c r="AJ36" s="388" t="e">
        <f>IF(AND('Riesgos Corrup'!#REF!="Alta",'Riesgos Corrup'!#REF!="Mayor"),CONCATENATE("R",'Riesgos Corrup'!#REF!),"")</f>
        <v>#REF!</v>
      </c>
      <c r="AK36" s="388"/>
      <c r="AL36" s="388" t="e">
        <f>IF(AND('Riesgos Corrup'!#REF!="Alta",'Riesgos Corrup'!#REF!="Mayor"),CONCATENATE("R",'Riesgos Corrup'!#REF!),"")</f>
        <v>#REF!</v>
      </c>
      <c r="AM36" s="423"/>
      <c r="AN36" s="387" t="e">
        <f>IF(AND('Riesgos Corrup'!#REF!="Alta",'Riesgos Corrup'!#REF!="Mayor"),CONCATENATE("R",'Riesgos Corrup'!#REF!),"")</f>
        <v>#REF!</v>
      </c>
      <c r="AO36" s="388"/>
      <c r="AP36" s="388" t="str">
        <f ca="1">IF(AND('Riesgos Corrup'!$K$34="Alta",'Riesgos Corrup'!$O$34="Mayor"),CONCATENATE("R",'Riesgos Corrup'!$A$34),"")</f>
        <v/>
      </c>
      <c r="AQ36" s="388"/>
      <c r="AR36" s="388" t="e">
        <f>IF(AND('Riesgos Corrup'!#REF!="Alta",'Riesgos Corrup'!#REF!="Mayor"),CONCATENATE("R",'Riesgos Corrup'!#REF!),"")</f>
        <v>#REF!</v>
      </c>
      <c r="AS36" s="388"/>
      <c r="AT36" s="388" t="e">
        <f>IF(AND('Riesgos Corrup'!#REF!="Alta",'Riesgos Corrup'!#REF!="Mayor"),CONCATENATE("R",'Riesgos Corrup'!#REF!),"")</f>
        <v>#REF!</v>
      </c>
      <c r="AU36" s="388"/>
      <c r="AV36" s="388" t="e">
        <f>IF(AND('Riesgos Corrup'!#REF!="Alta",'Riesgos Corrup'!#REF!="Mayor"),CONCATENATE("R",'Riesgos Corrup'!#REF!),"")</f>
        <v>#REF!</v>
      </c>
      <c r="AW36" s="423"/>
      <c r="AX36" s="415" t="e">
        <f>IF(AND('Riesgos Corrup'!#REF!="Alta",'Riesgos Corrup'!#REF!="Catastrófico"),CONCATENATE("R",'Riesgos Corrup'!#REF!),"")</f>
        <v>#REF!</v>
      </c>
      <c r="AY36" s="413"/>
      <c r="AZ36" s="413" t="str">
        <f ca="1">IF(AND('Riesgos Corrup'!$K$34="Alta",'Riesgos Corrup'!$O$34="Catastrófico"),CONCATENATE("R",'Riesgos Corrup'!$A$34),"")</f>
        <v/>
      </c>
      <c r="BA36" s="413"/>
      <c r="BB36" s="413" t="e">
        <f>IF(AND('Riesgos Corrup'!#REF!="Alta",'Riesgos Corrup'!#REF!="Catastrófico"),CONCATENATE("R",'Riesgos Corrup'!#REF!),"")</f>
        <v>#REF!</v>
      </c>
      <c r="BC36" s="413"/>
      <c r="BD36" s="413" t="e">
        <f>IF(AND('Riesgos Corrup'!#REF!="Alta",'Riesgos Corrup'!#REF!="Catastrófico"),CONCATENATE("R",'Riesgos Corrup'!#REF!),"")</f>
        <v>#REF!</v>
      </c>
      <c r="BE36" s="413"/>
      <c r="BF36" s="413" t="e">
        <f>IF(AND('Riesgos Corrup'!#REF!="Alta",'Riesgos Corrup'!#REF!="Catastrófico"),CONCATENATE("R",'Riesgos Corrup'!#REF!),"")</f>
        <v>#REF!</v>
      </c>
      <c r="BG36" s="414"/>
      <c r="BH36" s="40"/>
      <c r="BI36" s="445"/>
      <c r="BJ36" s="446"/>
      <c r="BK36" s="446"/>
      <c r="BL36" s="446"/>
      <c r="BM36" s="446"/>
      <c r="BN36" s="447"/>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row>
    <row r="37" spans="1:100" ht="15" customHeight="1" x14ac:dyDescent="0.35">
      <c r="A37" s="40"/>
      <c r="B37" s="253"/>
      <c r="C37" s="253"/>
      <c r="D37" s="254"/>
      <c r="E37" s="405"/>
      <c r="F37" s="406"/>
      <c r="G37" s="406"/>
      <c r="H37" s="406"/>
      <c r="I37" s="406"/>
      <c r="J37" s="395"/>
      <c r="K37" s="396"/>
      <c r="L37" s="396"/>
      <c r="M37" s="396"/>
      <c r="N37" s="396"/>
      <c r="O37" s="396"/>
      <c r="P37" s="396"/>
      <c r="Q37" s="396"/>
      <c r="R37" s="396"/>
      <c r="S37" s="399"/>
      <c r="T37" s="395"/>
      <c r="U37" s="396"/>
      <c r="V37" s="396"/>
      <c r="W37" s="396"/>
      <c r="X37" s="396"/>
      <c r="Y37" s="396"/>
      <c r="Z37" s="396"/>
      <c r="AA37" s="396"/>
      <c r="AB37" s="396"/>
      <c r="AC37" s="399"/>
      <c r="AD37" s="387"/>
      <c r="AE37" s="388"/>
      <c r="AF37" s="388"/>
      <c r="AG37" s="388"/>
      <c r="AH37" s="388"/>
      <c r="AI37" s="388"/>
      <c r="AJ37" s="388"/>
      <c r="AK37" s="388"/>
      <c r="AL37" s="388"/>
      <c r="AM37" s="423"/>
      <c r="AN37" s="387"/>
      <c r="AO37" s="388"/>
      <c r="AP37" s="388"/>
      <c r="AQ37" s="388"/>
      <c r="AR37" s="388"/>
      <c r="AS37" s="388"/>
      <c r="AT37" s="388"/>
      <c r="AU37" s="388"/>
      <c r="AV37" s="388"/>
      <c r="AW37" s="423"/>
      <c r="AX37" s="415"/>
      <c r="AY37" s="413"/>
      <c r="AZ37" s="413"/>
      <c r="BA37" s="413"/>
      <c r="BB37" s="413"/>
      <c r="BC37" s="413"/>
      <c r="BD37" s="413"/>
      <c r="BE37" s="413"/>
      <c r="BF37" s="413"/>
      <c r="BG37" s="414"/>
      <c r="BH37" s="40"/>
      <c r="BI37" s="445"/>
      <c r="BJ37" s="446"/>
      <c r="BK37" s="446"/>
      <c r="BL37" s="446"/>
      <c r="BM37" s="446"/>
      <c r="BN37" s="447"/>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row>
    <row r="38" spans="1:100" ht="15" customHeight="1" x14ac:dyDescent="0.35">
      <c r="A38" s="40"/>
      <c r="B38" s="253"/>
      <c r="C38" s="253"/>
      <c r="D38" s="254"/>
      <c r="E38" s="405"/>
      <c r="F38" s="406"/>
      <c r="G38" s="406"/>
      <c r="H38" s="406"/>
      <c r="I38" s="406"/>
      <c r="J38" s="395" t="e">
        <f>IF(AND('Riesgos Corrup'!#REF!="Alta",'Riesgos Corrup'!#REF!="Mayor"),CONCATENATE("R",'Riesgos Corrup'!#REF!),"")</f>
        <v>#REF!</v>
      </c>
      <c r="K38" s="396"/>
      <c r="L38" s="396" t="e">
        <f>IF(AND('Riesgos Corrup'!#REF!="Alta",'Riesgos Corrup'!#REF!="Mayor"),CONCATENATE("R",'Riesgos Corrup'!#REF!),"")</f>
        <v>#REF!</v>
      </c>
      <c r="M38" s="396"/>
      <c r="N38" s="396" t="e">
        <f>IF(AND('Riesgos Corrup'!#REF!="Alta",'Riesgos Corrup'!#REF!="Mayor"),CONCATENATE("R",'Riesgos Corrup'!#REF!),"")</f>
        <v>#REF!</v>
      </c>
      <c r="O38" s="396"/>
      <c r="P38" s="396" t="e">
        <f>IF(AND('Riesgos Corrup'!#REF!="Alta",'Riesgos Corrup'!#REF!="Mayor"),CONCATENATE("R",'Riesgos Corrup'!#REF!),"")</f>
        <v>#REF!</v>
      </c>
      <c r="Q38" s="396"/>
      <c r="R38" s="396" t="e">
        <f>IF(AND('Riesgos Corrup'!#REF!="Alta",'Riesgos Corrup'!#REF!="Mayor"),CONCATENATE("R",'Riesgos Corrup'!#REF!),"")</f>
        <v>#REF!</v>
      </c>
      <c r="S38" s="399"/>
      <c r="T38" s="395" t="e">
        <f>IF(AND('Riesgos Corrup'!#REF!="Alta",'Riesgos Corrup'!#REF!="Mayor"),CONCATENATE("R",'Riesgos Corrup'!#REF!),"")</f>
        <v>#REF!</v>
      </c>
      <c r="U38" s="396"/>
      <c r="V38" s="396" t="e">
        <f>IF(AND('Riesgos Corrup'!#REF!="Alta",'Riesgos Corrup'!#REF!="Mayor"),CONCATENATE("R",'Riesgos Corrup'!#REF!),"")</f>
        <v>#REF!</v>
      </c>
      <c r="W38" s="396"/>
      <c r="X38" s="396" t="e">
        <f>IF(AND('Riesgos Corrup'!#REF!="Alta",'Riesgos Corrup'!#REF!="Mayor"),CONCATENATE("R",'Riesgos Corrup'!#REF!),"")</f>
        <v>#REF!</v>
      </c>
      <c r="Y38" s="396"/>
      <c r="Z38" s="396" t="e">
        <f>IF(AND('Riesgos Corrup'!#REF!="Alta",'Riesgos Corrup'!#REF!="Mayor"),CONCATENATE("R",'Riesgos Corrup'!#REF!),"")</f>
        <v>#REF!</v>
      </c>
      <c r="AA38" s="396"/>
      <c r="AB38" s="396" t="e">
        <f>IF(AND('Riesgos Corrup'!#REF!="Alta",'Riesgos Corrup'!#REF!="Mayor"),CONCATENATE("R",'Riesgos Corrup'!#REF!),"")</f>
        <v>#REF!</v>
      </c>
      <c r="AC38" s="399"/>
      <c r="AD38" s="387" t="e">
        <f>IF(AND('Riesgos Corrup'!#REF!="Alta",'Riesgos Corrup'!#REF!="Mayor"),CONCATENATE("R",'Riesgos Corrup'!#REF!),"")</f>
        <v>#REF!</v>
      </c>
      <c r="AE38" s="388"/>
      <c r="AF38" s="388" t="e">
        <f>IF(AND('Riesgos Corrup'!#REF!="Alta",'Riesgos Corrup'!#REF!="Mayor"),CONCATENATE("R",'Riesgos Corrup'!#REF!),"")</f>
        <v>#REF!</v>
      </c>
      <c r="AG38" s="388"/>
      <c r="AH38" s="388" t="e">
        <f>IF(AND('Riesgos Corrup'!#REF!="Alta",'Riesgos Corrup'!#REF!="Mayor"),CONCATENATE("R",'Riesgos Corrup'!#REF!),"")</f>
        <v>#REF!</v>
      </c>
      <c r="AI38" s="388"/>
      <c r="AJ38" s="388" t="e">
        <f>IF(AND('Riesgos Corrup'!#REF!="Alta",'Riesgos Corrup'!#REF!="Mayor"),CONCATENATE("R",'Riesgos Corrup'!#REF!),"")</f>
        <v>#REF!</v>
      </c>
      <c r="AK38" s="388"/>
      <c r="AL38" s="388" t="e">
        <f>IF(AND('Riesgos Corrup'!#REF!="Alta",'Riesgos Corrup'!#REF!="Mayor"),CONCATENATE("R",'Riesgos Corrup'!#REF!),"")</f>
        <v>#REF!</v>
      </c>
      <c r="AM38" s="423"/>
      <c r="AN38" s="387" t="e">
        <f>IF(AND('Riesgos Corrup'!#REF!="Alta",'Riesgos Corrup'!#REF!="Mayor"),CONCATENATE("R",'Riesgos Corrup'!#REF!),"")</f>
        <v>#REF!</v>
      </c>
      <c r="AO38" s="388"/>
      <c r="AP38" s="388" t="e">
        <f>IF(AND('Riesgos Corrup'!#REF!="Alta",'Riesgos Corrup'!#REF!="Mayor"),CONCATENATE("R",'Riesgos Corrup'!#REF!),"")</f>
        <v>#REF!</v>
      </c>
      <c r="AQ38" s="388"/>
      <c r="AR38" s="388" t="e">
        <f>IF(AND('Riesgos Corrup'!#REF!="Alta",'Riesgos Corrup'!#REF!="Mayor"),CONCATENATE("R",'Riesgos Corrup'!#REF!),"")</f>
        <v>#REF!</v>
      </c>
      <c r="AS38" s="388"/>
      <c r="AT38" s="388" t="e">
        <f>IF(AND('Riesgos Corrup'!#REF!="Alta",'Riesgos Corrup'!#REF!="Mayor"),CONCATENATE("R",'Riesgos Corrup'!#REF!),"")</f>
        <v>#REF!</v>
      </c>
      <c r="AU38" s="388"/>
      <c r="AV38" s="388" t="e">
        <f>IF(AND('Riesgos Corrup'!#REF!="Alta",'Riesgos Corrup'!#REF!="Mayor"),CONCATENATE("R",'Riesgos Corrup'!#REF!),"")</f>
        <v>#REF!</v>
      </c>
      <c r="AW38" s="423"/>
      <c r="AX38" s="415" t="e">
        <f>IF(AND('Riesgos Corrup'!#REF!="Alta",'Riesgos Corrup'!#REF!="Catastrófico"),CONCATENATE("R",'Riesgos Corrup'!#REF!),"")</f>
        <v>#REF!</v>
      </c>
      <c r="AY38" s="413"/>
      <c r="AZ38" s="413" t="e">
        <f>IF(AND('Riesgos Corrup'!#REF!="Alta",'Riesgos Corrup'!#REF!="Catastrófico"),CONCATENATE("R",'Riesgos Corrup'!#REF!),"")</f>
        <v>#REF!</v>
      </c>
      <c r="BA38" s="413"/>
      <c r="BB38" s="413" t="e">
        <f>IF(AND('Riesgos Corrup'!#REF!="Alta",'Riesgos Corrup'!#REF!="Catastrófico"),CONCATENATE("R",'Riesgos Corrup'!#REF!),"")</f>
        <v>#REF!</v>
      </c>
      <c r="BC38" s="413"/>
      <c r="BD38" s="413" t="e">
        <f>IF(AND('Riesgos Corrup'!#REF!="Alta",'Riesgos Corrup'!#REF!="Catastrófico"),CONCATENATE("R",'Riesgos Corrup'!#REF!),"")</f>
        <v>#REF!</v>
      </c>
      <c r="BE38" s="413"/>
      <c r="BF38" s="413" t="e">
        <f>IF(AND('Riesgos Corrup'!#REF!="Alta",'Riesgos Corrup'!#REF!="Catastrófico"),CONCATENATE("R",'Riesgos Corrup'!#REF!),"")</f>
        <v>#REF!</v>
      </c>
      <c r="BG38" s="414"/>
      <c r="BH38" s="40"/>
      <c r="BI38" s="445"/>
      <c r="BJ38" s="446"/>
      <c r="BK38" s="446"/>
      <c r="BL38" s="446"/>
      <c r="BM38" s="446"/>
      <c r="BN38" s="447"/>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row>
    <row r="39" spans="1:100" ht="15" customHeight="1" x14ac:dyDescent="0.35">
      <c r="A39" s="40"/>
      <c r="B39" s="253"/>
      <c r="C39" s="253"/>
      <c r="D39" s="254"/>
      <c r="E39" s="405"/>
      <c r="F39" s="406"/>
      <c r="G39" s="406"/>
      <c r="H39" s="406"/>
      <c r="I39" s="406"/>
      <c r="J39" s="395"/>
      <c r="K39" s="396"/>
      <c r="L39" s="396"/>
      <c r="M39" s="396"/>
      <c r="N39" s="396"/>
      <c r="O39" s="396"/>
      <c r="P39" s="396"/>
      <c r="Q39" s="396"/>
      <c r="R39" s="396"/>
      <c r="S39" s="399"/>
      <c r="T39" s="395"/>
      <c r="U39" s="396"/>
      <c r="V39" s="396"/>
      <c r="W39" s="396"/>
      <c r="X39" s="396"/>
      <c r="Y39" s="396"/>
      <c r="Z39" s="396"/>
      <c r="AA39" s="396"/>
      <c r="AB39" s="396"/>
      <c r="AC39" s="399"/>
      <c r="AD39" s="387"/>
      <c r="AE39" s="388"/>
      <c r="AF39" s="388"/>
      <c r="AG39" s="388"/>
      <c r="AH39" s="388"/>
      <c r="AI39" s="388"/>
      <c r="AJ39" s="388"/>
      <c r="AK39" s="388"/>
      <c r="AL39" s="388"/>
      <c r="AM39" s="423"/>
      <c r="AN39" s="387"/>
      <c r="AO39" s="388"/>
      <c r="AP39" s="388"/>
      <c r="AQ39" s="388"/>
      <c r="AR39" s="388"/>
      <c r="AS39" s="388"/>
      <c r="AT39" s="388"/>
      <c r="AU39" s="388"/>
      <c r="AV39" s="388"/>
      <c r="AW39" s="423"/>
      <c r="AX39" s="415"/>
      <c r="AY39" s="413"/>
      <c r="AZ39" s="413"/>
      <c r="BA39" s="413"/>
      <c r="BB39" s="413"/>
      <c r="BC39" s="413"/>
      <c r="BD39" s="413"/>
      <c r="BE39" s="413"/>
      <c r="BF39" s="413"/>
      <c r="BG39" s="414"/>
      <c r="BH39" s="40"/>
      <c r="BI39" s="445"/>
      <c r="BJ39" s="446"/>
      <c r="BK39" s="446"/>
      <c r="BL39" s="446"/>
      <c r="BM39" s="446"/>
      <c r="BN39" s="447"/>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row>
    <row r="40" spans="1:100" ht="15" customHeight="1" x14ac:dyDescent="0.35">
      <c r="A40" s="40"/>
      <c r="B40" s="253"/>
      <c r="C40" s="253"/>
      <c r="D40" s="254"/>
      <c r="E40" s="405"/>
      <c r="F40" s="406"/>
      <c r="G40" s="406"/>
      <c r="H40" s="406"/>
      <c r="I40" s="406"/>
      <c r="J40" s="395" t="e">
        <f>IF(AND('Riesgos Corrup'!#REF!="Alta",'Riesgos Corrup'!#REF!="Mayor"),CONCATENATE("R",'Riesgos Corrup'!#REF!),"")</f>
        <v>#REF!</v>
      </c>
      <c r="K40" s="396"/>
      <c r="L40" s="396" t="str">
        <f ca="1">IF(AND('Riesgos Corrup'!$K$37="Alta",'Riesgos Corrup'!$O$37="Mayor"),CONCATENATE("R",'Riesgos Corrup'!$A$37),"")</f>
        <v/>
      </c>
      <c r="M40" s="396"/>
      <c r="N40" s="396" t="e">
        <f>IF(AND('Riesgos Corrup'!#REF!="Alta",'Riesgos Corrup'!#REF!="Mayor"),CONCATENATE("R",'Riesgos Corrup'!#REF!),"")</f>
        <v>#REF!</v>
      </c>
      <c r="O40" s="396"/>
      <c r="P40" s="396" t="e">
        <f>IF(AND('Riesgos Corrup'!#REF!="Alta",'Riesgos Corrup'!#REF!="Mayor"),CONCATENATE("R",'Riesgos Corrup'!#REF!),"")</f>
        <v>#REF!</v>
      </c>
      <c r="Q40" s="396"/>
      <c r="R40" s="396" t="e">
        <f>IF(AND('Riesgos Corrup'!#REF!="Alta",'Riesgos Corrup'!#REF!="Mayor"),CONCATENATE("R",'Riesgos Corrup'!#REF!),"")</f>
        <v>#REF!</v>
      </c>
      <c r="S40" s="399"/>
      <c r="T40" s="395" t="e">
        <f>IF(AND('Riesgos Corrup'!#REF!="Alta",'Riesgos Corrup'!#REF!="Mayor"),CONCATENATE("R",'Riesgos Corrup'!#REF!),"")</f>
        <v>#REF!</v>
      </c>
      <c r="U40" s="396"/>
      <c r="V40" s="396" t="str">
        <f ca="1">IF(AND('Riesgos Corrup'!$K$37="Alta",'Riesgos Corrup'!$O$37="Mayor"),CONCATENATE("R",'Riesgos Corrup'!$A$37),"")</f>
        <v/>
      </c>
      <c r="W40" s="396"/>
      <c r="X40" s="396" t="e">
        <f>IF(AND('Riesgos Corrup'!#REF!="Alta",'Riesgos Corrup'!#REF!="Mayor"),CONCATENATE("R",'Riesgos Corrup'!#REF!),"")</f>
        <v>#REF!</v>
      </c>
      <c r="Y40" s="396"/>
      <c r="Z40" s="396" t="e">
        <f>IF(AND('Riesgos Corrup'!#REF!="Alta",'Riesgos Corrup'!#REF!="Mayor"),CONCATENATE("R",'Riesgos Corrup'!#REF!),"")</f>
        <v>#REF!</v>
      </c>
      <c r="AA40" s="396"/>
      <c r="AB40" s="396" t="e">
        <f>IF(AND('Riesgos Corrup'!#REF!="Alta",'Riesgos Corrup'!#REF!="Mayor"),CONCATENATE("R",'Riesgos Corrup'!#REF!),"")</f>
        <v>#REF!</v>
      </c>
      <c r="AC40" s="399"/>
      <c r="AD40" s="387" t="e">
        <f>IF(AND('Riesgos Corrup'!#REF!="Alta",'Riesgos Corrup'!#REF!="Mayor"),CONCATENATE("R",'Riesgos Corrup'!#REF!),"")</f>
        <v>#REF!</v>
      </c>
      <c r="AE40" s="388"/>
      <c r="AF40" s="388" t="str">
        <f ca="1">IF(AND('Riesgos Corrup'!$K$37="Alta",'Riesgos Corrup'!$O$37="Mayor"),CONCATENATE("R",'Riesgos Corrup'!$A$37),"")</f>
        <v/>
      </c>
      <c r="AG40" s="388"/>
      <c r="AH40" s="388" t="e">
        <f>IF(AND('Riesgos Corrup'!#REF!="Alta",'Riesgos Corrup'!#REF!="Mayor"),CONCATENATE("R",'Riesgos Corrup'!#REF!),"")</f>
        <v>#REF!</v>
      </c>
      <c r="AI40" s="388"/>
      <c r="AJ40" s="388" t="e">
        <f>IF(AND('Riesgos Corrup'!#REF!="Alta",'Riesgos Corrup'!#REF!="Mayor"),CONCATENATE("R",'Riesgos Corrup'!#REF!),"")</f>
        <v>#REF!</v>
      </c>
      <c r="AK40" s="388"/>
      <c r="AL40" s="388" t="e">
        <f>IF(AND('Riesgos Corrup'!#REF!="Alta",'Riesgos Corrup'!#REF!="Mayor"),CONCATENATE("R",'Riesgos Corrup'!#REF!),"")</f>
        <v>#REF!</v>
      </c>
      <c r="AM40" s="423"/>
      <c r="AN40" s="387" t="e">
        <f>IF(AND('Riesgos Corrup'!#REF!="Alta",'Riesgos Corrup'!#REF!="Mayor"),CONCATENATE("R",'Riesgos Corrup'!#REF!),"")</f>
        <v>#REF!</v>
      </c>
      <c r="AO40" s="388"/>
      <c r="AP40" s="388" t="str">
        <f ca="1">IF(AND('Riesgos Corrup'!$K$37="Alta",'Riesgos Corrup'!$O$37="Mayor"),CONCATENATE("R",'Riesgos Corrup'!$A$37),"")</f>
        <v/>
      </c>
      <c r="AQ40" s="388"/>
      <c r="AR40" s="388" t="e">
        <f>IF(AND('Riesgos Corrup'!#REF!="Alta",'Riesgos Corrup'!#REF!="Mayor"),CONCATENATE("R",'Riesgos Corrup'!#REF!),"")</f>
        <v>#REF!</v>
      </c>
      <c r="AS40" s="388"/>
      <c r="AT40" s="388" t="e">
        <f>IF(AND('Riesgos Corrup'!#REF!="Alta",'Riesgos Corrup'!#REF!="Mayor"),CONCATENATE("R",'Riesgos Corrup'!#REF!),"")</f>
        <v>#REF!</v>
      </c>
      <c r="AU40" s="388"/>
      <c r="AV40" s="388" t="e">
        <f>IF(AND('Riesgos Corrup'!#REF!="Alta",'Riesgos Corrup'!#REF!="Mayor"),CONCATENATE("R",'Riesgos Corrup'!#REF!),"")</f>
        <v>#REF!</v>
      </c>
      <c r="AW40" s="423"/>
      <c r="AX40" s="415" t="e">
        <f>IF(AND('Riesgos Corrup'!#REF!="Alta",'Riesgos Corrup'!#REF!="Catastrófico"),CONCATENATE("R",'Riesgos Corrup'!#REF!),"")</f>
        <v>#REF!</v>
      </c>
      <c r="AY40" s="413"/>
      <c r="AZ40" s="413" t="str">
        <f ca="1">IF(AND('Riesgos Corrup'!$K$37="Alta",'Riesgos Corrup'!$O$37="Catastrófico"),CONCATENATE("R",'Riesgos Corrup'!$A$37),"")</f>
        <v/>
      </c>
      <c r="BA40" s="413"/>
      <c r="BB40" s="413" t="e">
        <f>IF(AND('Riesgos Corrup'!#REF!="Alta",'Riesgos Corrup'!#REF!="Catastrófico"),CONCATENATE("R",'Riesgos Corrup'!#REF!),"")</f>
        <v>#REF!</v>
      </c>
      <c r="BC40" s="413"/>
      <c r="BD40" s="413" t="e">
        <f>IF(AND('Riesgos Corrup'!#REF!="Alta",'Riesgos Corrup'!#REF!="Catastrófico"),CONCATENATE("R",'Riesgos Corrup'!#REF!),"")</f>
        <v>#REF!</v>
      </c>
      <c r="BE40" s="413"/>
      <c r="BF40" s="413" t="e">
        <f>IF(AND('Riesgos Corrup'!#REF!="Alta",'Riesgos Corrup'!#REF!="Catastrófico"),CONCATENATE("R",'Riesgos Corrup'!#REF!),"")</f>
        <v>#REF!</v>
      </c>
      <c r="BG40" s="414"/>
      <c r="BH40" s="40"/>
      <c r="BI40" s="445"/>
      <c r="BJ40" s="446"/>
      <c r="BK40" s="446"/>
      <c r="BL40" s="446"/>
      <c r="BM40" s="446"/>
      <c r="BN40" s="447"/>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row>
    <row r="41" spans="1:100" ht="15" customHeight="1" x14ac:dyDescent="0.35">
      <c r="A41" s="40"/>
      <c r="B41" s="253"/>
      <c r="C41" s="253"/>
      <c r="D41" s="254"/>
      <c r="E41" s="405"/>
      <c r="F41" s="406"/>
      <c r="G41" s="406"/>
      <c r="H41" s="406"/>
      <c r="I41" s="406"/>
      <c r="J41" s="395"/>
      <c r="K41" s="396"/>
      <c r="L41" s="396"/>
      <c r="M41" s="396"/>
      <c r="N41" s="396"/>
      <c r="O41" s="396"/>
      <c r="P41" s="396"/>
      <c r="Q41" s="396"/>
      <c r="R41" s="396"/>
      <c r="S41" s="399"/>
      <c r="T41" s="395"/>
      <c r="U41" s="396"/>
      <c r="V41" s="396"/>
      <c r="W41" s="396"/>
      <c r="X41" s="396"/>
      <c r="Y41" s="396"/>
      <c r="Z41" s="396"/>
      <c r="AA41" s="396"/>
      <c r="AB41" s="396"/>
      <c r="AC41" s="399"/>
      <c r="AD41" s="387"/>
      <c r="AE41" s="388"/>
      <c r="AF41" s="388"/>
      <c r="AG41" s="388"/>
      <c r="AH41" s="388"/>
      <c r="AI41" s="388"/>
      <c r="AJ41" s="388"/>
      <c r="AK41" s="388"/>
      <c r="AL41" s="388"/>
      <c r="AM41" s="423"/>
      <c r="AN41" s="387"/>
      <c r="AO41" s="388"/>
      <c r="AP41" s="388"/>
      <c r="AQ41" s="388"/>
      <c r="AR41" s="388"/>
      <c r="AS41" s="388"/>
      <c r="AT41" s="388"/>
      <c r="AU41" s="388"/>
      <c r="AV41" s="388"/>
      <c r="AW41" s="423"/>
      <c r="AX41" s="415"/>
      <c r="AY41" s="413"/>
      <c r="AZ41" s="413"/>
      <c r="BA41" s="413"/>
      <c r="BB41" s="413"/>
      <c r="BC41" s="413"/>
      <c r="BD41" s="413"/>
      <c r="BE41" s="413"/>
      <c r="BF41" s="413"/>
      <c r="BG41" s="414"/>
      <c r="BH41" s="40"/>
      <c r="BI41" s="445"/>
      <c r="BJ41" s="446"/>
      <c r="BK41" s="446"/>
      <c r="BL41" s="446"/>
      <c r="BM41" s="446"/>
      <c r="BN41" s="447"/>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row>
    <row r="42" spans="1:100" ht="15" customHeight="1" x14ac:dyDescent="0.35">
      <c r="A42" s="40"/>
      <c r="B42" s="253"/>
      <c r="C42" s="253"/>
      <c r="D42" s="254"/>
      <c r="E42" s="405"/>
      <c r="F42" s="406"/>
      <c r="G42" s="406"/>
      <c r="H42" s="406"/>
      <c r="I42" s="406"/>
      <c r="J42" s="395" t="str">
        <f ca="1">IF(AND('Riesgos Corrup'!$K$40="Alta",'Riesgos Corrup'!$O$40="Mayor"),CONCATENATE("R",'Riesgos Corrup'!$A$40),"")</f>
        <v/>
      </c>
      <c r="K42" s="396"/>
      <c r="L42" s="396" t="e">
        <f>IF(AND('Riesgos Corrup'!#REF!="Alta",'Riesgos Corrup'!#REF!="Mayor"),CONCATENATE("R",'Riesgos Corrup'!#REF!),"")</f>
        <v>#REF!</v>
      </c>
      <c r="M42" s="396"/>
      <c r="N42" s="396" t="str">
        <f ca="1">IF(AND('Riesgos Corrup'!$K$43="Alta",'Riesgos Corrup'!$O$43="Mayor"),CONCATENATE("R",'Riesgos Corrup'!$A$43),"")</f>
        <v/>
      </c>
      <c r="O42" s="396"/>
      <c r="P42" s="396" t="str">
        <f ca="1">IF(AND('Riesgos Corrup'!$K$46="Alta",'Riesgos Corrup'!$O$46="Mayor"),CONCATENATE("R",'Riesgos Corrup'!$A$46),"")</f>
        <v/>
      </c>
      <c r="Q42" s="396"/>
      <c r="R42" s="396" t="e">
        <f>IF(AND('Riesgos Corrup'!#REF!="Alta",'Riesgos Corrup'!#REF!="Mayor"),CONCATENATE("R",'Riesgos Corrup'!#REF!),"")</f>
        <v>#REF!</v>
      </c>
      <c r="S42" s="399"/>
      <c r="T42" s="395" t="str">
        <f ca="1">IF(AND('Riesgos Corrup'!$K$40="Alta",'Riesgos Corrup'!$O$40="Mayor"),CONCATENATE("R",'Riesgos Corrup'!$A$40),"")</f>
        <v/>
      </c>
      <c r="U42" s="396"/>
      <c r="V42" s="396" t="e">
        <f>IF(AND('Riesgos Corrup'!#REF!="Alta",'Riesgos Corrup'!#REF!="Mayor"),CONCATENATE("R",'Riesgos Corrup'!#REF!),"")</f>
        <v>#REF!</v>
      </c>
      <c r="W42" s="396"/>
      <c r="X42" s="396" t="str">
        <f ca="1">IF(AND('Riesgos Corrup'!$K$43="Alta",'Riesgos Corrup'!$O$43="Mayor"),CONCATENATE("R",'Riesgos Corrup'!$A$43),"")</f>
        <v/>
      </c>
      <c r="Y42" s="396"/>
      <c r="Z42" s="396" t="str">
        <f ca="1">IF(AND('Riesgos Corrup'!$K$46="Alta",'Riesgos Corrup'!$O$46="Mayor"),CONCATENATE("R",'Riesgos Corrup'!$A$46),"")</f>
        <v/>
      </c>
      <c r="AA42" s="396"/>
      <c r="AB42" s="396" t="e">
        <f>IF(AND('Riesgos Corrup'!#REF!="Alta",'Riesgos Corrup'!#REF!="Mayor"),CONCATENATE("R",'Riesgos Corrup'!#REF!),"")</f>
        <v>#REF!</v>
      </c>
      <c r="AC42" s="399"/>
      <c r="AD42" s="387" t="str">
        <f ca="1">IF(AND('Riesgos Corrup'!$K$40="Alta",'Riesgos Corrup'!$O$40="Mayor"),CONCATENATE("R",'Riesgos Corrup'!$A$40),"")</f>
        <v/>
      </c>
      <c r="AE42" s="388"/>
      <c r="AF42" s="388" t="e">
        <f>IF(AND('Riesgos Corrup'!#REF!="Alta",'Riesgos Corrup'!#REF!="Mayor"),CONCATENATE("R",'Riesgos Corrup'!#REF!),"")</f>
        <v>#REF!</v>
      </c>
      <c r="AG42" s="388"/>
      <c r="AH42" s="388" t="str">
        <f ca="1">IF(AND('Riesgos Corrup'!$K$43="Alta",'Riesgos Corrup'!$O$43="Mayor"),CONCATENATE("R",'Riesgos Corrup'!$A$43),"")</f>
        <v/>
      </c>
      <c r="AI42" s="388"/>
      <c r="AJ42" s="388" t="str">
        <f ca="1">IF(AND('Riesgos Corrup'!$K$46="Alta",'Riesgos Corrup'!$O$46="Mayor"),CONCATENATE("R",'Riesgos Corrup'!$A$46),"")</f>
        <v/>
      </c>
      <c r="AK42" s="388"/>
      <c r="AL42" s="388" t="e">
        <f>IF(AND('Riesgos Corrup'!#REF!="Alta",'Riesgos Corrup'!#REF!="Mayor"),CONCATENATE("R",'Riesgos Corrup'!#REF!),"")</f>
        <v>#REF!</v>
      </c>
      <c r="AM42" s="423"/>
      <c r="AN42" s="387" t="str">
        <f ca="1">IF(AND('Riesgos Corrup'!$K$40="Alta",'Riesgos Corrup'!$O$40="Mayor"),CONCATENATE("R",'Riesgos Corrup'!$A$40),"")</f>
        <v/>
      </c>
      <c r="AO42" s="388"/>
      <c r="AP42" s="388" t="e">
        <f>IF(AND('Riesgos Corrup'!#REF!="Alta",'Riesgos Corrup'!#REF!="Mayor"),CONCATENATE("R",'Riesgos Corrup'!#REF!),"")</f>
        <v>#REF!</v>
      </c>
      <c r="AQ42" s="388"/>
      <c r="AR42" s="388" t="str">
        <f ca="1">IF(AND('Riesgos Corrup'!$K$43="Alta",'Riesgos Corrup'!$O$43="Mayor"),CONCATENATE("R",'Riesgos Corrup'!$A$43),"")</f>
        <v/>
      </c>
      <c r="AS42" s="388"/>
      <c r="AT42" s="388" t="str">
        <f ca="1">IF(AND('Riesgos Corrup'!$K$46="Alta",'Riesgos Corrup'!$O$46="Mayor"),CONCATENATE("R",'Riesgos Corrup'!$A$46),"")</f>
        <v/>
      </c>
      <c r="AU42" s="388"/>
      <c r="AV42" s="388" t="e">
        <f>IF(AND('Riesgos Corrup'!#REF!="Alta",'Riesgos Corrup'!#REF!="Mayor"),CONCATENATE("R",'Riesgos Corrup'!#REF!),"")</f>
        <v>#REF!</v>
      </c>
      <c r="AW42" s="423"/>
      <c r="AX42" s="415" t="str">
        <f ca="1">IF(AND('Riesgos Corrup'!$K$40="Alta",'Riesgos Corrup'!$O$40="Catastrófico"),CONCATENATE("R",'Riesgos Corrup'!$A$40),"")</f>
        <v/>
      </c>
      <c r="AY42" s="413"/>
      <c r="AZ42" s="413" t="e">
        <f>IF(AND('Riesgos Corrup'!#REF!="Alta",'Riesgos Corrup'!#REF!="Catastrófico"),CONCATENATE("R",'Riesgos Corrup'!#REF!),"")</f>
        <v>#REF!</v>
      </c>
      <c r="BA42" s="413"/>
      <c r="BB42" s="413" t="str">
        <f ca="1">IF(AND('Riesgos Corrup'!$K$43="Alta",'Riesgos Corrup'!$O$43="Catastrófico"),CONCATENATE("R",'Riesgos Corrup'!$A$43),"")</f>
        <v/>
      </c>
      <c r="BC42" s="413"/>
      <c r="BD42" s="413" t="str">
        <f ca="1">IF(AND('Riesgos Corrup'!$K$46="Alta",'Riesgos Corrup'!$O$46="Catastrófico"),CONCATENATE("R",'Riesgos Corrup'!$A$46),"")</f>
        <v/>
      </c>
      <c r="BE42" s="413"/>
      <c r="BF42" s="413" t="e">
        <f>IF(AND('Riesgos Corrup'!#REF!="Alta",'Riesgos Corrup'!#REF!="Catastrófico"),CONCATENATE("R",'Riesgos Corrup'!#REF!),"")</f>
        <v>#REF!</v>
      </c>
      <c r="BG42" s="414"/>
      <c r="BH42" s="40"/>
      <c r="BI42" s="445"/>
      <c r="BJ42" s="446"/>
      <c r="BK42" s="446"/>
      <c r="BL42" s="446"/>
      <c r="BM42" s="446"/>
      <c r="BN42" s="447"/>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row>
    <row r="43" spans="1:100" ht="15" customHeight="1" x14ac:dyDescent="0.35">
      <c r="A43" s="40"/>
      <c r="B43" s="253"/>
      <c r="C43" s="253"/>
      <c r="D43" s="254"/>
      <c r="E43" s="405"/>
      <c r="F43" s="406"/>
      <c r="G43" s="406"/>
      <c r="H43" s="406"/>
      <c r="I43" s="406"/>
      <c r="J43" s="395"/>
      <c r="K43" s="396"/>
      <c r="L43" s="396"/>
      <c r="M43" s="396"/>
      <c r="N43" s="396"/>
      <c r="O43" s="396"/>
      <c r="P43" s="396"/>
      <c r="Q43" s="396"/>
      <c r="R43" s="396"/>
      <c r="S43" s="399"/>
      <c r="T43" s="395"/>
      <c r="U43" s="396"/>
      <c r="V43" s="396"/>
      <c r="W43" s="396"/>
      <c r="X43" s="396"/>
      <c r="Y43" s="396"/>
      <c r="Z43" s="396"/>
      <c r="AA43" s="396"/>
      <c r="AB43" s="396"/>
      <c r="AC43" s="399"/>
      <c r="AD43" s="387"/>
      <c r="AE43" s="388"/>
      <c r="AF43" s="388"/>
      <c r="AG43" s="388"/>
      <c r="AH43" s="388"/>
      <c r="AI43" s="388"/>
      <c r="AJ43" s="388"/>
      <c r="AK43" s="388"/>
      <c r="AL43" s="388"/>
      <c r="AM43" s="423"/>
      <c r="AN43" s="387"/>
      <c r="AO43" s="388"/>
      <c r="AP43" s="388"/>
      <c r="AQ43" s="388"/>
      <c r="AR43" s="388"/>
      <c r="AS43" s="388"/>
      <c r="AT43" s="388"/>
      <c r="AU43" s="388"/>
      <c r="AV43" s="388"/>
      <c r="AW43" s="423"/>
      <c r="AX43" s="415"/>
      <c r="AY43" s="413"/>
      <c r="AZ43" s="413"/>
      <c r="BA43" s="413"/>
      <c r="BB43" s="413"/>
      <c r="BC43" s="413"/>
      <c r="BD43" s="413"/>
      <c r="BE43" s="413"/>
      <c r="BF43" s="413"/>
      <c r="BG43" s="414"/>
      <c r="BH43" s="40"/>
      <c r="BI43" s="445"/>
      <c r="BJ43" s="446"/>
      <c r="BK43" s="446"/>
      <c r="BL43" s="446"/>
      <c r="BM43" s="446"/>
      <c r="BN43" s="447"/>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row>
    <row r="44" spans="1:100" ht="15" customHeight="1" x14ac:dyDescent="0.35">
      <c r="A44" s="40"/>
      <c r="B44" s="253"/>
      <c r="C44" s="253"/>
      <c r="D44" s="254"/>
      <c r="E44" s="405"/>
      <c r="F44" s="406"/>
      <c r="G44" s="406"/>
      <c r="H44" s="406"/>
      <c r="I44" s="406"/>
      <c r="J44" s="395" t="e">
        <f>IF(AND('Riesgos Corrup'!#REF!="Alta",'Riesgos Corrup'!#REF!="Mayor"),CONCATENATE("R",'Riesgos Corrup'!#REF!),"")</f>
        <v>#REF!</v>
      </c>
      <c r="K44" s="396"/>
      <c r="L44" s="396" t="e">
        <f>IF(AND('Riesgos Corrup'!#REF!="Alta",'Riesgos Corrup'!#REF!="Mayor"),CONCATENATE("R",'Riesgos Corrup'!#REF!),"")</f>
        <v>#REF!</v>
      </c>
      <c r="M44" s="396"/>
      <c r="N44" s="396" t="str">
        <f ca="1">IF(AND('Riesgos Corrup'!$K$49="Alta",'Riesgos Corrup'!$O$49="Mayor"),CONCATENATE("R",'Riesgos Corrup'!$A$49),"")</f>
        <v/>
      </c>
      <c r="O44" s="396"/>
      <c r="P44" s="396" t="e">
        <f>IF(AND('Riesgos Corrup'!#REF!="Alta",'Riesgos Corrup'!#REF!="Mayor"),CONCATENATE("R",'Riesgos Corrup'!#REF!),"")</f>
        <v>#REF!</v>
      </c>
      <c r="Q44" s="396"/>
      <c r="R44" s="396" t="str">
        <f>IF(AND('Riesgos Corrup'!$K$54="Alta",'Riesgos Corrup'!$O$54="Mayor"),CONCATENATE("R",'Riesgos Corrup'!$A$54),"")</f>
        <v/>
      </c>
      <c r="S44" s="399"/>
      <c r="T44" s="395" t="e">
        <f>IF(AND('Riesgos Corrup'!#REF!="Alta",'Riesgos Corrup'!#REF!="Mayor"),CONCATENATE("R",'Riesgos Corrup'!#REF!),"")</f>
        <v>#REF!</v>
      </c>
      <c r="U44" s="396"/>
      <c r="V44" s="396" t="e">
        <f>IF(AND('Riesgos Corrup'!#REF!="Alta",'Riesgos Corrup'!#REF!="Mayor"),CONCATENATE("R",'Riesgos Corrup'!#REF!),"")</f>
        <v>#REF!</v>
      </c>
      <c r="W44" s="396"/>
      <c r="X44" s="396" t="str">
        <f ca="1">IF(AND('Riesgos Corrup'!$K$49="Alta",'Riesgos Corrup'!$O$49="Mayor"),CONCATENATE("R",'Riesgos Corrup'!$A$49),"")</f>
        <v/>
      </c>
      <c r="Y44" s="396"/>
      <c r="Z44" s="396" t="e">
        <f>IF(AND('Riesgos Corrup'!#REF!="Alta",'Riesgos Corrup'!#REF!="Mayor"),CONCATENATE("R",'Riesgos Corrup'!#REF!),"")</f>
        <v>#REF!</v>
      </c>
      <c r="AA44" s="396"/>
      <c r="AB44" s="396" t="str">
        <f>IF(AND('Riesgos Corrup'!$K$54="Alta",'Riesgos Corrup'!$O$54="Mayor"),CONCATENATE("R",'Riesgos Corrup'!$A$54),"")</f>
        <v/>
      </c>
      <c r="AC44" s="399"/>
      <c r="AD44" s="387" t="e">
        <f>IF(AND('Riesgos Corrup'!#REF!="Alta",'Riesgos Corrup'!#REF!="Mayor"),CONCATENATE("R",'Riesgos Corrup'!#REF!),"")</f>
        <v>#REF!</v>
      </c>
      <c r="AE44" s="388"/>
      <c r="AF44" s="388" t="e">
        <f>IF(AND('Riesgos Corrup'!#REF!="Alta",'Riesgos Corrup'!#REF!="Mayor"),CONCATENATE("R",'Riesgos Corrup'!#REF!),"")</f>
        <v>#REF!</v>
      </c>
      <c r="AG44" s="388"/>
      <c r="AH44" s="388" t="str">
        <f ca="1">IF(AND('Riesgos Corrup'!$K$49="Alta",'Riesgos Corrup'!$O$49="Mayor"),CONCATENATE("R",'Riesgos Corrup'!$A$49),"")</f>
        <v/>
      </c>
      <c r="AI44" s="388"/>
      <c r="AJ44" s="388" t="e">
        <f>IF(AND('Riesgos Corrup'!#REF!="Alta",'Riesgos Corrup'!#REF!="Mayor"),CONCATENATE("R",'Riesgos Corrup'!#REF!),"")</f>
        <v>#REF!</v>
      </c>
      <c r="AK44" s="388"/>
      <c r="AL44" s="388" t="str">
        <f>IF(AND('Riesgos Corrup'!$K$54="Alta",'Riesgos Corrup'!$O$54="Mayor"),CONCATENATE("R",'Riesgos Corrup'!$A$54),"")</f>
        <v/>
      </c>
      <c r="AM44" s="423"/>
      <c r="AN44" s="387" t="e">
        <f>IF(AND('Riesgos Corrup'!#REF!="Alta",'Riesgos Corrup'!#REF!="Mayor"),CONCATENATE("R",'Riesgos Corrup'!#REF!),"")</f>
        <v>#REF!</v>
      </c>
      <c r="AO44" s="388"/>
      <c r="AP44" s="388" t="e">
        <f>IF(AND('Riesgos Corrup'!#REF!="Alta",'Riesgos Corrup'!#REF!="Mayor"),CONCATENATE("R",'Riesgos Corrup'!#REF!),"")</f>
        <v>#REF!</v>
      </c>
      <c r="AQ44" s="388"/>
      <c r="AR44" s="388" t="str">
        <f ca="1">IF(AND('Riesgos Corrup'!$K$49="Alta",'Riesgos Corrup'!$O$49="Mayor"),CONCATENATE("R",'Riesgos Corrup'!$A$49),"")</f>
        <v/>
      </c>
      <c r="AS44" s="388"/>
      <c r="AT44" s="388" t="e">
        <f>IF(AND('Riesgos Corrup'!#REF!="Alta",'Riesgos Corrup'!#REF!="Mayor"),CONCATENATE("R",'Riesgos Corrup'!#REF!),"")</f>
        <v>#REF!</v>
      </c>
      <c r="AU44" s="388"/>
      <c r="AV44" s="388" t="str">
        <f>IF(AND('Riesgos Corrup'!$K$54="Alta",'Riesgos Corrup'!$O$54="Mayor"),CONCATENATE("R",'Riesgos Corrup'!$A$54),"")</f>
        <v/>
      </c>
      <c r="AW44" s="423"/>
      <c r="AX44" s="415" t="e">
        <f>IF(AND('Riesgos Corrup'!#REF!="Alta",'Riesgos Corrup'!#REF!="Catastrófico"),CONCATENATE("R",'Riesgos Corrup'!#REF!),"")</f>
        <v>#REF!</v>
      </c>
      <c r="AY44" s="413"/>
      <c r="AZ44" s="413" t="e">
        <f>IF(AND('Riesgos Corrup'!#REF!="Alta",'Riesgos Corrup'!#REF!="Catastrófico"),CONCATENATE("R",'Riesgos Corrup'!#REF!),"")</f>
        <v>#REF!</v>
      </c>
      <c r="BA44" s="413"/>
      <c r="BB44" s="413" t="str">
        <f ca="1">IF(AND('Riesgos Corrup'!$K$49="Alta",'Riesgos Corrup'!$O$49="Catastrófico"),CONCATENATE("R",'Riesgos Corrup'!$A$49),"")</f>
        <v/>
      </c>
      <c r="BC44" s="413"/>
      <c r="BD44" s="413" t="e">
        <f>IF(AND('Riesgos Corrup'!#REF!="Alta",'Riesgos Corrup'!#REF!="Catastrófico"),CONCATENATE("R",'Riesgos Corrup'!#REF!),"")</f>
        <v>#REF!</v>
      </c>
      <c r="BE44" s="413"/>
      <c r="BF44" s="413" t="str">
        <f>IF(AND('Riesgos Corrup'!$K$54="Alta",'Riesgos Corrup'!$O$54="Catastrófico"),CONCATENATE("R",'Riesgos Corrup'!$A$54),"")</f>
        <v/>
      </c>
      <c r="BG44" s="414"/>
      <c r="BH44" s="40"/>
      <c r="BI44" s="445"/>
      <c r="BJ44" s="446"/>
      <c r="BK44" s="446"/>
      <c r="BL44" s="446"/>
      <c r="BM44" s="446"/>
      <c r="BN44" s="447"/>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row>
    <row r="45" spans="1:100" ht="15" customHeight="1" thickBot="1" x14ac:dyDescent="0.4">
      <c r="A45" s="40"/>
      <c r="B45" s="253"/>
      <c r="C45" s="253"/>
      <c r="D45" s="254"/>
      <c r="E45" s="405"/>
      <c r="F45" s="406"/>
      <c r="G45" s="406"/>
      <c r="H45" s="406"/>
      <c r="I45" s="406"/>
      <c r="J45" s="397"/>
      <c r="K45" s="398"/>
      <c r="L45" s="398"/>
      <c r="M45" s="398"/>
      <c r="N45" s="398"/>
      <c r="O45" s="398"/>
      <c r="P45" s="398"/>
      <c r="Q45" s="398"/>
      <c r="R45" s="398"/>
      <c r="S45" s="400"/>
      <c r="T45" s="397"/>
      <c r="U45" s="398"/>
      <c r="V45" s="398"/>
      <c r="W45" s="398"/>
      <c r="X45" s="398"/>
      <c r="Y45" s="398"/>
      <c r="Z45" s="398"/>
      <c r="AA45" s="398"/>
      <c r="AB45" s="398"/>
      <c r="AC45" s="400"/>
      <c r="AD45" s="424"/>
      <c r="AE45" s="422"/>
      <c r="AF45" s="422"/>
      <c r="AG45" s="422"/>
      <c r="AH45" s="422"/>
      <c r="AI45" s="422"/>
      <c r="AJ45" s="422"/>
      <c r="AK45" s="422"/>
      <c r="AL45" s="422"/>
      <c r="AM45" s="425"/>
      <c r="AN45" s="424"/>
      <c r="AO45" s="422"/>
      <c r="AP45" s="422"/>
      <c r="AQ45" s="422"/>
      <c r="AR45" s="422"/>
      <c r="AS45" s="422"/>
      <c r="AT45" s="422"/>
      <c r="AU45" s="422"/>
      <c r="AV45" s="422"/>
      <c r="AW45" s="425"/>
      <c r="AX45" s="416"/>
      <c r="AY45" s="417"/>
      <c r="AZ45" s="417"/>
      <c r="BA45" s="417"/>
      <c r="BB45" s="417"/>
      <c r="BC45" s="417"/>
      <c r="BD45" s="417"/>
      <c r="BE45" s="417"/>
      <c r="BF45" s="417"/>
      <c r="BG45" s="418"/>
      <c r="BH45" s="40"/>
      <c r="BI45" s="445"/>
      <c r="BJ45" s="446"/>
      <c r="BK45" s="446"/>
      <c r="BL45" s="446"/>
      <c r="BM45" s="446"/>
      <c r="BN45" s="447"/>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row>
    <row r="46" spans="1:100" ht="15" customHeight="1" x14ac:dyDescent="0.35">
      <c r="A46" s="40"/>
      <c r="B46" s="253"/>
      <c r="C46" s="253"/>
      <c r="D46" s="254"/>
      <c r="E46" s="403" t="s">
        <v>108</v>
      </c>
      <c r="F46" s="404"/>
      <c r="G46" s="404"/>
      <c r="H46" s="404"/>
      <c r="I46" s="404"/>
      <c r="J46" s="411" t="str">
        <f ca="1">IF(AND('Riesgos Corrup'!$K$7="Media",'Riesgos Corrup'!$O$7="Mayor"),CONCATENATE("R",'Riesgos Corrup'!$A$7),"")</f>
        <v/>
      </c>
      <c r="K46" s="401"/>
      <c r="L46" s="401" t="e">
        <f>IF(AND('Riesgos Corrup'!#REF!="Media",'Riesgos Corrup'!#REF!="Mayor"),CONCATENATE("R",'Riesgos Corrup'!#REF!),"")</f>
        <v>#REF!</v>
      </c>
      <c r="M46" s="401"/>
      <c r="N46" s="401" t="e">
        <f>IF(AND('Riesgos Corrup'!#REF!="Media",'Riesgos Corrup'!#REF!="Mayor"),CONCATENATE("R",'Riesgos Corrup'!#REF!),"")</f>
        <v>#REF!</v>
      </c>
      <c r="O46" s="401"/>
      <c r="P46" s="401" t="str">
        <f ca="1">IF(AND('Riesgos Corrup'!$K$10="Media",'Riesgos Corrup'!$O$10="Mayor"),CONCATENATE("R",'Riesgos Corrup'!$A$10),"")</f>
        <v/>
      </c>
      <c r="Q46" s="401"/>
      <c r="R46" s="401" t="e">
        <f>IF(AND('Riesgos Corrup'!#REF!="Media",'Riesgos Corrup'!#REF!="Mayor"),CONCATENATE("R",'Riesgos Corrup'!#REF!),"")</f>
        <v>#REF!</v>
      </c>
      <c r="S46" s="412"/>
      <c r="T46" s="411" t="str">
        <f ca="1">IF(AND('Riesgos Corrup'!$K$7="Media",'Riesgos Corrup'!$O$7="Mayor"),CONCATENATE("R",'Riesgos Corrup'!$A$7),"")</f>
        <v/>
      </c>
      <c r="U46" s="401"/>
      <c r="V46" s="401" t="e">
        <f>IF(AND('Riesgos Corrup'!#REF!="Media",'Riesgos Corrup'!#REF!="Mayor"),CONCATENATE("R",'Riesgos Corrup'!#REF!),"")</f>
        <v>#REF!</v>
      </c>
      <c r="W46" s="401"/>
      <c r="X46" s="401" t="e">
        <f>IF(AND('Riesgos Corrup'!#REF!="Media",'Riesgos Corrup'!#REF!="Mayor"),CONCATENATE("R",'Riesgos Corrup'!#REF!),"")</f>
        <v>#REF!</v>
      </c>
      <c r="Y46" s="401"/>
      <c r="Z46" s="401" t="str">
        <f ca="1">IF(AND('Riesgos Corrup'!$K$10="Media",'Riesgos Corrup'!$O$10="Mayor"),CONCATENATE("R",'Riesgos Corrup'!$A$10),"")</f>
        <v/>
      </c>
      <c r="AA46" s="401"/>
      <c r="AB46" s="401" t="e">
        <f>IF(AND('Riesgos Corrup'!#REF!="Media",'Riesgos Corrup'!#REF!="Mayor"),CONCATENATE("R",'Riesgos Corrup'!#REF!),"")</f>
        <v>#REF!</v>
      </c>
      <c r="AC46" s="412"/>
      <c r="AD46" s="411" t="str">
        <f ca="1">IF(AND('Riesgos Corrup'!$K$7="Media",'Riesgos Corrup'!$O$7="Mayor"),CONCATENATE("R",'Riesgos Corrup'!$A$7),"")</f>
        <v/>
      </c>
      <c r="AE46" s="401"/>
      <c r="AF46" s="401" t="e">
        <f>IF(AND('Riesgos Corrup'!#REF!="Media",'Riesgos Corrup'!#REF!="Mayor"),CONCATENATE("R",'Riesgos Corrup'!#REF!),"")</f>
        <v>#REF!</v>
      </c>
      <c r="AG46" s="401"/>
      <c r="AH46" s="401" t="e">
        <f>IF(AND('Riesgos Corrup'!#REF!="Media",'Riesgos Corrup'!#REF!="Mayor"),CONCATENATE("R",'Riesgos Corrup'!#REF!),"")</f>
        <v>#REF!</v>
      </c>
      <c r="AI46" s="401"/>
      <c r="AJ46" s="401" t="str">
        <f ca="1">IF(AND('Riesgos Corrup'!$K$10="Media",'Riesgos Corrup'!$O$10="Mayor"),CONCATENATE("R",'Riesgos Corrup'!$A$10),"")</f>
        <v/>
      </c>
      <c r="AK46" s="401"/>
      <c r="AL46" s="401" t="e">
        <f>IF(AND('Riesgos Corrup'!#REF!="Media",'Riesgos Corrup'!#REF!="Mayor"),CONCATENATE("R",'Riesgos Corrup'!#REF!),"")</f>
        <v>#REF!</v>
      </c>
      <c r="AM46" s="412"/>
      <c r="AN46" s="409" t="str">
        <f ca="1">IF(AND('Riesgos Corrup'!$K$7="Media",'Riesgos Corrup'!$O$7="Mayor"),CONCATENATE("R",'Riesgos Corrup'!$A$7),"")</f>
        <v/>
      </c>
      <c r="AO46" s="410"/>
      <c r="AP46" s="410" t="e">
        <f>IF(AND('Riesgos Corrup'!#REF!="Media",'Riesgos Corrup'!#REF!="Mayor"),CONCATENATE("R",'Riesgos Corrup'!#REF!),"")</f>
        <v>#REF!</v>
      </c>
      <c r="AQ46" s="410"/>
      <c r="AR46" s="410" t="e">
        <f>IF(AND('Riesgos Corrup'!#REF!="Media",'Riesgos Corrup'!#REF!="Mayor"),CONCATENATE("R",'Riesgos Corrup'!#REF!),"")</f>
        <v>#REF!</v>
      </c>
      <c r="AS46" s="410"/>
      <c r="AT46" s="410" t="str">
        <f ca="1">IF(AND('Riesgos Corrup'!$K$10="Media",'Riesgos Corrup'!$O$10="Mayor"),CONCATENATE("R",'Riesgos Corrup'!$A$10),"")</f>
        <v/>
      </c>
      <c r="AU46" s="410"/>
      <c r="AV46" s="410" t="e">
        <f>IF(AND('Riesgos Corrup'!#REF!="Media",'Riesgos Corrup'!#REF!="Mayor"),CONCATENATE("R",'Riesgos Corrup'!#REF!),"")</f>
        <v>#REF!</v>
      </c>
      <c r="AW46" s="426"/>
      <c r="AX46" s="419" t="str">
        <f ca="1">IF(AND('Riesgos Corrup'!$K$7="Media",'Riesgos Corrup'!$O$7="Catastrófico"),CONCATENATE("R",'Riesgos Corrup'!$A$7),"")</f>
        <v/>
      </c>
      <c r="AY46" s="420"/>
      <c r="AZ46" s="420" t="e">
        <f>IF(AND('Riesgos Corrup'!#REF!="Media",'Riesgos Corrup'!#REF!="Catastrófico"),CONCATENATE("R",'Riesgos Corrup'!#REF!),"")</f>
        <v>#REF!</v>
      </c>
      <c r="BA46" s="420"/>
      <c r="BB46" s="420" t="e">
        <f>IF(AND('Riesgos Corrup'!#REF!="Media",'Riesgos Corrup'!#REF!="Catastrófico"),CONCATENATE("R",'Riesgos Corrup'!#REF!),"")</f>
        <v>#REF!</v>
      </c>
      <c r="BC46" s="420"/>
      <c r="BD46" s="420" t="str">
        <f ca="1">IF(AND('Riesgos Corrup'!$K$10="Media",'Riesgos Corrup'!$O$10="Catastrófico"),CONCATENATE("R",'Riesgos Corrup'!$A$10),"")</f>
        <v/>
      </c>
      <c r="BE46" s="420"/>
      <c r="BF46" s="420" t="e">
        <f>IF(AND('Riesgos Corrup'!#REF!="Media",'Riesgos Corrup'!#REF!="Catastrófico"),CONCATENATE("R",'Riesgos Corrup'!#REF!),"")</f>
        <v>#REF!</v>
      </c>
      <c r="BG46" s="421"/>
      <c r="BH46" s="40"/>
      <c r="BI46" s="445"/>
      <c r="BJ46" s="446"/>
      <c r="BK46" s="446"/>
      <c r="BL46" s="446"/>
      <c r="BM46" s="446"/>
      <c r="BN46" s="447"/>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row>
    <row r="47" spans="1:100" ht="15" customHeight="1" x14ac:dyDescent="0.35">
      <c r="A47" s="40"/>
      <c r="B47" s="253"/>
      <c r="C47" s="253"/>
      <c r="D47" s="254"/>
      <c r="E47" s="405"/>
      <c r="F47" s="406"/>
      <c r="G47" s="406"/>
      <c r="H47" s="406"/>
      <c r="I47" s="406"/>
      <c r="J47" s="395"/>
      <c r="K47" s="396"/>
      <c r="L47" s="396"/>
      <c r="M47" s="396"/>
      <c r="N47" s="396"/>
      <c r="O47" s="396"/>
      <c r="P47" s="396"/>
      <c r="Q47" s="396"/>
      <c r="R47" s="396"/>
      <c r="S47" s="399"/>
      <c r="T47" s="395"/>
      <c r="U47" s="396"/>
      <c r="V47" s="396"/>
      <c r="W47" s="396"/>
      <c r="X47" s="396"/>
      <c r="Y47" s="396"/>
      <c r="Z47" s="396"/>
      <c r="AA47" s="396"/>
      <c r="AB47" s="396"/>
      <c r="AC47" s="399"/>
      <c r="AD47" s="395"/>
      <c r="AE47" s="396"/>
      <c r="AF47" s="396"/>
      <c r="AG47" s="396"/>
      <c r="AH47" s="396"/>
      <c r="AI47" s="396"/>
      <c r="AJ47" s="396"/>
      <c r="AK47" s="396"/>
      <c r="AL47" s="396"/>
      <c r="AM47" s="399"/>
      <c r="AN47" s="387"/>
      <c r="AO47" s="388"/>
      <c r="AP47" s="388"/>
      <c r="AQ47" s="388"/>
      <c r="AR47" s="388"/>
      <c r="AS47" s="388"/>
      <c r="AT47" s="388"/>
      <c r="AU47" s="388"/>
      <c r="AV47" s="388"/>
      <c r="AW47" s="423"/>
      <c r="AX47" s="415"/>
      <c r="AY47" s="413"/>
      <c r="AZ47" s="413"/>
      <c r="BA47" s="413"/>
      <c r="BB47" s="413"/>
      <c r="BC47" s="413"/>
      <c r="BD47" s="413"/>
      <c r="BE47" s="413"/>
      <c r="BF47" s="413"/>
      <c r="BG47" s="414"/>
      <c r="BH47" s="40"/>
      <c r="BI47" s="445"/>
      <c r="BJ47" s="446"/>
      <c r="BK47" s="446"/>
      <c r="BL47" s="446"/>
      <c r="BM47" s="446"/>
      <c r="BN47" s="447"/>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row>
    <row r="48" spans="1:100" ht="15" customHeight="1" x14ac:dyDescent="0.35">
      <c r="A48" s="40"/>
      <c r="B48" s="253"/>
      <c r="C48" s="253"/>
      <c r="D48" s="254"/>
      <c r="E48" s="405"/>
      <c r="F48" s="406"/>
      <c r="G48" s="406"/>
      <c r="H48" s="406"/>
      <c r="I48" s="406"/>
      <c r="J48" s="395" t="str">
        <f ca="1">IF(AND('Riesgos Corrup'!$K$13="Media",'Riesgos Corrup'!$O$13="Mayor"),CONCATENATE("R",'Riesgos Corrup'!$A$13),"")</f>
        <v/>
      </c>
      <c r="K48" s="396"/>
      <c r="L48" s="396" t="e">
        <f>IF(AND('Riesgos Corrup'!#REF!="Media",'Riesgos Corrup'!#REF!="Mayor"),CONCATENATE("R",'Riesgos Corrup'!#REF!),"")</f>
        <v>#REF!</v>
      </c>
      <c r="M48" s="396"/>
      <c r="N48" s="396" t="e">
        <f>IF(AND('Riesgos Corrup'!#REF!="Media",'Riesgos Corrup'!#REF!="Mayor"),CONCATENATE("R",'Riesgos Corrup'!#REF!),"")</f>
        <v>#REF!</v>
      </c>
      <c r="O48" s="396"/>
      <c r="P48" s="396" t="e">
        <f>IF(AND('Riesgos Corrup'!#REF!="Media",'Riesgos Corrup'!#REF!="Mayor"),CONCATENATE("R",'Riesgos Corrup'!#REF!),"")</f>
        <v>#REF!</v>
      </c>
      <c r="Q48" s="396"/>
      <c r="R48" s="396" t="str">
        <f ca="1">IF(AND('Riesgos Corrup'!$K$16="Media",'Riesgos Corrup'!$O$16="Mayor"),CONCATENATE("R",'Riesgos Corrup'!$A$16),"")</f>
        <v/>
      </c>
      <c r="S48" s="399"/>
      <c r="T48" s="395" t="str">
        <f ca="1">IF(AND('Riesgos Corrup'!$K$13="Media",'Riesgos Corrup'!$O$13="Mayor"),CONCATENATE("R",'Riesgos Corrup'!$A$13),"")</f>
        <v/>
      </c>
      <c r="U48" s="396"/>
      <c r="V48" s="396" t="e">
        <f>IF(AND('Riesgos Corrup'!#REF!="Media",'Riesgos Corrup'!#REF!="Mayor"),CONCATENATE("R",'Riesgos Corrup'!#REF!),"")</f>
        <v>#REF!</v>
      </c>
      <c r="W48" s="396"/>
      <c r="X48" s="396" t="e">
        <f>IF(AND('Riesgos Corrup'!#REF!="Media",'Riesgos Corrup'!#REF!="Mayor"),CONCATENATE("R",'Riesgos Corrup'!#REF!),"")</f>
        <v>#REF!</v>
      </c>
      <c r="Y48" s="396"/>
      <c r="Z48" s="396" t="e">
        <f>IF(AND('Riesgos Corrup'!#REF!="Media",'Riesgos Corrup'!#REF!="Mayor"),CONCATENATE("R",'Riesgos Corrup'!#REF!),"")</f>
        <v>#REF!</v>
      </c>
      <c r="AA48" s="396"/>
      <c r="AB48" s="396" t="str">
        <f ca="1">IF(AND('Riesgos Corrup'!$K$16="Media",'Riesgos Corrup'!$O$16="Mayor"),CONCATENATE("R",'Riesgos Corrup'!$A$16),"")</f>
        <v/>
      </c>
      <c r="AC48" s="399"/>
      <c r="AD48" s="395" t="str">
        <f ca="1">IF(AND('Riesgos Corrup'!$K$13="Media",'Riesgos Corrup'!$O$13="Mayor"),CONCATENATE("R",'Riesgos Corrup'!$A$13),"")</f>
        <v/>
      </c>
      <c r="AE48" s="396"/>
      <c r="AF48" s="396" t="e">
        <f>IF(AND('Riesgos Corrup'!#REF!="Media",'Riesgos Corrup'!#REF!="Mayor"),CONCATENATE("R",'Riesgos Corrup'!#REF!),"")</f>
        <v>#REF!</v>
      </c>
      <c r="AG48" s="396"/>
      <c r="AH48" s="396" t="e">
        <f>IF(AND('Riesgos Corrup'!#REF!="Media",'Riesgos Corrup'!#REF!="Mayor"),CONCATENATE("R",'Riesgos Corrup'!#REF!),"")</f>
        <v>#REF!</v>
      </c>
      <c r="AI48" s="396"/>
      <c r="AJ48" s="396" t="e">
        <f>IF(AND('Riesgos Corrup'!#REF!="Media",'Riesgos Corrup'!#REF!="Mayor"),CONCATENATE("R",'Riesgos Corrup'!#REF!),"")</f>
        <v>#REF!</v>
      </c>
      <c r="AK48" s="396"/>
      <c r="AL48" s="396" t="str">
        <f ca="1">IF(AND('Riesgos Corrup'!$K$16="Media",'Riesgos Corrup'!$O$16="Mayor"),CONCATENATE("R",'Riesgos Corrup'!$A$16),"")</f>
        <v/>
      </c>
      <c r="AM48" s="399"/>
      <c r="AN48" s="387" t="str">
        <f ca="1">IF(AND('Riesgos Corrup'!$K$13="Media",'Riesgos Corrup'!$O$13="Mayor"),CONCATENATE("R",'Riesgos Corrup'!$A$13),"")</f>
        <v/>
      </c>
      <c r="AO48" s="388"/>
      <c r="AP48" s="388" t="e">
        <f>IF(AND('Riesgos Corrup'!#REF!="Media",'Riesgos Corrup'!#REF!="Mayor"),CONCATENATE("R",'Riesgos Corrup'!#REF!),"")</f>
        <v>#REF!</v>
      </c>
      <c r="AQ48" s="388"/>
      <c r="AR48" s="388" t="e">
        <f>IF(AND('Riesgos Corrup'!#REF!="Media",'Riesgos Corrup'!#REF!="Mayor"),CONCATENATE("R",'Riesgos Corrup'!#REF!),"")</f>
        <v>#REF!</v>
      </c>
      <c r="AS48" s="388"/>
      <c r="AT48" s="388" t="e">
        <f>IF(AND('Riesgos Corrup'!#REF!="Media",'Riesgos Corrup'!#REF!="Mayor"),CONCATENATE("R",'Riesgos Corrup'!#REF!),"")</f>
        <v>#REF!</v>
      </c>
      <c r="AU48" s="388"/>
      <c r="AV48" s="388" t="str">
        <f ca="1">IF(AND('Riesgos Corrup'!$K$16="Media",'Riesgos Corrup'!$O$16="Mayor"),CONCATENATE("R",'Riesgos Corrup'!$A$16),"")</f>
        <v/>
      </c>
      <c r="AW48" s="423"/>
      <c r="AX48" s="415" t="str">
        <f ca="1">IF(AND('Riesgos Corrup'!$K$13="Media",'Riesgos Corrup'!$O$13="Catastrófico"),CONCATENATE("R",'Riesgos Corrup'!$A$13),"")</f>
        <v/>
      </c>
      <c r="AY48" s="413"/>
      <c r="AZ48" s="413" t="e">
        <f>IF(AND('Riesgos Corrup'!#REF!="Media",'Riesgos Corrup'!#REF!="Catastrófico"),CONCATENATE("R",'Riesgos Corrup'!#REF!),"")</f>
        <v>#REF!</v>
      </c>
      <c r="BA48" s="413"/>
      <c r="BB48" s="413" t="e">
        <f>IF(AND('Riesgos Corrup'!#REF!="Media",'Riesgos Corrup'!#REF!="Catastrófico"),CONCATENATE("R",'Riesgos Corrup'!#REF!),"")</f>
        <v>#REF!</v>
      </c>
      <c r="BC48" s="413"/>
      <c r="BD48" s="413" t="e">
        <f>IF(AND('Riesgos Corrup'!#REF!="Media",'Riesgos Corrup'!#REF!="Catastrófico"),CONCATENATE("R",'Riesgos Corrup'!#REF!),"")</f>
        <v>#REF!</v>
      </c>
      <c r="BE48" s="413"/>
      <c r="BF48" s="413" t="str">
        <f ca="1">IF(AND('Riesgos Corrup'!$K$16="Media",'Riesgos Corrup'!$O$16="Catastrófico"),CONCATENATE("R",'Riesgos Corrup'!$A$16),"")</f>
        <v/>
      </c>
      <c r="BG48" s="414"/>
      <c r="BH48" s="40"/>
      <c r="BI48" s="445"/>
      <c r="BJ48" s="446"/>
      <c r="BK48" s="446"/>
      <c r="BL48" s="446"/>
      <c r="BM48" s="446"/>
      <c r="BN48" s="447"/>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row>
    <row r="49" spans="1:100" ht="15" customHeight="1" x14ac:dyDescent="0.35">
      <c r="A49" s="40"/>
      <c r="B49" s="253"/>
      <c r="C49" s="253"/>
      <c r="D49" s="254"/>
      <c r="E49" s="405"/>
      <c r="F49" s="406"/>
      <c r="G49" s="406"/>
      <c r="H49" s="406"/>
      <c r="I49" s="406"/>
      <c r="J49" s="395"/>
      <c r="K49" s="396"/>
      <c r="L49" s="396"/>
      <c r="M49" s="396"/>
      <c r="N49" s="396"/>
      <c r="O49" s="396"/>
      <c r="P49" s="396"/>
      <c r="Q49" s="396"/>
      <c r="R49" s="396"/>
      <c r="S49" s="399"/>
      <c r="T49" s="395"/>
      <c r="U49" s="396"/>
      <c r="V49" s="396"/>
      <c r="W49" s="396"/>
      <c r="X49" s="396"/>
      <c r="Y49" s="396"/>
      <c r="Z49" s="396"/>
      <c r="AA49" s="396"/>
      <c r="AB49" s="396"/>
      <c r="AC49" s="399"/>
      <c r="AD49" s="395"/>
      <c r="AE49" s="396"/>
      <c r="AF49" s="396"/>
      <c r="AG49" s="396"/>
      <c r="AH49" s="396"/>
      <c r="AI49" s="396"/>
      <c r="AJ49" s="396"/>
      <c r="AK49" s="396"/>
      <c r="AL49" s="396"/>
      <c r="AM49" s="399"/>
      <c r="AN49" s="387"/>
      <c r="AO49" s="388"/>
      <c r="AP49" s="388"/>
      <c r="AQ49" s="388"/>
      <c r="AR49" s="388"/>
      <c r="AS49" s="388"/>
      <c r="AT49" s="388"/>
      <c r="AU49" s="388"/>
      <c r="AV49" s="388"/>
      <c r="AW49" s="423"/>
      <c r="AX49" s="415"/>
      <c r="AY49" s="413"/>
      <c r="AZ49" s="413"/>
      <c r="BA49" s="413"/>
      <c r="BB49" s="413"/>
      <c r="BC49" s="413"/>
      <c r="BD49" s="413"/>
      <c r="BE49" s="413"/>
      <c r="BF49" s="413"/>
      <c r="BG49" s="414"/>
      <c r="BH49" s="40"/>
      <c r="BI49" s="445"/>
      <c r="BJ49" s="446"/>
      <c r="BK49" s="446"/>
      <c r="BL49" s="446"/>
      <c r="BM49" s="446"/>
      <c r="BN49" s="447"/>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row>
    <row r="50" spans="1:100" ht="15" customHeight="1" x14ac:dyDescent="0.35">
      <c r="A50" s="40"/>
      <c r="B50" s="253"/>
      <c r="C50" s="253"/>
      <c r="D50" s="254"/>
      <c r="E50" s="405"/>
      <c r="F50" s="406"/>
      <c r="G50" s="406"/>
      <c r="H50" s="406"/>
      <c r="I50" s="406"/>
      <c r="J50" s="395" t="e">
        <f>IF(AND('Riesgos Corrup'!#REF!="Media",'Riesgos Corrup'!#REF!="Mayor"),CONCATENATE("R",'Riesgos Corrup'!#REF!),"")</f>
        <v>#REF!</v>
      </c>
      <c r="K50" s="396"/>
      <c r="L50" s="396" t="e">
        <f>IF(AND('Riesgos Corrup'!#REF!="Media",'Riesgos Corrup'!#REF!="Mayor"),CONCATENATE("R",'Riesgos Corrup'!#REF!),"")</f>
        <v>#REF!</v>
      </c>
      <c r="M50" s="396"/>
      <c r="N50" s="396" t="e">
        <f>IF(AND('Riesgos Corrup'!#REF!="Media",'Riesgos Corrup'!#REF!="Mayor"),CONCATENATE("R",'Riesgos Corrup'!#REF!),"")</f>
        <v>#REF!</v>
      </c>
      <c r="O50" s="396"/>
      <c r="P50" s="396" t="str">
        <f ca="1">IF(AND('Riesgos Corrup'!$K$19="Media",'Riesgos Corrup'!$O$19="Mayor"),CONCATENATE("R",'Riesgos Corrup'!$A$19),"")</f>
        <v/>
      </c>
      <c r="Q50" s="396"/>
      <c r="R50" s="396" t="e">
        <f>IF(AND('Riesgos Corrup'!#REF!="Media",'Riesgos Corrup'!#REF!="Mayor"),CONCATENATE("R",'Riesgos Corrup'!#REF!),"")</f>
        <v>#REF!</v>
      </c>
      <c r="S50" s="399"/>
      <c r="T50" s="395" t="e">
        <f>IF(AND('Riesgos Corrup'!#REF!="Media",'Riesgos Corrup'!#REF!="Mayor"),CONCATENATE("R",'Riesgos Corrup'!#REF!),"")</f>
        <v>#REF!</v>
      </c>
      <c r="U50" s="396"/>
      <c r="V50" s="396" t="e">
        <f>IF(AND('Riesgos Corrup'!#REF!="Media",'Riesgos Corrup'!#REF!="Mayor"),CONCATENATE("R",'Riesgos Corrup'!#REF!),"")</f>
        <v>#REF!</v>
      </c>
      <c r="W50" s="396"/>
      <c r="X50" s="396" t="e">
        <f>IF(AND('Riesgos Corrup'!#REF!="Media",'Riesgos Corrup'!#REF!="Mayor"),CONCATENATE("R",'Riesgos Corrup'!#REF!),"")</f>
        <v>#REF!</v>
      </c>
      <c r="Y50" s="396"/>
      <c r="Z50" s="396" t="str">
        <f ca="1">IF(AND('Riesgos Corrup'!$K$19="Media",'Riesgos Corrup'!$O$19="Mayor"),CONCATENATE("R",'Riesgos Corrup'!$A$19),"")</f>
        <v/>
      </c>
      <c r="AA50" s="396"/>
      <c r="AB50" s="396" t="e">
        <f>IF(AND('Riesgos Corrup'!#REF!="Media",'Riesgos Corrup'!#REF!="Mayor"),CONCATENATE("R",'Riesgos Corrup'!#REF!),"")</f>
        <v>#REF!</v>
      </c>
      <c r="AC50" s="399"/>
      <c r="AD50" s="395" t="e">
        <f>IF(AND('Riesgos Corrup'!#REF!="Media",'Riesgos Corrup'!#REF!="Mayor"),CONCATENATE("R",'Riesgos Corrup'!#REF!),"")</f>
        <v>#REF!</v>
      </c>
      <c r="AE50" s="396"/>
      <c r="AF50" s="396" t="e">
        <f>IF(AND('Riesgos Corrup'!#REF!="Media",'Riesgos Corrup'!#REF!="Mayor"),CONCATENATE("R",'Riesgos Corrup'!#REF!),"")</f>
        <v>#REF!</v>
      </c>
      <c r="AG50" s="396"/>
      <c r="AH50" s="396" t="e">
        <f>IF(AND('Riesgos Corrup'!#REF!="Media",'Riesgos Corrup'!#REF!="Mayor"),CONCATENATE("R",'Riesgos Corrup'!#REF!),"")</f>
        <v>#REF!</v>
      </c>
      <c r="AI50" s="396"/>
      <c r="AJ50" s="396" t="str">
        <f ca="1">IF(AND('Riesgos Corrup'!$K$19="Media",'Riesgos Corrup'!$O$19="Mayor"),CONCATENATE("R",'Riesgos Corrup'!$A$19),"")</f>
        <v/>
      </c>
      <c r="AK50" s="396"/>
      <c r="AL50" s="396" t="e">
        <f>IF(AND('Riesgos Corrup'!#REF!="Media",'Riesgos Corrup'!#REF!="Mayor"),CONCATENATE("R",'Riesgos Corrup'!#REF!),"")</f>
        <v>#REF!</v>
      </c>
      <c r="AM50" s="399"/>
      <c r="AN50" s="387" t="e">
        <f>IF(AND('Riesgos Corrup'!#REF!="Media",'Riesgos Corrup'!#REF!="Mayor"),CONCATENATE("R",'Riesgos Corrup'!#REF!),"")</f>
        <v>#REF!</v>
      </c>
      <c r="AO50" s="388"/>
      <c r="AP50" s="388" t="e">
        <f>IF(AND('Riesgos Corrup'!#REF!="Media",'Riesgos Corrup'!#REF!="Mayor"),CONCATENATE("R",'Riesgos Corrup'!#REF!),"")</f>
        <v>#REF!</v>
      </c>
      <c r="AQ50" s="388"/>
      <c r="AR50" s="388" t="e">
        <f>IF(AND('Riesgos Corrup'!#REF!="Media",'Riesgos Corrup'!#REF!="Mayor"),CONCATENATE("R",'Riesgos Corrup'!#REF!),"")</f>
        <v>#REF!</v>
      </c>
      <c r="AS50" s="388"/>
      <c r="AT50" s="388" t="str">
        <f ca="1">IF(AND('Riesgos Corrup'!$K$19="Media",'Riesgos Corrup'!$O$19="Mayor"),CONCATENATE("R",'Riesgos Corrup'!$A$19),"")</f>
        <v/>
      </c>
      <c r="AU50" s="388"/>
      <c r="AV50" s="388" t="e">
        <f>IF(AND('Riesgos Corrup'!#REF!="Media",'Riesgos Corrup'!#REF!="Mayor"),CONCATENATE("R",'Riesgos Corrup'!#REF!),"")</f>
        <v>#REF!</v>
      </c>
      <c r="AW50" s="423"/>
      <c r="AX50" s="415" t="e">
        <f>IF(AND('Riesgos Corrup'!#REF!="Media",'Riesgos Corrup'!#REF!="Catastrófico"),CONCATENATE("R",'Riesgos Corrup'!#REF!),"")</f>
        <v>#REF!</v>
      </c>
      <c r="AY50" s="413"/>
      <c r="AZ50" s="413" t="e">
        <f>IF(AND('Riesgos Corrup'!#REF!="Media",'Riesgos Corrup'!#REF!="Catastrófico"),CONCATENATE("R",'Riesgos Corrup'!#REF!),"")</f>
        <v>#REF!</v>
      </c>
      <c r="BA50" s="413"/>
      <c r="BB50" s="413" t="e">
        <f>IF(AND('Riesgos Corrup'!#REF!="Media",'Riesgos Corrup'!#REF!="Catastrófico"),CONCATENATE("R",'Riesgos Corrup'!#REF!),"")</f>
        <v>#REF!</v>
      </c>
      <c r="BC50" s="413"/>
      <c r="BD50" s="413" t="str">
        <f ca="1">IF(AND('Riesgos Corrup'!$K$19="Media",'Riesgos Corrup'!$O$19="Catastrófico"),CONCATENATE("R",'Riesgos Corrup'!$A$19),"")</f>
        <v/>
      </c>
      <c r="BE50" s="413"/>
      <c r="BF50" s="413" t="e">
        <f>IF(AND('Riesgos Corrup'!#REF!="Media",'Riesgos Corrup'!#REF!="Catastrófico"),CONCATENATE("R",'Riesgos Corrup'!#REF!),"")</f>
        <v>#REF!</v>
      </c>
      <c r="BG50" s="414"/>
      <c r="BH50" s="40"/>
      <c r="BI50" s="445"/>
      <c r="BJ50" s="446"/>
      <c r="BK50" s="446"/>
      <c r="BL50" s="446"/>
      <c r="BM50" s="446"/>
      <c r="BN50" s="447"/>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row>
    <row r="51" spans="1:100" ht="15" customHeight="1" x14ac:dyDescent="0.35">
      <c r="A51" s="40"/>
      <c r="B51" s="253"/>
      <c r="C51" s="253"/>
      <c r="D51" s="254"/>
      <c r="E51" s="405"/>
      <c r="F51" s="406"/>
      <c r="G51" s="406"/>
      <c r="H51" s="406"/>
      <c r="I51" s="406"/>
      <c r="J51" s="395"/>
      <c r="K51" s="396"/>
      <c r="L51" s="396"/>
      <c r="M51" s="396"/>
      <c r="N51" s="396"/>
      <c r="O51" s="396"/>
      <c r="P51" s="396"/>
      <c r="Q51" s="396"/>
      <c r="R51" s="396"/>
      <c r="S51" s="399"/>
      <c r="T51" s="395"/>
      <c r="U51" s="396"/>
      <c r="V51" s="396"/>
      <c r="W51" s="396"/>
      <c r="X51" s="396"/>
      <c r="Y51" s="396"/>
      <c r="Z51" s="396"/>
      <c r="AA51" s="396"/>
      <c r="AB51" s="396"/>
      <c r="AC51" s="399"/>
      <c r="AD51" s="395"/>
      <c r="AE51" s="396"/>
      <c r="AF51" s="396"/>
      <c r="AG51" s="396"/>
      <c r="AH51" s="396"/>
      <c r="AI51" s="396"/>
      <c r="AJ51" s="396"/>
      <c r="AK51" s="396"/>
      <c r="AL51" s="396"/>
      <c r="AM51" s="399"/>
      <c r="AN51" s="387"/>
      <c r="AO51" s="388"/>
      <c r="AP51" s="388"/>
      <c r="AQ51" s="388"/>
      <c r="AR51" s="388"/>
      <c r="AS51" s="388"/>
      <c r="AT51" s="388"/>
      <c r="AU51" s="388"/>
      <c r="AV51" s="388"/>
      <c r="AW51" s="423"/>
      <c r="AX51" s="415"/>
      <c r="AY51" s="413"/>
      <c r="AZ51" s="413"/>
      <c r="BA51" s="413"/>
      <c r="BB51" s="413"/>
      <c r="BC51" s="413"/>
      <c r="BD51" s="413"/>
      <c r="BE51" s="413"/>
      <c r="BF51" s="413"/>
      <c r="BG51" s="414"/>
      <c r="BH51" s="40"/>
      <c r="BI51" s="445"/>
      <c r="BJ51" s="446"/>
      <c r="BK51" s="446"/>
      <c r="BL51" s="446"/>
      <c r="BM51" s="446"/>
      <c r="BN51" s="447"/>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row>
    <row r="52" spans="1:100" ht="15" customHeight="1" x14ac:dyDescent="0.35">
      <c r="A52" s="40"/>
      <c r="B52" s="253"/>
      <c r="C52" s="253"/>
      <c r="D52" s="254"/>
      <c r="E52" s="405"/>
      <c r="F52" s="406"/>
      <c r="G52" s="406"/>
      <c r="H52" s="406"/>
      <c r="I52" s="406"/>
      <c r="J52" s="395" t="e">
        <f>IF(AND('Riesgos Corrup'!#REF!="Media",'Riesgos Corrup'!#REF!="Mayor"),CONCATENATE("R",'Riesgos Corrup'!#REF!),"")</f>
        <v>#REF!</v>
      </c>
      <c r="K52" s="396"/>
      <c r="L52" s="396" t="e">
        <f>IF(AND('Riesgos Corrup'!#REF!="Media",'Riesgos Corrup'!#REF!="Mayor"),CONCATENATE("R",'Riesgos Corrup'!#REF!),"")</f>
        <v>#REF!</v>
      </c>
      <c r="M52" s="396"/>
      <c r="N52" s="396" t="str">
        <f ca="1">IF(AND('Riesgos Corrup'!$K$22="Media",'Riesgos Corrup'!$O$22="Mayor"),CONCATENATE("R",'Riesgos Corrup'!$A$22),"")</f>
        <v>R6</v>
      </c>
      <c r="O52" s="396"/>
      <c r="P52" s="396" t="e">
        <f>IF(AND('Riesgos Corrup'!#REF!="Media",'Riesgos Corrup'!#REF!="Mayor"),CONCATENATE("R",'Riesgos Corrup'!#REF!),"")</f>
        <v>#REF!</v>
      </c>
      <c r="Q52" s="396"/>
      <c r="R52" s="396" t="e">
        <f>IF(AND('Riesgos Corrup'!#REF!="Media",'Riesgos Corrup'!#REF!="Mayor"),CONCATENATE("R",'Riesgos Corrup'!#REF!),"")</f>
        <v>#REF!</v>
      </c>
      <c r="S52" s="399"/>
      <c r="T52" s="395" t="e">
        <f>IF(AND('Riesgos Corrup'!#REF!="Media",'Riesgos Corrup'!#REF!="Mayor"),CONCATENATE("R",'Riesgos Corrup'!#REF!),"")</f>
        <v>#REF!</v>
      </c>
      <c r="U52" s="396"/>
      <c r="V52" s="396" t="e">
        <f>IF(AND('Riesgos Corrup'!#REF!="Media",'Riesgos Corrup'!#REF!="Mayor"),CONCATENATE("R",'Riesgos Corrup'!#REF!),"")</f>
        <v>#REF!</v>
      </c>
      <c r="W52" s="396"/>
      <c r="X52" s="396" t="str">
        <f ca="1">IF(AND('Riesgos Corrup'!$K$22="Media",'Riesgos Corrup'!$O$22="Mayor"),CONCATENATE("R",'Riesgos Corrup'!$A$22),"")</f>
        <v>R6</v>
      </c>
      <c r="Y52" s="396"/>
      <c r="Z52" s="396" t="e">
        <f>IF(AND('Riesgos Corrup'!#REF!="Media",'Riesgos Corrup'!#REF!="Mayor"),CONCATENATE("R",'Riesgos Corrup'!#REF!),"")</f>
        <v>#REF!</v>
      </c>
      <c r="AA52" s="396"/>
      <c r="AB52" s="396" t="e">
        <f>IF(AND('Riesgos Corrup'!#REF!="Media",'Riesgos Corrup'!#REF!="Mayor"),CONCATENATE("R",'Riesgos Corrup'!#REF!),"")</f>
        <v>#REF!</v>
      </c>
      <c r="AC52" s="399"/>
      <c r="AD52" s="395" t="e">
        <f>IF(AND('Riesgos Corrup'!#REF!="Media",'Riesgos Corrup'!#REF!="Mayor"),CONCATENATE("R",'Riesgos Corrup'!#REF!),"")</f>
        <v>#REF!</v>
      </c>
      <c r="AE52" s="396"/>
      <c r="AF52" s="396" t="e">
        <f>IF(AND('Riesgos Corrup'!#REF!="Media",'Riesgos Corrup'!#REF!="Mayor"),CONCATENATE("R",'Riesgos Corrup'!#REF!),"")</f>
        <v>#REF!</v>
      </c>
      <c r="AG52" s="396"/>
      <c r="AH52" s="396" t="str">
        <f ca="1">IF(AND('Riesgos Corrup'!$K$22="Media",'Riesgos Corrup'!$O$22="Mayor"),CONCATENATE("R",'Riesgos Corrup'!$A$22),"")</f>
        <v>R6</v>
      </c>
      <c r="AI52" s="396"/>
      <c r="AJ52" s="396" t="e">
        <f>IF(AND('Riesgos Corrup'!#REF!="Media",'Riesgos Corrup'!#REF!="Mayor"),CONCATENATE("R",'Riesgos Corrup'!#REF!),"")</f>
        <v>#REF!</v>
      </c>
      <c r="AK52" s="396"/>
      <c r="AL52" s="396" t="e">
        <f>IF(AND('Riesgos Corrup'!#REF!="Media",'Riesgos Corrup'!#REF!="Mayor"),CONCATENATE("R",'Riesgos Corrup'!#REF!),"")</f>
        <v>#REF!</v>
      </c>
      <c r="AM52" s="399"/>
      <c r="AN52" s="387" t="e">
        <f>IF(AND('Riesgos Corrup'!#REF!="Media",'Riesgos Corrup'!#REF!="Mayor"),CONCATENATE("R",'Riesgos Corrup'!#REF!),"")</f>
        <v>#REF!</v>
      </c>
      <c r="AO52" s="388"/>
      <c r="AP52" s="388" t="e">
        <f>IF(AND('Riesgos Corrup'!#REF!="Media",'Riesgos Corrup'!#REF!="Mayor"),CONCATENATE("R",'Riesgos Corrup'!#REF!),"")</f>
        <v>#REF!</v>
      </c>
      <c r="AQ52" s="388"/>
      <c r="AR52" s="388" t="str">
        <f ca="1">IF(AND('Riesgos Corrup'!$K$22="Media",'Riesgos Corrup'!$O$22="Mayor"),CONCATENATE("R",'Riesgos Corrup'!$A$22),"")</f>
        <v>R6</v>
      </c>
      <c r="AS52" s="388"/>
      <c r="AT52" s="388" t="e">
        <f>IF(AND('Riesgos Corrup'!#REF!="Media",'Riesgos Corrup'!#REF!="Mayor"),CONCATENATE("R",'Riesgos Corrup'!#REF!),"")</f>
        <v>#REF!</v>
      </c>
      <c r="AU52" s="388"/>
      <c r="AV52" s="388" t="e">
        <f>IF(AND('Riesgos Corrup'!#REF!="Media",'Riesgos Corrup'!#REF!="Mayor"),CONCATENATE("R",'Riesgos Corrup'!#REF!),"")</f>
        <v>#REF!</v>
      </c>
      <c r="AW52" s="423"/>
      <c r="AX52" s="415" t="e">
        <f>IF(AND('Riesgos Corrup'!#REF!="Media",'Riesgos Corrup'!#REF!="Catastrófico"),CONCATENATE("R",'Riesgos Corrup'!#REF!),"")</f>
        <v>#REF!</v>
      </c>
      <c r="AY52" s="413"/>
      <c r="AZ52" s="413" t="e">
        <f>IF(AND('Riesgos Corrup'!#REF!="Media",'Riesgos Corrup'!#REF!="Catastrófico"),CONCATENATE("R",'Riesgos Corrup'!#REF!),"")</f>
        <v>#REF!</v>
      </c>
      <c r="BA52" s="413"/>
      <c r="BB52" s="413" t="str">
        <f ca="1">IF(AND('Riesgos Corrup'!$K$22="Media",'Riesgos Corrup'!$O$22="Catastrófico"),CONCATENATE("R",'Riesgos Corrup'!$A$22),"")</f>
        <v/>
      </c>
      <c r="BC52" s="413"/>
      <c r="BD52" s="413" t="e">
        <f>IF(AND('Riesgos Corrup'!#REF!="Media",'Riesgos Corrup'!#REF!="Catastrófico"),CONCATENATE("R",'Riesgos Corrup'!#REF!),"")</f>
        <v>#REF!</v>
      </c>
      <c r="BE52" s="413"/>
      <c r="BF52" s="413" t="e">
        <f>IF(AND('Riesgos Corrup'!#REF!="Media",'Riesgos Corrup'!#REF!="Catastrófico"),CONCATENATE("R",'Riesgos Corrup'!#REF!),"")</f>
        <v>#REF!</v>
      </c>
      <c r="BG52" s="414"/>
      <c r="BH52" s="40"/>
      <c r="BI52" s="445"/>
      <c r="BJ52" s="446"/>
      <c r="BK52" s="446"/>
      <c r="BL52" s="446"/>
      <c r="BM52" s="446"/>
      <c r="BN52" s="447"/>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row>
    <row r="53" spans="1:100" ht="15" customHeight="1" thickBot="1" x14ac:dyDescent="0.4">
      <c r="A53" s="40"/>
      <c r="B53" s="253"/>
      <c r="C53" s="253"/>
      <c r="D53" s="254"/>
      <c r="E53" s="405"/>
      <c r="F53" s="406"/>
      <c r="G53" s="406"/>
      <c r="H53" s="406"/>
      <c r="I53" s="406"/>
      <c r="J53" s="395"/>
      <c r="K53" s="396"/>
      <c r="L53" s="396"/>
      <c r="M53" s="396"/>
      <c r="N53" s="396"/>
      <c r="O53" s="396"/>
      <c r="P53" s="396"/>
      <c r="Q53" s="396"/>
      <c r="R53" s="396"/>
      <c r="S53" s="399"/>
      <c r="T53" s="395"/>
      <c r="U53" s="396"/>
      <c r="V53" s="396"/>
      <c r="W53" s="396"/>
      <c r="X53" s="396"/>
      <c r="Y53" s="396"/>
      <c r="Z53" s="396"/>
      <c r="AA53" s="396"/>
      <c r="AB53" s="396"/>
      <c r="AC53" s="399"/>
      <c r="AD53" s="395"/>
      <c r="AE53" s="396"/>
      <c r="AF53" s="396"/>
      <c r="AG53" s="396"/>
      <c r="AH53" s="396"/>
      <c r="AI53" s="396"/>
      <c r="AJ53" s="396"/>
      <c r="AK53" s="396"/>
      <c r="AL53" s="396"/>
      <c r="AM53" s="399"/>
      <c r="AN53" s="387"/>
      <c r="AO53" s="388"/>
      <c r="AP53" s="388"/>
      <c r="AQ53" s="388"/>
      <c r="AR53" s="388"/>
      <c r="AS53" s="388"/>
      <c r="AT53" s="388"/>
      <c r="AU53" s="388"/>
      <c r="AV53" s="388"/>
      <c r="AW53" s="423"/>
      <c r="AX53" s="415"/>
      <c r="AY53" s="413"/>
      <c r="AZ53" s="413"/>
      <c r="BA53" s="413"/>
      <c r="BB53" s="413"/>
      <c r="BC53" s="413"/>
      <c r="BD53" s="413"/>
      <c r="BE53" s="413"/>
      <c r="BF53" s="413"/>
      <c r="BG53" s="414"/>
      <c r="BH53" s="40"/>
      <c r="BI53" s="448"/>
      <c r="BJ53" s="449"/>
      <c r="BK53" s="449"/>
      <c r="BL53" s="449"/>
      <c r="BM53" s="449"/>
      <c r="BN53" s="45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row>
    <row r="54" spans="1:100" ht="15" customHeight="1" x14ac:dyDescent="0.35">
      <c r="A54" s="40"/>
      <c r="B54" s="253"/>
      <c r="C54" s="253"/>
      <c r="D54" s="254"/>
      <c r="E54" s="405"/>
      <c r="F54" s="406"/>
      <c r="G54" s="406"/>
      <c r="H54" s="406"/>
      <c r="I54" s="406"/>
      <c r="J54" s="395" t="str">
        <f ca="1">IF(AND('Riesgos Corrup'!$K$25="Media",'Riesgos Corrup'!$O$25="Mayor"),CONCATENATE("R",'Riesgos Corrup'!$A$25),"")</f>
        <v/>
      </c>
      <c r="K54" s="396"/>
      <c r="L54" s="396" t="str">
        <f ca="1">IF(AND('Riesgos Corrup'!$K$28="Media",'Riesgos Corrup'!$O$28="Mayor"),CONCATENATE("R",'Riesgos Corrup'!$A$28),"")</f>
        <v>R8</v>
      </c>
      <c r="M54" s="396"/>
      <c r="N54" s="396" t="e">
        <f>IF(AND('Riesgos Corrup'!#REF!="Media",'Riesgos Corrup'!#REF!="Mayor"),CONCATENATE("R",'Riesgos Corrup'!#REF!),"")</f>
        <v>#REF!</v>
      </c>
      <c r="O54" s="396"/>
      <c r="P54" s="396" t="e">
        <f>IF(AND('Riesgos Corrup'!#REF!="Media",'Riesgos Corrup'!#REF!="Mayor"),CONCATENATE("R",'Riesgos Corrup'!#REF!),"")</f>
        <v>#REF!</v>
      </c>
      <c r="Q54" s="396"/>
      <c r="R54" s="396" t="str">
        <f ca="1">IF(AND('Riesgos Corrup'!$K$31="Media",'Riesgos Corrup'!$O$31="Mayor"),CONCATENATE("R",'Riesgos Corrup'!$A$31),"")</f>
        <v/>
      </c>
      <c r="S54" s="399"/>
      <c r="T54" s="395" t="str">
        <f ca="1">IF(AND('Riesgos Corrup'!$K$25="Media",'Riesgos Corrup'!$O$25="Mayor"),CONCATENATE("R",'Riesgos Corrup'!$A$25),"")</f>
        <v/>
      </c>
      <c r="U54" s="396"/>
      <c r="V54" s="396" t="str">
        <f ca="1">IF(AND('Riesgos Corrup'!$K$28="Media",'Riesgos Corrup'!$O$28="Mayor"),CONCATENATE("R",'Riesgos Corrup'!$A$28),"")</f>
        <v>R8</v>
      </c>
      <c r="W54" s="396"/>
      <c r="X54" s="396" t="e">
        <f>IF(AND('Riesgos Corrup'!#REF!="Media",'Riesgos Corrup'!#REF!="Mayor"),CONCATENATE("R",'Riesgos Corrup'!#REF!),"")</f>
        <v>#REF!</v>
      </c>
      <c r="Y54" s="396"/>
      <c r="Z54" s="396" t="e">
        <f>IF(AND('Riesgos Corrup'!#REF!="Media",'Riesgos Corrup'!#REF!="Mayor"),CONCATENATE("R",'Riesgos Corrup'!#REF!),"")</f>
        <v>#REF!</v>
      </c>
      <c r="AA54" s="396"/>
      <c r="AB54" s="396" t="str">
        <f ca="1">IF(AND('Riesgos Corrup'!$K$31="Media",'Riesgos Corrup'!$O$31="Mayor"),CONCATENATE("R",'Riesgos Corrup'!$A$31),"")</f>
        <v/>
      </c>
      <c r="AC54" s="399"/>
      <c r="AD54" s="395" t="str">
        <f ca="1">IF(AND('Riesgos Corrup'!$K$25="Media",'Riesgos Corrup'!$O$25="Mayor"),CONCATENATE("R",'Riesgos Corrup'!$A$25),"")</f>
        <v/>
      </c>
      <c r="AE54" s="396"/>
      <c r="AF54" s="396" t="str">
        <f ca="1">IF(AND('Riesgos Corrup'!$K$28="Media",'Riesgos Corrup'!$O$28="Mayor"),CONCATENATE("R",'Riesgos Corrup'!$A$28),"")</f>
        <v>R8</v>
      </c>
      <c r="AG54" s="396"/>
      <c r="AH54" s="396" t="e">
        <f>IF(AND('Riesgos Corrup'!#REF!="Media",'Riesgos Corrup'!#REF!="Mayor"),CONCATENATE("R",'Riesgos Corrup'!#REF!),"")</f>
        <v>#REF!</v>
      </c>
      <c r="AI54" s="396"/>
      <c r="AJ54" s="396" t="e">
        <f>IF(AND('Riesgos Corrup'!#REF!="Media",'Riesgos Corrup'!#REF!="Mayor"),CONCATENATE("R",'Riesgos Corrup'!#REF!),"")</f>
        <v>#REF!</v>
      </c>
      <c r="AK54" s="396"/>
      <c r="AL54" s="396" t="str">
        <f ca="1">IF(AND('Riesgos Corrup'!$K$31="Media",'Riesgos Corrup'!$O$31="Mayor"),CONCATENATE("R",'Riesgos Corrup'!$A$31),"")</f>
        <v/>
      </c>
      <c r="AM54" s="399"/>
      <c r="AN54" s="387" t="str">
        <f ca="1">IF(AND('Riesgos Corrup'!$K$25="Media",'Riesgos Corrup'!$O$25="Mayor"),CONCATENATE("R",'Riesgos Corrup'!$A$25),"")</f>
        <v/>
      </c>
      <c r="AO54" s="388"/>
      <c r="AP54" s="388" t="str">
        <f ca="1">IF(AND('Riesgos Corrup'!$K$28="Media",'Riesgos Corrup'!$O$28="Mayor"),CONCATENATE("R",'Riesgos Corrup'!$A$28),"")</f>
        <v>R8</v>
      </c>
      <c r="AQ54" s="388"/>
      <c r="AR54" s="388" t="e">
        <f>IF(AND('Riesgos Corrup'!#REF!="Media",'Riesgos Corrup'!#REF!="Mayor"),CONCATENATE("R",'Riesgos Corrup'!#REF!),"")</f>
        <v>#REF!</v>
      </c>
      <c r="AS54" s="388"/>
      <c r="AT54" s="388" t="e">
        <f>IF(AND('Riesgos Corrup'!#REF!="Media",'Riesgos Corrup'!#REF!="Mayor"),CONCATENATE("R",'Riesgos Corrup'!#REF!),"")</f>
        <v>#REF!</v>
      </c>
      <c r="AU54" s="388"/>
      <c r="AV54" s="388" t="str">
        <f ca="1">IF(AND('Riesgos Corrup'!$K$31="Media",'Riesgos Corrup'!$O$31="Mayor"),CONCATENATE("R",'Riesgos Corrup'!$A$31),"")</f>
        <v/>
      </c>
      <c r="AW54" s="423"/>
      <c r="AX54" s="415" t="str">
        <f ca="1">IF(AND('Riesgos Corrup'!$K$25="Media",'Riesgos Corrup'!$O$25="Catastrófico"),CONCATENATE("R",'Riesgos Corrup'!$A$25),"")</f>
        <v/>
      </c>
      <c r="AY54" s="413"/>
      <c r="AZ54" s="413" t="str">
        <f ca="1">IF(AND('Riesgos Corrup'!$K$28="Media",'Riesgos Corrup'!$O$28="Catastrófico"),CONCATENATE("R",'Riesgos Corrup'!$A$28),"")</f>
        <v/>
      </c>
      <c r="BA54" s="413"/>
      <c r="BB54" s="413" t="e">
        <f>IF(AND('Riesgos Corrup'!#REF!="Media",'Riesgos Corrup'!#REF!="Catastrófico"),CONCATENATE("R",'Riesgos Corrup'!#REF!),"")</f>
        <v>#REF!</v>
      </c>
      <c r="BC54" s="413"/>
      <c r="BD54" s="413" t="e">
        <f>IF(AND('Riesgos Corrup'!#REF!="Media",'Riesgos Corrup'!#REF!="Catastrófico"),CONCATENATE("R",'Riesgos Corrup'!#REF!),"")</f>
        <v>#REF!</v>
      </c>
      <c r="BE54" s="413"/>
      <c r="BF54" s="413" t="str">
        <f ca="1">IF(AND('Riesgos Corrup'!$K$31="Media",'Riesgos Corrup'!$O$31="Catastrófico"),CONCATENATE("R",'Riesgos Corrup'!$A$31),"")</f>
        <v/>
      </c>
      <c r="BG54" s="414"/>
      <c r="BH54" s="40"/>
      <c r="BI54" s="451" t="s">
        <v>75</v>
      </c>
      <c r="BJ54" s="452"/>
      <c r="BK54" s="452"/>
      <c r="BL54" s="452"/>
      <c r="BM54" s="452"/>
      <c r="BN54" s="453"/>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row>
    <row r="55" spans="1:100" ht="15" customHeight="1" x14ac:dyDescent="0.35">
      <c r="A55" s="40"/>
      <c r="B55" s="253"/>
      <c r="C55" s="253"/>
      <c r="D55" s="254"/>
      <c r="E55" s="405"/>
      <c r="F55" s="406"/>
      <c r="G55" s="406"/>
      <c r="H55" s="406"/>
      <c r="I55" s="406"/>
      <c r="J55" s="395"/>
      <c r="K55" s="396"/>
      <c r="L55" s="396"/>
      <c r="M55" s="396"/>
      <c r="N55" s="396"/>
      <c r="O55" s="396"/>
      <c r="P55" s="396"/>
      <c r="Q55" s="396"/>
      <c r="R55" s="396"/>
      <c r="S55" s="399"/>
      <c r="T55" s="395"/>
      <c r="U55" s="396"/>
      <c r="V55" s="396"/>
      <c r="W55" s="396"/>
      <c r="X55" s="396"/>
      <c r="Y55" s="396"/>
      <c r="Z55" s="396"/>
      <c r="AA55" s="396"/>
      <c r="AB55" s="396"/>
      <c r="AC55" s="399"/>
      <c r="AD55" s="395"/>
      <c r="AE55" s="396"/>
      <c r="AF55" s="396"/>
      <c r="AG55" s="396"/>
      <c r="AH55" s="396"/>
      <c r="AI55" s="396"/>
      <c r="AJ55" s="396"/>
      <c r="AK55" s="396"/>
      <c r="AL55" s="396"/>
      <c r="AM55" s="399"/>
      <c r="AN55" s="387"/>
      <c r="AO55" s="388"/>
      <c r="AP55" s="388"/>
      <c r="AQ55" s="388"/>
      <c r="AR55" s="388"/>
      <c r="AS55" s="388"/>
      <c r="AT55" s="388"/>
      <c r="AU55" s="388"/>
      <c r="AV55" s="388"/>
      <c r="AW55" s="423"/>
      <c r="AX55" s="415"/>
      <c r="AY55" s="413"/>
      <c r="AZ55" s="413"/>
      <c r="BA55" s="413"/>
      <c r="BB55" s="413"/>
      <c r="BC55" s="413"/>
      <c r="BD55" s="413"/>
      <c r="BE55" s="413"/>
      <c r="BF55" s="413"/>
      <c r="BG55" s="414"/>
      <c r="BH55" s="40"/>
      <c r="BI55" s="454"/>
      <c r="BJ55" s="455"/>
      <c r="BK55" s="455"/>
      <c r="BL55" s="455"/>
      <c r="BM55" s="455"/>
      <c r="BN55" s="456"/>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row>
    <row r="56" spans="1:100" ht="15" customHeight="1" x14ac:dyDescent="0.35">
      <c r="A56" s="40"/>
      <c r="B56" s="253"/>
      <c r="C56" s="253"/>
      <c r="D56" s="254"/>
      <c r="E56" s="405"/>
      <c r="F56" s="406"/>
      <c r="G56" s="406"/>
      <c r="H56" s="406"/>
      <c r="I56" s="406"/>
      <c r="J56" s="395" t="e">
        <f>IF(AND('Riesgos Corrup'!#REF!="Media",'Riesgos Corrup'!#REF!="Mayor"),CONCATENATE("R",'Riesgos Corrup'!#REF!),"")</f>
        <v>#REF!</v>
      </c>
      <c r="K56" s="396"/>
      <c r="L56" s="396" t="str">
        <f ca="1">IF(AND('Riesgos Corrup'!$K$34="Media",'Riesgos Corrup'!$O$34="Mayor"),CONCATENATE("R",'Riesgos Corrup'!$A$34),"")</f>
        <v>R10</v>
      </c>
      <c r="M56" s="396"/>
      <c r="N56" s="396" t="e">
        <f>IF(AND('Riesgos Corrup'!#REF!="Media",'Riesgos Corrup'!#REF!="Mayor"),CONCATENATE("R",'Riesgos Corrup'!#REF!),"")</f>
        <v>#REF!</v>
      </c>
      <c r="O56" s="396"/>
      <c r="P56" s="396" t="e">
        <f>IF(AND('Riesgos Corrup'!#REF!="Media",'Riesgos Corrup'!#REF!="Mayor"),CONCATENATE("R",'Riesgos Corrup'!#REF!),"")</f>
        <v>#REF!</v>
      </c>
      <c r="Q56" s="396"/>
      <c r="R56" s="396" t="e">
        <f>IF(AND('Riesgos Corrup'!#REF!="Media",'Riesgos Corrup'!#REF!="Mayor"),CONCATENATE("R",'Riesgos Corrup'!#REF!),"")</f>
        <v>#REF!</v>
      </c>
      <c r="S56" s="399"/>
      <c r="T56" s="395" t="e">
        <f>IF(AND('Riesgos Corrup'!#REF!="Media",'Riesgos Corrup'!#REF!="Mayor"),CONCATENATE("R",'Riesgos Corrup'!#REF!),"")</f>
        <v>#REF!</v>
      </c>
      <c r="U56" s="396"/>
      <c r="V56" s="396" t="str">
        <f ca="1">IF(AND('Riesgos Corrup'!$K$34="Media",'Riesgos Corrup'!$O$34="Mayor"),CONCATENATE("R",'Riesgos Corrup'!$A$34),"")</f>
        <v>R10</v>
      </c>
      <c r="W56" s="396"/>
      <c r="X56" s="396" t="e">
        <f>IF(AND('Riesgos Corrup'!#REF!="Media",'Riesgos Corrup'!#REF!="Mayor"),CONCATENATE("R",'Riesgos Corrup'!#REF!),"")</f>
        <v>#REF!</v>
      </c>
      <c r="Y56" s="396"/>
      <c r="Z56" s="396" t="e">
        <f>IF(AND('Riesgos Corrup'!#REF!="Media",'Riesgos Corrup'!#REF!="Mayor"),CONCATENATE("R",'Riesgos Corrup'!#REF!),"")</f>
        <v>#REF!</v>
      </c>
      <c r="AA56" s="396"/>
      <c r="AB56" s="396" t="e">
        <f>IF(AND('Riesgos Corrup'!#REF!="Media",'Riesgos Corrup'!#REF!="Mayor"),CONCATENATE("R",'Riesgos Corrup'!#REF!),"")</f>
        <v>#REF!</v>
      </c>
      <c r="AC56" s="399"/>
      <c r="AD56" s="395" t="e">
        <f>IF(AND('Riesgos Corrup'!#REF!="Media",'Riesgos Corrup'!#REF!="Mayor"),CONCATENATE("R",'Riesgos Corrup'!#REF!),"")</f>
        <v>#REF!</v>
      </c>
      <c r="AE56" s="396"/>
      <c r="AF56" s="396" t="str">
        <f ca="1">IF(AND('Riesgos Corrup'!$K$34="Media",'Riesgos Corrup'!$O$34="Mayor"),CONCATENATE("R",'Riesgos Corrup'!$A$34),"")</f>
        <v>R10</v>
      </c>
      <c r="AG56" s="396"/>
      <c r="AH56" s="396" t="e">
        <f>IF(AND('Riesgos Corrup'!#REF!="Media",'Riesgos Corrup'!#REF!="Mayor"),CONCATENATE("R",'Riesgos Corrup'!#REF!),"")</f>
        <v>#REF!</v>
      </c>
      <c r="AI56" s="396"/>
      <c r="AJ56" s="396" t="e">
        <f>IF(AND('Riesgos Corrup'!#REF!="Media",'Riesgos Corrup'!#REF!="Mayor"),CONCATENATE("R",'Riesgos Corrup'!#REF!),"")</f>
        <v>#REF!</v>
      </c>
      <c r="AK56" s="396"/>
      <c r="AL56" s="396" t="e">
        <f>IF(AND('Riesgos Corrup'!#REF!="Media",'Riesgos Corrup'!#REF!="Mayor"),CONCATENATE("R",'Riesgos Corrup'!#REF!),"")</f>
        <v>#REF!</v>
      </c>
      <c r="AM56" s="399"/>
      <c r="AN56" s="387" t="e">
        <f>IF(AND('Riesgos Corrup'!#REF!="Media",'Riesgos Corrup'!#REF!="Mayor"),CONCATENATE("R",'Riesgos Corrup'!#REF!),"")</f>
        <v>#REF!</v>
      </c>
      <c r="AO56" s="388"/>
      <c r="AP56" s="388" t="str">
        <f ca="1">IF(AND('Riesgos Corrup'!$K$34="Media",'Riesgos Corrup'!$O$34="Mayor"),CONCATENATE("R",'Riesgos Corrup'!$A$34),"")</f>
        <v>R10</v>
      </c>
      <c r="AQ56" s="388"/>
      <c r="AR56" s="388" t="e">
        <f>IF(AND('Riesgos Corrup'!#REF!="Media",'Riesgos Corrup'!#REF!="Mayor"),CONCATENATE("R",'Riesgos Corrup'!#REF!),"")</f>
        <v>#REF!</v>
      </c>
      <c r="AS56" s="388"/>
      <c r="AT56" s="388" t="e">
        <f>IF(AND('Riesgos Corrup'!#REF!="Media",'Riesgos Corrup'!#REF!="Mayor"),CONCATENATE("R",'Riesgos Corrup'!#REF!),"")</f>
        <v>#REF!</v>
      </c>
      <c r="AU56" s="388"/>
      <c r="AV56" s="388" t="e">
        <f>IF(AND('Riesgos Corrup'!#REF!="Media",'Riesgos Corrup'!#REF!="Mayor"),CONCATENATE("R",'Riesgos Corrup'!#REF!),"")</f>
        <v>#REF!</v>
      </c>
      <c r="AW56" s="423"/>
      <c r="AX56" s="415" t="e">
        <f>IF(AND('Riesgos Corrup'!#REF!="Media",'Riesgos Corrup'!#REF!="Catastrófico"),CONCATENATE("R",'Riesgos Corrup'!#REF!),"")</f>
        <v>#REF!</v>
      </c>
      <c r="AY56" s="413"/>
      <c r="AZ56" s="413" t="str">
        <f ca="1">IF(AND('Riesgos Corrup'!$K$34="Media",'Riesgos Corrup'!$O$34="Catastrófico"),CONCATENATE("R",'Riesgos Corrup'!$A$34),"")</f>
        <v/>
      </c>
      <c r="BA56" s="413"/>
      <c r="BB56" s="413" t="e">
        <f>IF(AND('Riesgos Corrup'!#REF!="Media",'Riesgos Corrup'!#REF!="Catastrófico"),CONCATENATE("R",'Riesgos Corrup'!#REF!),"")</f>
        <v>#REF!</v>
      </c>
      <c r="BC56" s="413"/>
      <c r="BD56" s="413" t="e">
        <f>IF(AND('Riesgos Corrup'!#REF!="Media",'Riesgos Corrup'!#REF!="Catastrófico"),CONCATENATE("R",'Riesgos Corrup'!#REF!),"")</f>
        <v>#REF!</v>
      </c>
      <c r="BE56" s="413"/>
      <c r="BF56" s="413" t="e">
        <f>IF(AND('Riesgos Corrup'!#REF!="Media",'Riesgos Corrup'!#REF!="Catastrófico"),CONCATENATE("R",'Riesgos Corrup'!#REF!),"")</f>
        <v>#REF!</v>
      </c>
      <c r="BG56" s="414"/>
      <c r="BH56" s="40"/>
      <c r="BI56" s="454"/>
      <c r="BJ56" s="455"/>
      <c r="BK56" s="455"/>
      <c r="BL56" s="455"/>
      <c r="BM56" s="455"/>
      <c r="BN56" s="456"/>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row>
    <row r="57" spans="1:100" ht="15" customHeight="1" x14ac:dyDescent="0.35">
      <c r="A57" s="40"/>
      <c r="B57" s="253"/>
      <c r="C57" s="253"/>
      <c r="D57" s="254"/>
      <c r="E57" s="405"/>
      <c r="F57" s="406"/>
      <c r="G57" s="406"/>
      <c r="H57" s="406"/>
      <c r="I57" s="406"/>
      <c r="J57" s="395"/>
      <c r="K57" s="396"/>
      <c r="L57" s="396"/>
      <c r="M57" s="396"/>
      <c r="N57" s="396"/>
      <c r="O57" s="396"/>
      <c r="P57" s="396"/>
      <c r="Q57" s="396"/>
      <c r="R57" s="396"/>
      <c r="S57" s="399"/>
      <c r="T57" s="395"/>
      <c r="U57" s="396"/>
      <c r="V57" s="396"/>
      <c r="W57" s="396"/>
      <c r="X57" s="396"/>
      <c r="Y57" s="396"/>
      <c r="Z57" s="396"/>
      <c r="AA57" s="396"/>
      <c r="AB57" s="396"/>
      <c r="AC57" s="399"/>
      <c r="AD57" s="395"/>
      <c r="AE57" s="396"/>
      <c r="AF57" s="396"/>
      <c r="AG57" s="396"/>
      <c r="AH57" s="396"/>
      <c r="AI57" s="396"/>
      <c r="AJ57" s="396"/>
      <c r="AK57" s="396"/>
      <c r="AL57" s="396"/>
      <c r="AM57" s="399"/>
      <c r="AN57" s="387"/>
      <c r="AO57" s="388"/>
      <c r="AP57" s="388"/>
      <c r="AQ57" s="388"/>
      <c r="AR57" s="388"/>
      <c r="AS57" s="388"/>
      <c r="AT57" s="388"/>
      <c r="AU57" s="388"/>
      <c r="AV57" s="388"/>
      <c r="AW57" s="423"/>
      <c r="AX57" s="415"/>
      <c r="AY57" s="413"/>
      <c r="AZ57" s="413"/>
      <c r="BA57" s="413"/>
      <c r="BB57" s="413"/>
      <c r="BC57" s="413"/>
      <c r="BD57" s="413"/>
      <c r="BE57" s="413"/>
      <c r="BF57" s="413"/>
      <c r="BG57" s="414"/>
      <c r="BH57" s="40"/>
      <c r="BI57" s="454"/>
      <c r="BJ57" s="455"/>
      <c r="BK57" s="455"/>
      <c r="BL57" s="455"/>
      <c r="BM57" s="455"/>
      <c r="BN57" s="456"/>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row>
    <row r="58" spans="1:100" ht="15" customHeight="1" x14ac:dyDescent="0.35">
      <c r="A58" s="40"/>
      <c r="B58" s="253"/>
      <c r="C58" s="253"/>
      <c r="D58" s="254"/>
      <c r="E58" s="405"/>
      <c r="F58" s="406"/>
      <c r="G58" s="406"/>
      <c r="H58" s="406"/>
      <c r="I58" s="406"/>
      <c r="J58" s="395" t="e">
        <f>IF(AND('Riesgos Corrup'!#REF!="Media",'Riesgos Corrup'!#REF!="Mayor"),CONCATENATE("R",'Riesgos Corrup'!#REF!),"")</f>
        <v>#REF!</v>
      </c>
      <c r="K58" s="396"/>
      <c r="L58" s="396" t="e">
        <f>IF(AND('Riesgos Corrup'!#REF!="Media",'Riesgos Corrup'!#REF!="Mayor"),CONCATENATE("R",'Riesgos Corrup'!#REF!),"")</f>
        <v>#REF!</v>
      </c>
      <c r="M58" s="396"/>
      <c r="N58" s="396" t="e">
        <f>IF(AND('Riesgos Corrup'!#REF!="Media",'Riesgos Corrup'!#REF!="Mayor"),CONCATENATE("R",'Riesgos Corrup'!#REF!),"")</f>
        <v>#REF!</v>
      </c>
      <c r="O58" s="396"/>
      <c r="P58" s="396" t="e">
        <f>IF(AND('Riesgos Corrup'!#REF!="Media",'Riesgos Corrup'!#REF!="Mayor"),CONCATENATE("R",'Riesgos Corrup'!#REF!),"")</f>
        <v>#REF!</v>
      </c>
      <c r="Q58" s="396"/>
      <c r="R58" s="396" t="e">
        <f>IF(AND('Riesgos Corrup'!#REF!="Media",'Riesgos Corrup'!#REF!="Mayor"),CONCATENATE("R",'Riesgos Corrup'!#REF!),"")</f>
        <v>#REF!</v>
      </c>
      <c r="S58" s="399"/>
      <c r="T58" s="395" t="e">
        <f>IF(AND('Riesgos Corrup'!#REF!="Media",'Riesgos Corrup'!#REF!="Mayor"),CONCATENATE("R",'Riesgos Corrup'!#REF!),"")</f>
        <v>#REF!</v>
      </c>
      <c r="U58" s="396"/>
      <c r="V58" s="396" t="e">
        <f>IF(AND('Riesgos Corrup'!#REF!="Media",'Riesgos Corrup'!#REF!="Mayor"),CONCATENATE("R",'Riesgos Corrup'!#REF!),"")</f>
        <v>#REF!</v>
      </c>
      <c r="W58" s="396"/>
      <c r="X58" s="396" t="e">
        <f>IF(AND('Riesgos Corrup'!#REF!="Media",'Riesgos Corrup'!#REF!="Mayor"),CONCATENATE("R",'Riesgos Corrup'!#REF!),"")</f>
        <v>#REF!</v>
      </c>
      <c r="Y58" s="396"/>
      <c r="Z58" s="396" t="e">
        <f>IF(AND('Riesgos Corrup'!#REF!="Media",'Riesgos Corrup'!#REF!="Mayor"),CONCATENATE("R",'Riesgos Corrup'!#REF!),"")</f>
        <v>#REF!</v>
      </c>
      <c r="AA58" s="396"/>
      <c r="AB58" s="396" t="e">
        <f>IF(AND('Riesgos Corrup'!#REF!="Media",'Riesgos Corrup'!#REF!="Mayor"),CONCATENATE("R",'Riesgos Corrup'!#REF!),"")</f>
        <v>#REF!</v>
      </c>
      <c r="AC58" s="399"/>
      <c r="AD58" s="395" t="e">
        <f>IF(AND('Riesgos Corrup'!#REF!="Media",'Riesgos Corrup'!#REF!="Mayor"),CONCATENATE("R",'Riesgos Corrup'!#REF!),"")</f>
        <v>#REF!</v>
      </c>
      <c r="AE58" s="396"/>
      <c r="AF58" s="396" t="e">
        <f>IF(AND('Riesgos Corrup'!#REF!="Media",'Riesgos Corrup'!#REF!="Mayor"),CONCATENATE("R",'Riesgos Corrup'!#REF!),"")</f>
        <v>#REF!</v>
      </c>
      <c r="AG58" s="396"/>
      <c r="AH58" s="396" t="e">
        <f>IF(AND('Riesgos Corrup'!#REF!="Media",'Riesgos Corrup'!#REF!="Mayor"),CONCATENATE("R",'Riesgos Corrup'!#REF!),"")</f>
        <v>#REF!</v>
      </c>
      <c r="AI58" s="396"/>
      <c r="AJ58" s="396" t="e">
        <f>IF(AND('Riesgos Corrup'!#REF!="Media",'Riesgos Corrup'!#REF!="Mayor"),CONCATENATE("R",'Riesgos Corrup'!#REF!),"")</f>
        <v>#REF!</v>
      </c>
      <c r="AK58" s="396"/>
      <c r="AL58" s="396" t="e">
        <f>IF(AND('Riesgos Corrup'!#REF!="Media",'Riesgos Corrup'!#REF!="Mayor"),CONCATENATE("R",'Riesgos Corrup'!#REF!),"")</f>
        <v>#REF!</v>
      </c>
      <c r="AM58" s="399"/>
      <c r="AN58" s="387" t="e">
        <f>IF(AND('Riesgos Corrup'!#REF!="Media",'Riesgos Corrup'!#REF!="Mayor"),CONCATENATE("R",'Riesgos Corrup'!#REF!),"")</f>
        <v>#REF!</v>
      </c>
      <c r="AO58" s="388"/>
      <c r="AP58" s="388" t="e">
        <f>IF(AND('Riesgos Corrup'!#REF!="Media",'Riesgos Corrup'!#REF!="Mayor"),CONCATENATE("R",'Riesgos Corrup'!#REF!),"")</f>
        <v>#REF!</v>
      </c>
      <c r="AQ58" s="388"/>
      <c r="AR58" s="388" t="e">
        <f>IF(AND('Riesgos Corrup'!#REF!="Media",'Riesgos Corrup'!#REF!="Mayor"),CONCATENATE("R",'Riesgos Corrup'!#REF!),"")</f>
        <v>#REF!</v>
      </c>
      <c r="AS58" s="388"/>
      <c r="AT58" s="388" t="e">
        <f>IF(AND('Riesgos Corrup'!#REF!="Media",'Riesgos Corrup'!#REF!="Mayor"),CONCATENATE("R",'Riesgos Corrup'!#REF!),"")</f>
        <v>#REF!</v>
      </c>
      <c r="AU58" s="388"/>
      <c r="AV58" s="388" t="e">
        <f>IF(AND('Riesgos Corrup'!#REF!="Media",'Riesgos Corrup'!#REF!="Mayor"),CONCATENATE("R",'Riesgos Corrup'!#REF!),"")</f>
        <v>#REF!</v>
      </c>
      <c r="AW58" s="423"/>
      <c r="AX58" s="415" t="e">
        <f>IF(AND('Riesgos Corrup'!#REF!="Media",'Riesgos Corrup'!#REF!="Catastrófico"),CONCATENATE("R",'Riesgos Corrup'!#REF!),"")</f>
        <v>#REF!</v>
      </c>
      <c r="AY58" s="413"/>
      <c r="AZ58" s="413" t="e">
        <f>IF(AND('Riesgos Corrup'!#REF!="Media",'Riesgos Corrup'!#REF!="Catastrófico"),CONCATENATE("R",'Riesgos Corrup'!#REF!),"")</f>
        <v>#REF!</v>
      </c>
      <c r="BA58" s="413"/>
      <c r="BB58" s="413" t="e">
        <f>IF(AND('Riesgos Corrup'!#REF!="Media",'Riesgos Corrup'!#REF!="Catastrófico"),CONCATENATE("R",'Riesgos Corrup'!#REF!),"")</f>
        <v>#REF!</v>
      </c>
      <c r="BC58" s="413"/>
      <c r="BD58" s="413" t="e">
        <f>IF(AND('Riesgos Corrup'!#REF!="Media",'Riesgos Corrup'!#REF!="Catastrófico"),CONCATENATE("R",'Riesgos Corrup'!#REF!),"")</f>
        <v>#REF!</v>
      </c>
      <c r="BE58" s="413"/>
      <c r="BF58" s="413" t="e">
        <f>IF(AND('Riesgos Corrup'!#REF!="Media",'Riesgos Corrup'!#REF!="Catastrófico"),CONCATENATE("R",'Riesgos Corrup'!#REF!),"")</f>
        <v>#REF!</v>
      </c>
      <c r="BG58" s="414"/>
      <c r="BH58" s="40"/>
      <c r="BI58" s="454"/>
      <c r="BJ58" s="455"/>
      <c r="BK58" s="455"/>
      <c r="BL58" s="455"/>
      <c r="BM58" s="455"/>
      <c r="BN58" s="456"/>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row>
    <row r="59" spans="1:100" ht="15" customHeight="1" x14ac:dyDescent="0.35">
      <c r="A59" s="40"/>
      <c r="B59" s="253"/>
      <c r="C59" s="253"/>
      <c r="D59" s="254"/>
      <c r="E59" s="405"/>
      <c r="F59" s="406"/>
      <c r="G59" s="406"/>
      <c r="H59" s="406"/>
      <c r="I59" s="406"/>
      <c r="J59" s="395"/>
      <c r="K59" s="396"/>
      <c r="L59" s="396"/>
      <c r="M59" s="396"/>
      <c r="N59" s="396"/>
      <c r="O59" s="396"/>
      <c r="P59" s="396"/>
      <c r="Q59" s="396"/>
      <c r="R59" s="396"/>
      <c r="S59" s="399"/>
      <c r="T59" s="395"/>
      <c r="U59" s="396"/>
      <c r="V59" s="396"/>
      <c r="W59" s="396"/>
      <c r="X59" s="396"/>
      <c r="Y59" s="396"/>
      <c r="Z59" s="396"/>
      <c r="AA59" s="396"/>
      <c r="AB59" s="396"/>
      <c r="AC59" s="399"/>
      <c r="AD59" s="395"/>
      <c r="AE59" s="396"/>
      <c r="AF59" s="396"/>
      <c r="AG59" s="396"/>
      <c r="AH59" s="396"/>
      <c r="AI59" s="396"/>
      <c r="AJ59" s="396"/>
      <c r="AK59" s="396"/>
      <c r="AL59" s="396"/>
      <c r="AM59" s="399"/>
      <c r="AN59" s="387"/>
      <c r="AO59" s="388"/>
      <c r="AP59" s="388"/>
      <c r="AQ59" s="388"/>
      <c r="AR59" s="388"/>
      <c r="AS59" s="388"/>
      <c r="AT59" s="388"/>
      <c r="AU59" s="388"/>
      <c r="AV59" s="388"/>
      <c r="AW59" s="423"/>
      <c r="AX59" s="415"/>
      <c r="AY59" s="413"/>
      <c r="AZ59" s="413"/>
      <c r="BA59" s="413"/>
      <c r="BB59" s="413"/>
      <c r="BC59" s="413"/>
      <c r="BD59" s="413"/>
      <c r="BE59" s="413"/>
      <c r="BF59" s="413"/>
      <c r="BG59" s="414"/>
      <c r="BH59" s="40"/>
      <c r="BI59" s="454"/>
      <c r="BJ59" s="455"/>
      <c r="BK59" s="455"/>
      <c r="BL59" s="455"/>
      <c r="BM59" s="455"/>
      <c r="BN59" s="456"/>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row>
    <row r="60" spans="1:100" ht="15" customHeight="1" x14ac:dyDescent="0.35">
      <c r="A60" s="40"/>
      <c r="B60" s="253"/>
      <c r="C60" s="253"/>
      <c r="D60" s="254"/>
      <c r="E60" s="405"/>
      <c r="F60" s="406"/>
      <c r="G60" s="406"/>
      <c r="H60" s="406"/>
      <c r="I60" s="406"/>
      <c r="J60" s="395" t="e">
        <f>IF(AND('Riesgos Corrup'!#REF!="Media",'Riesgos Corrup'!#REF!="Mayor"),CONCATENATE("R",'Riesgos Corrup'!#REF!),"")</f>
        <v>#REF!</v>
      </c>
      <c r="K60" s="396"/>
      <c r="L60" s="396" t="str">
        <f ca="1">IF(AND('Riesgos Corrup'!$K$37="Media",'Riesgos Corrup'!$O$37="Mayor"),CONCATENATE("R",'Riesgos Corrup'!$A$37),"")</f>
        <v/>
      </c>
      <c r="M60" s="396"/>
      <c r="N60" s="396" t="e">
        <f>IF(AND('Riesgos Corrup'!#REF!="Media",'Riesgos Corrup'!#REF!="Mayor"),CONCATENATE("R",'Riesgos Corrup'!#REF!),"")</f>
        <v>#REF!</v>
      </c>
      <c r="O60" s="396"/>
      <c r="P60" s="396" t="e">
        <f>IF(AND('Riesgos Corrup'!#REF!="Media",'Riesgos Corrup'!#REF!="Mayor"),CONCATENATE("R",'Riesgos Corrup'!#REF!),"")</f>
        <v>#REF!</v>
      </c>
      <c r="Q60" s="396"/>
      <c r="R60" s="396" t="e">
        <f>IF(AND('Riesgos Corrup'!#REF!="Media",'Riesgos Corrup'!#REF!="Mayor"),CONCATENATE("R",'Riesgos Corrup'!#REF!),"")</f>
        <v>#REF!</v>
      </c>
      <c r="S60" s="399"/>
      <c r="T60" s="395" t="e">
        <f>IF(AND('Riesgos Corrup'!#REF!="Media",'Riesgos Corrup'!#REF!="Mayor"),CONCATENATE("R",'Riesgos Corrup'!#REF!),"")</f>
        <v>#REF!</v>
      </c>
      <c r="U60" s="396"/>
      <c r="V60" s="396" t="str">
        <f ca="1">IF(AND('Riesgos Corrup'!$K$37="Media",'Riesgos Corrup'!$O$37="Mayor"),CONCATENATE("R",'Riesgos Corrup'!$A$37),"")</f>
        <v/>
      </c>
      <c r="W60" s="396"/>
      <c r="X60" s="396" t="e">
        <f>IF(AND('Riesgos Corrup'!#REF!="Media",'Riesgos Corrup'!#REF!="Mayor"),CONCATENATE("R",'Riesgos Corrup'!#REF!),"")</f>
        <v>#REF!</v>
      </c>
      <c r="Y60" s="396"/>
      <c r="Z60" s="396" t="e">
        <f>IF(AND('Riesgos Corrup'!#REF!="Media",'Riesgos Corrup'!#REF!="Mayor"),CONCATENATE("R",'Riesgos Corrup'!#REF!),"")</f>
        <v>#REF!</v>
      </c>
      <c r="AA60" s="396"/>
      <c r="AB60" s="396" t="e">
        <f>IF(AND('Riesgos Corrup'!#REF!="Media",'Riesgos Corrup'!#REF!="Mayor"),CONCATENATE("R",'Riesgos Corrup'!#REF!),"")</f>
        <v>#REF!</v>
      </c>
      <c r="AC60" s="399"/>
      <c r="AD60" s="395" t="e">
        <f>IF(AND('Riesgos Corrup'!#REF!="Media",'Riesgos Corrup'!#REF!="Mayor"),CONCATENATE("R",'Riesgos Corrup'!#REF!),"")</f>
        <v>#REF!</v>
      </c>
      <c r="AE60" s="396"/>
      <c r="AF60" s="396" t="str">
        <f ca="1">IF(AND('Riesgos Corrup'!$K$37="Media",'Riesgos Corrup'!$O$37="Mayor"),CONCATENATE("R",'Riesgos Corrup'!$A$37),"")</f>
        <v/>
      </c>
      <c r="AG60" s="396"/>
      <c r="AH60" s="396" t="e">
        <f>IF(AND('Riesgos Corrup'!#REF!="Media",'Riesgos Corrup'!#REF!="Mayor"),CONCATENATE("R",'Riesgos Corrup'!#REF!),"")</f>
        <v>#REF!</v>
      </c>
      <c r="AI60" s="396"/>
      <c r="AJ60" s="396" t="e">
        <f>IF(AND('Riesgos Corrup'!#REF!="Media",'Riesgos Corrup'!#REF!="Mayor"),CONCATENATE("R",'Riesgos Corrup'!#REF!),"")</f>
        <v>#REF!</v>
      </c>
      <c r="AK60" s="396"/>
      <c r="AL60" s="396" t="e">
        <f>IF(AND('Riesgos Corrup'!#REF!="Media",'Riesgos Corrup'!#REF!="Mayor"),CONCATENATE("R",'Riesgos Corrup'!#REF!),"")</f>
        <v>#REF!</v>
      </c>
      <c r="AM60" s="399"/>
      <c r="AN60" s="387" t="e">
        <f>IF(AND('Riesgos Corrup'!#REF!="Media",'Riesgos Corrup'!#REF!="Mayor"),CONCATENATE("R",'Riesgos Corrup'!#REF!),"")</f>
        <v>#REF!</v>
      </c>
      <c r="AO60" s="388"/>
      <c r="AP60" s="388" t="str">
        <f ca="1">IF(AND('Riesgos Corrup'!$K$37="Media",'Riesgos Corrup'!$O$37="Mayor"),CONCATENATE("R",'Riesgos Corrup'!$A$37),"")</f>
        <v/>
      </c>
      <c r="AQ60" s="388"/>
      <c r="AR60" s="388" t="e">
        <f>IF(AND('Riesgos Corrup'!#REF!="Media",'Riesgos Corrup'!#REF!="Mayor"),CONCATENATE("R",'Riesgos Corrup'!#REF!),"")</f>
        <v>#REF!</v>
      </c>
      <c r="AS60" s="388"/>
      <c r="AT60" s="388" t="e">
        <f>IF(AND('Riesgos Corrup'!#REF!="Media",'Riesgos Corrup'!#REF!="Mayor"),CONCATENATE("R",'Riesgos Corrup'!#REF!),"")</f>
        <v>#REF!</v>
      </c>
      <c r="AU60" s="388"/>
      <c r="AV60" s="388" t="e">
        <f>IF(AND('Riesgos Corrup'!#REF!="Media",'Riesgos Corrup'!#REF!="Mayor"),CONCATENATE("R",'Riesgos Corrup'!#REF!),"")</f>
        <v>#REF!</v>
      </c>
      <c r="AW60" s="423"/>
      <c r="AX60" s="415" t="e">
        <f>IF(AND('Riesgos Corrup'!#REF!="Media",'Riesgos Corrup'!#REF!="Catastrófico"),CONCATENATE("R",'Riesgos Corrup'!#REF!),"")</f>
        <v>#REF!</v>
      </c>
      <c r="AY60" s="413"/>
      <c r="AZ60" s="413" t="str">
        <f ca="1">IF(AND('Riesgos Corrup'!$K$37="Media",'Riesgos Corrup'!$O$37="Catastrófico"),CONCATENATE("R",'Riesgos Corrup'!$A$37),"")</f>
        <v/>
      </c>
      <c r="BA60" s="413"/>
      <c r="BB60" s="413" t="e">
        <f>IF(AND('Riesgos Corrup'!#REF!="Media",'Riesgos Corrup'!#REF!="Catastrófico"),CONCATENATE("R",'Riesgos Corrup'!#REF!),"")</f>
        <v>#REF!</v>
      </c>
      <c r="BC60" s="413"/>
      <c r="BD60" s="413" t="e">
        <f>IF(AND('Riesgos Corrup'!#REF!="Media",'Riesgos Corrup'!#REF!="Catastrófico"),CONCATENATE("R",'Riesgos Corrup'!#REF!),"")</f>
        <v>#REF!</v>
      </c>
      <c r="BE60" s="413"/>
      <c r="BF60" s="413" t="e">
        <f>IF(AND('Riesgos Corrup'!#REF!="Media",'Riesgos Corrup'!#REF!="Catastrófico"),CONCATENATE("R",'Riesgos Corrup'!#REF!),"")</f>
        <v>#REF!</v>
      </c>
      <c r="BG60" s="414"/>
      <c r="BH60" s="40"/>
      <c r="BI60" s="454"/>
      <c r="BJ60" s="455"/>
      <c r="BK60" s="455"/>
      <c r="BL60" s="455"/>
      <c r="BM60" s="455"/>
      <c r="BN60" s="456"/>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row>
    <row r="61" spans="1:100" ht="15" customHeight="1" x14ac:dyDescent="0.35">
      <c r="A61" s="40"/>
      <c r="B61" s="253"/>
      <c r="C61" s="253"/>
      <c r="D61" s="254"/>
      <c r="E61" s="405"/>
      <c r="F61" s="406"/>
      <c r="G61" s="406"/>
      <c r="H61" s="406"/>
      <c r="I61" s="406"/>
      <c r="J61" s="395"/>
      <c r="K61" s="396"/>
      <c r="L61" s="396"/>
      <c r="M61" s="396"/>
      <c r="N61" s="396"/>
      <c r="O61" s="396"/>
      <c r="P61" s="396"/>
      <c r="Q61" s="396"/>
      <c r="R61" s="396"/>
      <c r="S61" s="399"/>
      <c r="T61" s="395"/>
      <c r="U61" s="396"/>
      <c r="V61" s="396"/>
      <c r="W61" s="396"/>
      <c r="X61" s="396"/>
      <c r="Y61" s="396"/>
      <c r="Z61" s="396"/>
      <c r="AA61" s="396"/>
      <c r="AB61" s="396"/>
      <c r="AC61" s="399"/>
      <c r="AD61" s="395"/>
      <c r="AE61" s="396"/>
      <c r="AF61" s="396"/>
      <c r="AG61" s="396"/>
      <c r="AH61" s="396"/>
      <c r="AI61" s="396"/>
      <c r="AJ61" s="396"/>
      <c r="AK61" s="396"/>
      <c r="AL61" s="396"/>
      <c r="AM61" s="399"/>
      <c r="AN61" s="387"/>
      <c r="AO61" s="388"/>
      <c r="AP61" s="388"/>
      <c r="AQ61" s="388"/>
      <c r="AR61" s="388"/>
      <c r="AS61" s="388"/>
      <c r="AT61" s="388"/>
      <c r="AU61" s="388"/>
      <c r="AV61" s="388"/>
      <c r="AW61" s="423"/>
      <c r="AX61" s="415"/>
      <c r="AY61" s="413"/>
      <c r="AZ61" s="413"/>
      <c r="BA61" s="413"/>
      <c r="BB61" s="413"/>
      <c r="BC61" s="413"/>
      <c r="BD61" s="413"/>
      <c r="BE61" s="413"/>
      <c r="BF61" s="413"/>
      <c r="BG61" s="414"/>
      <c r="BH61" s="40"/>
      <c r="BI61" s="454"/>
      <c r="BJ61" s="455"/>
      <c r="BK61" s="455"/>
      <c r="BL61" s="455"/>
      <c r="BM61" s="455"/>
      <c r="BN61" s="456"/>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row>
    <row r="62" spans="1:100" ht="15" customHeight="1" x14ac:dyDescent="0.35">
      <c r="A62" s="40"/>
      <c r="B62" s="253"/>
      <c r="C62" s="253"/>
      <c r="D62" s="254"/>
      <c r="E62" s="405"/>
      <c r="F62" s="406"/>
      <c r="G62" s="406"/>
      <c r="H62" s="406"/>
      <c r="I62" s="406"/>
      <c r="J62" s="395" t="str">
        <f ca="1">IF(AND('Riesgos Corrup'!$K$40="Media",'Riesgos Corrup'!$O$40="Mayor"),CONCATENATE("R",'Riesgos Corrup'!$A$40),"")</f>
        <v>R12</v>
      </c>
      <c r="K62" s="396"/>
      <c r="L62" s="396" t="e">
        <f>IF(AND('Riesgos Corrup'!#REF!="Media",'Riesgos Corrup'!#REF!="Mayor"),CONCATENATE("R",'Riesgos Corrup'!#REF!),"")</f>
        <v>#REF!</v>
      </c>
      <c r="M62" s="396"/>
      <c r="N62" s="396" t="str">
        <f ca="1">IF(AND('Riesgos Corrup'!$K$43="Media",'Riesgos Corrup'!$O$43="Mayor"),CONCATENATE("R",'Riesgos Corrup'!$A$43),"")</f>
        <v>R13</v>
      </c>
      <c r="O62" s="396"/>
      <c r="P62" s="396" t="str">
        <f ca="1">IF(AND('Riesgos Corrup'!$K$46="Media",'Riesgos Corrup'!$O$46="Mayor"),CONCATENATE("R",'Riesgos Corrup'!$A$46),"")</f>
        <v/>
      </c>
      <c r="Q62" s="396"/>
      <c r="R62" s="396" t="e">
        <f>IF(AND('Riesgos Corrup'!#REF!="Media",'Riesgos Corrup'!#REF!="Mayor"),CONCATENATE("R",'Riesgos Corrup'!#REF!),"")</f>
        <v>#REF!</v>
      </c>
      <c r="S62" s="399"/>
      <c r="T62" s="395" t="str">
        <f ca="1">IF(AND('Riesgos Corrup'!$K$40="Media",'Riesgos Corrup'!$O$40="Mayor"),CONCATENATE("R",'Riesgos Corrup'!$A$40),"")</f>
        <v>R12</v>
      </c>
      <c r="U62" s="396"/>
      <c r="V62" s="396" t="e">
        <f>IF(AND('Riesgos Corrup'!#REF!="Media",'Riesgos Corrup'!#REF!="Mayor"),CONCATENATE("R",'Riesgos Corrup'!#REF!),"")</f>
        <v>#REF!</v>
      </c>
      <c r="W62" s="396"/>
      <c r="X62" s="396" t="str">
        <f ca="1">IF(AND('Riesgos Corrup'!$K$43="Media",'Riesgos Corrup'!$O$43="Mayor"),CONCATENATE("R",'Riesgos Corrup'!$A$43),"")</f>
        <v>R13</v>
      </c>
      <c r="Y62" s="396"/>
      <c r="Z62" s="396" t="str">
        <f ca="1">IF(AND('Riesgos Corrup'!$K$46="Media",'Riesgos Corrup'!$O$46="Mayor"),CONCATENATE("R",'Riesgos Corrup'!$A$46),"")</f>
        <v/>
      </c>
      <c r="AA62" s="396"/>
      <c r="AB62" s="396" t="e">
        <f>IF(AND('Riesgos Corrup'!#REF!="Media",'Riesgos Corrup'!#REF!="Mayor"),CONCATENATE("R",'Riesgos Corrup'!#REF!),"")</f>
        <v>#REF!</v>
      </c>
      <c r="AC62" s="399"/>
      <c r="AD62" s="395" t="str">
        <f ca="1">IF(AND('Riesgos Corrup'!$K$40="Media",'Riesgos Corrup'!$O$40="Mayor"),CONCATENATE("R",'Riesgos Corrup'!$A$40),"")</f>
        <v>R12</v>
      </c>
      <c r="AE62" s="396"/>
      <c r="AF62" s="396" t="e">
        <f>IF(AND('Riesgos Corrup'!#REF!="Media",'Riesgos Corrup'!#REF!="Mayor"),CONCATENATE("R",'Riesgos Corrup'!#REF!),"")</f>
        <v>#REF!</v>
      </c>
      <c r="AG62" s="396"/>
      <c r="AH62" s="396" t="str">
        <f ca="1">IF(AND('Riesgos Corrup'!$K$43="Media",'Riesgos Corrup'!$O$43="Mayor"),CONCATENATE("R",'Riesgos Corrup'!$A$43),"")</f>
        <v>R13</v>
      </c>
      <c r="AI62" s="396"/>
      <c r="AJ62" s="396" t="str">
        <f ca="1">IF(AND('Riesgos Corrup'!$K$46="Media",'Riesgos Corrup'!$O$46="Mayor"),CONCATENATE("R",'Riesgos Corrup'!$A$46),"")</f>
        <v/>
      </c>
      <c r="AK62" s="396"/>
      <c r="AL62" s="396" t="e">
        <f>IF(AND('Riesgos Corrup'!#REF!="Media",'Riesgos Corrup'!#REF!="Mayor"),CONCATENATE("R",'Riesgos Corrup'!#REF!),"")</f>
        <v>#REF!</v>
      </c>
      <c r="AM62" s="399"/>
      <c r="AN62" s="387" t="str">
        <f ca="1">IF(AND('Riesgos Corrup'!$K$40="Media",'Riesgos Corrup'!$O$40="Mayor"),CONCATENATE("R",'Riesgos Corrup'!$A$40),"")</f>
        <v>R12</v>
      </c>
      <c r="AO62" s="388"/>
      <c r="AP62" s="388" t="e">
        <f>IF(AND('Riesgos Corrup'!#REF!="Media",'Riesgos Corrup'!#REF!="Mayor"),CONCATENATE("R",'Riesgos Corrup'!#REF!),"")</f>
        <v>#REF!</v>
      </c>
      <c r="AQ62" s="388"/>
      <c r="AR62" s="388" t="str">
        <f ca="1">IF(AND('Riesgos Corrup'!$K$43="Media",'Riesgos Corrup'!$O$43="Mayor"),CONCATENATE("R",'Riesgos Corrup'!$A$43),"")</f>
        <v>R13</v>
      </c>
      <c r="AS62" s="388"/>
      <c r="AT62" s="388" t="str">
        <f ca="1">IF(AND('Riesgos Corrup'!$K$46="Media",'Riesgos Corrup'!$O$46="Mayor"),CONCATENATE("R",'Riesgos Corrup'!$A$46),"")</f>
        <v/>
      </c>
      <c r="AU62" s="388"/>
      <c r="AV62" s="388" t="e">
        <f>IF(AND('Riesgos Corrup'!#REF!="Media",'Riesgos Corrup'!#REF!="Mayor"),CONCATENATE("R",'Riesgos Corrup'!#REF!),"")</f>
        <v>#REF!</v>
      </c>
      <c r="AW62" s="423"/>
      <c r="AX62" s="415" t="str">
        <f ca="1">IF(AND('Riesgos Corrup'!$K$40="Media",'Riesgos Corrup'!$O$40="Catastrófico"),CONCATENATE("R",'Riesgos Corrup'!$A$40),"")</f>
        <v/>
      </c>
      <c r="AY62" s="413"/>
      <c r="AZ62" s="413" t="e">
        <f>IF(AND('Riesgos Corrup'!#REF!="Media",'Riesgos Corrup'!#REF!="Catastrófico"),CONCATENATE("R",'Riesgos Corrup'!#REF!),"")</f>
        <v>#REF!</v>
      </c>
      <c r="BA62" s="413"/>
      <c r="BB62" s="413" t="str">
        <f ca="1">IF(AND('Riesgos Corrup'!$K$43="Media",'Riesgos Corrup'!$O$43="Catastrófico"),CONCATENATE("R",'Riesgos Corrup'!$A$43),"")</f>
        <v/>
      </c>
      <c r="BC62" s="413"/>
      <c r="BD62" s="413" t="str">
        <f ca="1">IF(AND('Riesgos Corrup'!$K$46="Media",'Riesgos Corrup'!$O$46="Catastrófico"),CONCATENATE("R",'Riesgos Corrup'!$A$46),"")</f>
        <v/>
      </c>
      <c r="BE62" s="413"/>
      <c r="BF62" s="413" t="e">
        <f>IF(AND('Riesgos Corrup'!#REF!="Media",'Riesgos Corrup'!#REF!="Catastrófico"),CONCATENATE("R",'Riesgos Corrup'!#REF!),"")</f>
        <v>#REF!</v>
      </c>
      <c r="BG62" s="414"/>
      <c r="BH62" s="40"/>
      <c r="BI62" s="454"/>
      <c r="BJ62" s="455"/>
      <c r="BK62" s="455"/>
      <c r="BL62" s="455"/>
      <c r="BM62" s="455"/>
      <c r="BN62" s="456"/>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row>
    <row r="63" spans="1:100" ht="15" customHeight="1" x14ac:dyDescent="0.35">
      <c r="A63" s="40"/>
      <c r="B63" s="253"/>
      <c r="C63" s="253"/>
      <c r="D63" s="254"/>
      <c r="E63" s="405"/>
      <c r="F63" s="406"/>
      <c r="G63" s="406"/>
      <c r="H63" s="406"/>
      <c r="I63" s="406"/>
      <c r="J63" s="395"/>
      <c r="K63" s="396"/>
      <c r="L63" s="396"/>
      <c r="M63" s="396"/>
      <c r="N63" s="396"/>
      <c r="O63" s="396"/>
      <c r="P63" s="396"/>
      <c r="Q63" s="396"/>
      <c r="R63" s="396"/>
      <c r="S63" s="399"/>
      <c r="T63" s="395"/>
      <c r="U63" s="396"/>
      <c r="V63" s="396"/>
      <c r="W63" s="396"/>
      <c r="X63" s="396"/>
      <c r="Y63" s="396"/>
      <c r="Z63" s="396"/>
      <c r="AA63" s="396"/>
      <c r="AB63" s="396"/>
      <c r="AC63" s="399"/>
      <c r="AD63" s="395"/>
      <c r="AE63" s="396"/>
      <c r="AF63" s="396"/>
      <c r="AG63" s="396"/>
      <c r="AH63" s="396"/>
      <c r="AI63" s="396"/>
      <c r="AJ63" s="396"/>
      <c r="AK63" s="396"/>
      <c r="AL63" s="396"/>
      <c r="AM63" s="399"/>
      <c r="AN63" s="387"/>
      <c r="AO63" s="388"/>
      <c r="AP63" s="388"/>
      <c r="AQ63" s="388"/>
      <c r="AR63" s="388"/>
      <c r="AS63" s="388"/>
      <c r="AT63" s="388"/>
      <c r="AU63" s="388"/>
      <c r="AV63" s="388"/>
      <c r="AW63" s="423"/>
      <c r="AX63" s="415"/>
      <c r="AY63" s="413"/>
      <c r="AZ63" s="413"/>
      <c r="BA63" s="413"/>
      <c r="BB63" s="413"/>
      <c r="BC63" s="413"/>
      <c r="BD63" s="413"/>
      <c r="BE63" s="413"/>
      <c r="BF63" s="413"/>
      <c r="BG63" s="414"/>
      <c r="BH63" s="40"/>
      <c r="BI63" s="454"/>
      <c r="BJ63" s="455"/>
      <c r="BK63" s="455"/>
      <c r="BL63" s="455"/>
      <c r="BM63" s="455"/>
      <c r="BN63" s="456"/>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row>
    <row r="64" spans="1:100" ht="15" customHeight="1" x14ac:dyDescent="0.35">
      <c r="A64" s="40"/>
      <c r="B64" s="253"/>
      <c r="C64" s="253"/>
      <c r="D64" s="254"/>
      <c r="E64" s="405"/>
      <c r="F64" s="406"/>
      <c r="G64" s="406"/>
      <c r="H64" s="406"/>
      <c r="I64" s="406"/>
      <c r="J64" s="395" t="e">
        <f>IF(AND('Riesgos Corrup'!#REF!="Media",'Riesgos Corrup'!#REF!="Mayor"),CONCATENATE("R",'Riesgos Corrup'!#REF!),"")</f>
        <v>#REF!</v>
      </c>
      <c r="K64" s="396"/>
      <c r="L64" s="396" t="e">
        <f>IF(AND('Riesgos Corrup'!#REF!="Media",'Riesgos Corrup'!#REF!="Mayor"),CONCATENATE("R",'Riesgos Corrup'!#REF!),"")</f>
        <v>#REF!</v>
      </c>
      <c r="M64" s="396"/>
      <c r="N64" s="396" t="str">
        <f ca="1">IF(AND('Riesgos Corrup'!$K$49="Media",'Riesgos Corrup'!$O$49="Mayor"),CONCATENATE("R",'Riesgos Corrup'!$A$49),"")</f>
        <v/>
      </c>
      <c r="O64" s="396"/>
      <c r="P64" s="396" t="e">
        <f>IF(AND('Riesgos Corrup'!#REF!="Media",'Riesgos Corrup'!#REF!="Mayor"),CONCATENATE("R",'Riesgos Corrup'!#REF!),"")</f>
        <v>#REF!</v>
      </c>
      <c r="Q64" s="396"/>
      <c r="R64" s="396" t="str">
        <f>IF(AND('Riesgos Corrup'!$K$54="Media",'Riesgos Corrup'!$O$54="Mayor"),CONCATENATE("R",'Riesgos Corrup'!$A$54),"")</f>
        <v/>
      </c>
      <c r="S64" s="399"/>
      <c r="T64" s="395" t="e">
        <f>IF(AND('Riesgos Corrup'!#REF!="Media",'Riesgos Corrup'!#REF!="Mayor"),CONCATENATE("R",'Riesgos Corrup'!#REF!),"")</f>
        <v>#REF!</v>
      </c>
      <c r="U64" s="396"/>
      <c r="V64" s="396" t="e">
        <f>IF(AND('Riesgos Corrup'!#REF!="Media",'Riesgos Corrup'!#REF!="Mayor"),CONCATENATE("R",'Riesgos Corrup'!#REF!),"")</f>
        <v>#REF!</v>
      </c>
      <c r="W64" s="396"/>
      <c r="X64" s="396" t="str">
        <f ca="1">IF(AND('Riesgos Corrup'!$K$49="Media",'Riesgos Corrup'!$O$49="Mayor"),CONCATENATE("R",'Riesgos Corrup'!$A$49),"")</f>
        <v/>
      </c>
      <c r="Y64" s="396"/>
      <c r="Z64" s="396" t="e">
        <f>IF(AND('Riesgos Corrup'!#REF!="Media",'Riesgos Corrup'!#REF!="Mayor"),CONCATENATE("R",'Riesgos Corrup'!#REF!),"")</f>
        <v>#REF!</v>
      </c>
      <c r="AA64" s="396"/>
      <c r="AB64" s="396" t="str">
        <f>IF(AND('Riesgos Corrup'!$K$54="Media",'Riesgos Corrup'!$O$54="Mayor"),CONCATENATE("R",'Riesgos Corrup'!$A$54),"")</f>
        <v/>
      </c>
      <c r="AC64" s="399"/>
      <c r="AD64" s="395" t="e">
        <f>IF(AND('Riesgos Corrup'!#REF!="Media",'Riesgos Corrup'!#REF!="Mayor"),CONCATENATE("R",'Riesgos Corrup'!#REF!),"")</f>
        <v>#REF!</v>
      </c>
      <c r="AE64" s="396"/>
      <c r="AF64" s="396" t="e">
        <f>IF(AND('Riesgos Corrup'!#REF!="Media",'Riesgos Corrup'!#REF!="Mayor"),CONCATENATE("R",'Riesgos Corrup'!#REF!),"")</f>
        <v>#REF!</v>
      </c>
      <c r="AG64" s="396"/>
      <c r="AH64" s="396" t="str">
        <f ca="1">IF(AND('Riesgos Corrup'!$K$49="Media",'Riesgos Corrup'!$O$49="Mayor"),CONCATENATE("R",'Riesgos Corrup'!$A$49),"")</f>
        <v/>
      </c>
      <c r="AI64" s="396"/>
      <c r="AJ64" s="396" t="e">
        <f>IF(AND('Riesgos Corrup'!#REF!="Media",'Riesgos Corrup'!#REF!="Mayor"),CONCATENATE("R",'Riesgos Corrup'!#REF!),"")</f>
        <v>#REF!</v>
      </c>
      <c r="AK64" s="396"/>
      <c r="AL64" s="396" t="str">
        <f>IF(AND('Riesgos Corrup'!$K$54="Media",'Riesgos Corrup'!$O$54="Mayor"),CONCATENATE("R",'Riesgos Corrup'!$A$54),"")</f>
        <v/>
      </c>
      <c r="AM64" s="399"/>
      <c r="AN64" s="387" t="e">
        <f>IF(AND('Riesgos Corrup'!#REF!="Media",'Riesgos Corrup'!#REF!="Mayor"),CONCATENATE("R",'Riesgos Corrup'!#REF!),"")</f>
        <v>#REF!</v>
      </c>
      <c r="AO64" s="388"/>
      <c r="AP64" s="388" t="e">
        <f>IF(AND('Riesgos Corrup'!#REF!="Media",'Riesgos Corrup'!#REF!="Mayor"),CONCATENATE("R",'Riesgos Corrup'!#REF!),"")</f>
        <v>#REF!</v>
      </c>
      <c r="AQ64" s="388"/>
      <c r="AR64" s="388" t="str">
        <f ca="1">IF(AND('Riesgos Corrup'!$K$49="Media",'Riesgos Corrup'!$O$49="Mayor"),CONCATENATE("R",'Riesgos Corrup'!$A$49),"")</f>
        <v/>
      </c>
      <c r="AS64" s="388"/>
      <c r="AT64" s="388" t="e">
        <f>IF(AND('Riesgos Corrup'!#REF!="Media",'Riesgos Corrup'!#REF!="Mayor"),CONCATENATE("R",'Riesgos Corrup'!#REF!),"")</f>
        <v>#REF!</v>
      </c>
      <c r="AU64" s="388"/>
      <c r="AV64" s="388" t="str">
        <f>IF(AND('Riesgos Corrup'!$K$54="Media",'Riesgos Corrup'!$O$54="Mayor"),CONCATENATE("R",'Riesgos Corrup'!$A$54),"")</f>
        <v/>
      </c>
      <c r="AW64" s="423"/>
      <c r="AX64" s="415" t="e">
        <f>IF(AND('Riesgos Corrup'!#REF!="Media",'Riesgos Corrup'!#REF!="Catastrófico"),CONCATENATE("R",'Riesgos Corrup'!#REF!),"")</f>
        <v>#REF!</v>
      </c>
      <c r="AY64" s="413"/>
      <c r="AZ64" s="413" t="e">
        <f>IF(AND('Riesgos Corrup'!#REF!="Media",'Riesgos Corrup'!#REF!="Catastrófico"),CONCATENATE("R",'Riesgos Corrup'!#REF!),"")</f>
        <v>#REF!</v>
      </c>
      <c r="BA64" s="413"/>
      <c r="BB64" s="413" t="str">
        <f ca="1">IF(AND('Riesgos Corrup'!$K$49="Media",'Riesgos Corrup'!$O$49="Catastrófico"),CONCATENATE("R",'Riesgos Corrup'!$A$49),"")</f>
        <v/>
      </c>
      <c r="BC64" s="413"/>
      <c r="BD64" s="413" t="e">
        <f>IF(AND('Riesgos Corrup'!#REF!="Media",'Riesgos Corrup'!#REF!="Catastrófico"),CONCATENATE("R",'Riesgos Corrup'!#REF!),"")</f>
        <v>#REF!</v>
      </c>
      <c r="BE64" s="413"/>
      <c r="BF64" s="413" t="str">
        <f>IF(AND('Riesgos Corrup'!$K$54="Media",'Riesgos Corrup'!$O$54="Catastrófico"),CONCATENATE("R",'Riesgos Corrup'!$A$54),"")</f>
        <v/>
      </c>
      <c r="BG64" s="414"/>
      <c r="BH64" s="40"/>
      <c r="BI64" s="454"/>
      <c r="BJ64" s="455"/>
      <c r="BK64" s="455"/>
      <c r="BL64" s="455"/>
      <c r="BM64" s="455"/>
      <c r="BN64" s="456"/>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row>
    <row r="65" spans="1:100" ht="15.75" customHeight="1" thickBot="1" x14ac:dyDescent="0.4">
      <c r="A65" s="40"/>
      <c r="B65" s="253"/>
      <c r="C65" s="253"/>
      <c r="D65" s="254"/>
      <c r="E65" s="407"/>
      <c r="F65" s="408"/>
      <c r="G65" s="408"/>
      <c r="H65" s="408"/>
      <c r="I65" s="408"/>
      <c r="J65" s="397"/>
      <c r="K65" s="398"/>
      <c r="L65" s="398"/>
      <c r="M65" s="398"/>
      <c r="N65" s="398"/>
      <c r="O65" s="398"/>
      <c r="P65" s="398"/>
      <c r="Q65" s="398"/>
      <c r="R65" s="398"/>
      <c r="S65" s="400"/>
      <c r="T65" s="397"/>
      <c r="U65" s="398"/>
      <c r="V65" s="398"/>
      <c r="W65" s="398"/>
      <c r="X65" s="398"/>
      <c r="Y65" s="398"/>
      <c r="Z65" s="398"/>
      <c r="AA65" s="398"/>
      <c r="AB65" s="398"/>
      <c r="AC65" s="400"/>
      <c r="AD65" s="397"/>
      <c r="AE65" s="398"/>
      <c r="AF65" s="398"/>
      <c r="AG65" s="398"/>
      <c r="AH65" s="398"/>
      <c r="AI65" s="398"/>
      <c r="AJ65" s="398"/>
      <c r="AK65" s="398"/>
      <c r="AL65" s="398"/>
      <c r="AM65" s="400"/>
      <c r="AN65" s="424"/>
      <c r="AO65" s="422"/>
      <c r="AP65" s="422"/>
      <c r="AQ65" s="422"/>
      <c r="AR65" s="422"/>
      <c r="AS65" s="422"/>
      <c r="AT65" s="422"/>
      <c r="AU65" s="422"/>
      <c r="AV65" s="422"/>
      <c r="AW65" s="425"/>
      <c r="AX65" s="416"/>
      <c r="AY65" s="417"/>
      <c r="AZ65" s="417"/>
      <c r="BA65" s="417"/>
      <c r="BB65" s="417"/>
      <c r="BC65" s="417"/>
      <c r="BD65" s="417"/>
      <c r="BE65" s="417"/>
      <c r="BF65" s="417"/>
      <c r="BG65" s="418"/>
      <c r="BH65" s="40"/>
      <c r="BI65" s="454"/>
      <c r="BJ65" s="455"/>
      <c r="BK65" s="455"/>
      <c r="BL65" s="455"/>
      <c r="BM65" s="455"/>
      <c r="BN65" s="456"/>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row>
    <row r="66" spans="1:100" ht="15" customHeight="1" x14ac:dyDescent="0.35">
      <c r="A66" s="40"/>
      <c r="B66" s="253"/>
      <c r="C66" s="253"/>
      <c r="D66" s="254"/>
      <c r="E66" s="403" t="s">
        <v>105</v>
      </c>
      <c r="F66" s="404"/>
      <c r="G66" s="404"/>
      <c r="H66" s="404"/>
      <c r="I66" s="404"/>
      <c r="J66" s="393" t="str">
        <f ca="1">IF(AND('Riesgos Corrup'!$K$7="Baja",'Riesgos Corrup'!$O$7="Mayor"),CONCATENATE("R",'Riesgos Corrup'!$A$7),"")</f>
        <v/>
      </c>
      <c r="K66" s="394"/>
      <c r="L66" s="394" t="e">
        <f>IF(AND('Riesgos Corrup'!#REF!="Baja",'Riesgos Corrup'!#REF!="Mayor"),CONCATENATE("R",'Riesgos Corrup'!#REF!),"")</f>
        <v>#REF!</v>
      </c>
      <c r="M66" s="394"/>
      <c r="N66" s="394" t="e">
        <f>IF(AND('Riesgos Corrup'!#REF!="Baja",'Riesgos Corrup'!#REF!="Mayor"),CONCATENATE("R",'Riesgos Corrup'!#REF!),"")</f>
        <v>#REF!</v>
      </c>
      <c r="O66" s="394"/>
      <c r="P66" s="394" t="str">
        <f ca="1">IF(AND('Riesgos Corrup'!$K$10="Baja",'Riesgos Corrup'!$O$10="Mayor"),CONCATENATE("R",'Riesgos Corrup'!$A$10),"")</f>
        <v/>
      </c>
      <c r="Q66" s="394"/>
      <c r="R66" s="394" t="e">
        <f>IF(AND('Riesgos Corrup'!#REF!="Baja",'Riesgos Corrup'!#REF!="Mayor"),CONCATENATE("R",'Riesgos Corrup'!#REF!),"")</f>
        <v>#REF!</v>
      </c>
      <c r="S66" s="431"/>
      <c r="T66" s="411" t="str">
        <f ca="1">IF(AND('Riesgos Corrup'!$K$7="Baja",'Riesgos Corrup'!$O$7="Mayor"),CONCATENATE("R",'Riesgos Corrup'!$A$7),"")</f>
        <v/>
      </c>
      <c r="U66" s="401"/>
      <c r="V66" s="401" t="e">
        <f>IF(AND('Riesgos Corrup'!#REF!="Baja",'Riesgos Corrup'!#REF!="Mayor"),CONCATENATE("R",'Riesgos Corrup'!#REF!),"")</f>
        <v>#REF!</v>
      </c>
      <c r="W66" s="401"/>
      <c r="X66" s="401" t="e">
        <f>IF(AND('Riesgos Corrup'!#REF!="Baja",'Riesgos Corrup'!#REF!="Mayor"),CONCATENATE("R",'Riesgos Corrup'!#REF!),"")</f>
        <v>#REF!</v>
      </c>
      <c r="Y66" s="401"/>
      <c r="Z66" s="401" t="str">
        <f ca="1">IF(AND('Riesgos Corrup'!$K$10="Baja",'Riesgos Corrup'!$O$10="Mayor"),CONCATENATE("R",'Riesgos Corrup'!$A$10),"")</f>
        <v/>
      </c>
      <c r="AA66" s="401"/>
      <c r="AB66" s="401" t="e">
        <f>IF(AND('Riesgos Corrup'!#REF!="Baja",'Riesgos Corrup'!#REF!="Mayor"),CONCATENATE("R",'Riesgos Corrup'!#REF!),"")</f>
        <v>#REF!</v>
      </c>
      <c r="AC66" s="412"/>
      <c r="AD66" s="411" t="str">
        <f ca="1">IF(AND('Riesgos Corrup'!$K$7="Baja",'Riesgos Corrup'!$O$7="Mayor"),CONCATENATE("R",'Riesgos Corrup'!$A$7),"")</f>
        <v/>
      </c>
      <c r="AE66" s="401"/>
      <c r="AF66" s="401" t="e">
        <f>IF(AND('Riesgos Corrup'!#REF!="Baja",'Riesgos Corrup'!#REF!="Mayor"),CONCATENATE("R",'Riesgos Corrup'!#REF!),"")</f>
        <v>#REF!</v>
      </c>
      <c r="AG66" s="401"/>
      <c r="AH66" s="401" t="e">
        <f>IF(AND('Riesgos Corrup'!#REF!="Baja",'Riesgos Corrup'!#REF!="Mayor"),CONCATENATE("R",'Riesgos Corrup'!#REF!),"")</f>
        <v>#REF!</v>
      </c>
      <c r="AI66" s="401"/>
      <c r="AJ66" s="401" t="str">
        <f ca="1">IF(AND('Riesgos Corrup'!$K$10="Baja",'Riesgos Corrup'!$O$10="Mayor"),CONCATENATE("R",'Riesgos Corrup'!$A$10),"")</f>
        <v/>
      </c>
      <c r="AK66" s="401"/>
      <c r="AL66" s="401" t="e">
        <f>IF(AND('Riesgos Corrup'!#REF!="Baja",'Riesgos Corrup'!#REF!="Mayor"),CONCATENATE("R",'Riesgos Corrup'!#REF!),"")</f>
        <v>#REF!</v>
      </c>
      <c r="AM66" s="412"/>
      <c r="AN66" s="409" t="str">
        <f ca="1">IF(AND('Riesgos Corrup'!$K$7="Baja",'Riesgos Corrup'!$O$7="Mayor"),CONCATENATE("R",'Riesgos Corrup'!$A$7),"")</f>
        <v/>
      </c>
      <c r="AO66" s="410"/>
      <c r="AP66" s="410" t="e">
        <f>IF(AND('Riesgos Corrup'!#REF!="Baja",'Riesgos Corrup'!#REF!="Mayor"),CONCATENATE("R",'Riesgos Corrup'!#REF!),"")</f>
        <v>#REF!</v>
      </c>
      <c r="AQ66" s="410"/>
      <c r="AR66" s="410" t="e">
        <f>IF(AND('Riesgos Corrup'!#REF!="Baja",'Riesgos Corrup'!#REF!="Mayor"),CONCATENATE("R",'Riesgos Corrup'!#REF!),"")</f>
        <v>#REF!</v>
      </c>
      <c r="AS66" s="410"/>
      <c r="AT66" s="410" t="str">
        <f ca="1">IF(AND('Riesgos Corrup'!$K$10="Baja",'Riesgos Corrup'!$O$10="Mayor"),CONCATENATE("R",'Riesgos Corrup'!$A$10),"")</f>
        <v/>
      </c>
      <c r="AU66" s="410"/>
      <c r="AV66" s="410" t="e">
        <f>IF(AND('Riesgos Corrup'!#REF!="Baja",'Riesgos Corrup'!#REF!="Mayor"),CONCATENATE("R",'Riesgos Corrup'!#REF!),"")</f>
        <v>#REF!</v>
      </c>
      <c r="AW66" s="426"/>
      <c r="AX66" s="419" t="str">
        <f ca="1">IF(AND('Riesgos Corrup'!$K$7="Baja",'Riesgos Corrup'!$O$7="Catastrófico"),CONCATENATE("R",'Riesgos Corrup'!$A$7),"")</f>
        <v/>
      </c>
      <c r="AY66" s="420"/>
      <c r="AZ66" s="420" t="e">
        <f>IF(AND('Riesgos Corrup'!#REF!="Baja",'Riesgos Corrup'!#REF!="Catastrófico"),CONCATENATE("R",'Riesgos Corrup'!#REF!),"")</f>
        <v>#REF!</v>
      </c>
      <c r="BA66" s="420"/>
      <c r="BB66" s="420" t="e">
        <f>IF(AND('Riesgos Corrup'!#REF!="Baja",'Riesgos Corrup'!#REF!="Catastrófico"),CONCATENATE("R",'Riesgos Corrup'!#REF!),"")</f>
        <v>#REF!</v>
      </c>
      <c r="BC66" s="420"/>
      <c r="BD66" s="420" t="str">
        <f ca="1">IF(AND('Riesgos Corrup'!$K$10="Baja",'Riesgos Corrup'!$O$10="Catastrófico"),CONCATENATE("R",'Riesgos Corrup'!$A$10),"")</f>
        <v/>
      </c>
      <c r="BE66" s="420"/>
      <c r="BF66" s="420" t="e">
        <f>IF(AND('Riesgos Corrup'!#REF!="Baja",'Riesgos Corrup'!#REF!="Catastrófico"),CONCATENATE("R",'Riesgos Corrup'!#REF!),"")</f>
        <v>#REF!</v>
      </c>
      <c r="BG66" s="421"/>
      <c r="BH66" s="40"/>
      <c r="BI66" s="454"/>
      <c r="BJ66" s="455"/>
      <c r="BK66" s="455"/>
      <c r="BL66" s="455"/>
      <c r="BM66" s="455"/>
      <c r="BN66" s="456"/>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row>
    <row r="67" spans="1:100" ht="15" customHeight="1" x14ac:dyDescent="0.35">
      <c r="A67" s="40"/>
      <c r="B67" s="253"/>
      <c r="C67" s="253"/>
      <c r="D67" s="254"/>
      <c r="E67" s="405"/>
      <c r="F67" s="406"/>
      <c r="G67" s="406"/>
      <c r="H67" s="406"/>
      <c r="I67" s="406"/>
      <c r="J67" s="389"/>
      <c r="K67" s="390"/>
      <c r="L67" s="390"/>
      <c r="M67" s="390"/>
      <c r="N67" s="390"/>
      <c r="O67" s="390"/>
      <c r="P67" s="390"/>
      <c r="Q67" s="390"/>
      <c r="R67" s="390"/>
      <c r="S67" s="432"/>
      <c r="T67" s="395"/>
      <c r="U67" s="396"/>
      <c r="V67" s="396"/>
      <c r="W67" s="396"/>
      <c r="X67" s="396"/>
      <c r="Y67" s="396"/>
      <c r="Z67" s="396"/>
      <c r="AA67" s="396"/>
      <c r="AB67" s="396"/>
      <c r="AC67" s="399"/>
      <c r="AD67" s="395"/>
      <c r="AE67" s="396"/>
      <c r="AF67" s="396"/>
      <c r="AG67" s="396"/>
      <c r="AH67" s="396"/>
      <c r="AI67" s="396"/>
      <c r="AJ67" s="396"/>
      <c r="AK67" s="396"/>
      <c r="AL67" s="396"/>
      <c r="AM67" s="399"/>
      <c r="AN67" s="387"/>
      <c r="AO67" s="388"/>
      <c r="AP67" s="388"/>
      <c r="AQ67" s="388"/>
      <c r="AR67" s="388"/>
      <c r="AS67" s="388"/>
      <c r="AT67" s="388"/>
      <c r="AU67" s="388"/>
      <c r="AV67" s="388"/>
      <c r="AW67" s="423"/>
      <c r="AX67" s="415"/>
      <c r="AY67" s="413"/>
      <c r="AZ67" s="413"/>
      <c r="BA67" s="413"/>
      <c r="BB67" s="413"/>
      <c r="BC67" s="413"/>
      <c r="BD67" s="413"/>
      <c r="BE67" s="413"/>
      <c r="BF67" s="413"/>
      <c r="BG67" s="414"/>
      <c r="BH67" s="40"/>
      <c r="BI67" s="454"/>
      <c r="BJ67" s="455"/>
      <c r="BK67" s="455"/>
      <c r="BL67" s="455"/>
      <c r="BM67" s="455"/>
      <c r="BN67" s="456"/>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row>
    <row r="68" spans="1:100" ht="15" customHeight="1" x14ac:dyDescent="0.35">
      <c r="A68" s="40"/>
      <c r="B68" s="253"/>
      <c r="C68" s="253"/>
      <c r="D68" s="254"/>
      <c r="E68" s="405"/>
      <c r="F68" s="406"/>
      <c r="G68" s="406"/>
      <c r="H68" s="406"/>
      <c r="I68" s="406"/>
      <c r="J68" s="389" t="str">
        <f ca="1">IF(AND('Riesgos Corrup'!$K$13="Baja",'Riesgos Corrup'!$O$13="Mayor"),CONCATENATE("R",'Riesgos Corrup'!$A$13),"")</f>
        <v/>
      </c>
      <c r="K68" s="390"/>
      <c r="L68" s="390" t="e">
        <f>IF(AND('Riesgos Corrup'!#REF!="Baja",'Riesgos Corrup'!#REF!="Mayor"),CONCATENATE("R",'Riesgos Corrup'!#REF!),"")</f>
        <v>#REF!</v>
      </c>
      <c r="M68" s="390"/>
      <c r="N68" s="390" t="e">
        <f>IF(AND('Riesgos Corrup'!#REF!="Baja",'Riesgos Corrup'!#REF!="Mayor"),CONCATENATE("R",'Riesgos Corrup'!#REF!),"")</f>
        <v>#REF!</v>
      </c>
      <c r="O68" s="390"/>
      <c r="P68" s="390" t="e">
        <f>IF(AND('Riesgos Corrup'!#REF!="Baja",'Riesgos Corrup'!#REF!="Mayor"),CONCATENATE("R",'Riesgos Corrup'!#REF!),"")</f>
        <v>#REF!</v>
      </c>
      <c r="Q68" s="390"/>
      <c r="R68" s="390" t="str">
        <f ca="1">IF(AND('Riesgos Corrup'!$K$16="Baja",'Riesgos Corrup'!$O$16="Mayor"),CONCATENATE("R",'Riesgos Corrup'!$A$16),"")</f>
        <v/>
      </c>
      <c r="S68" s="432"/>
      <c r="T68" s="395" t="str">
        <f ca="1">IF(AND('Riesgos Corrup'!$K$13="Baja",'Riesgos Corrup'!$O$13="Mayor"),CONCATENATE("R",'Riesgos Corrup'!$A$13),"")</f>
        <v/>
      </c>
      <c r="U68" s="396"/>
      <c r="V68" s="396" t="e">
        <f>IF(AND('Riesgos Corrup'!#REF!="Baja",'Riesgos Corrup'!#REF!="Mayor"),CONCATENATE("R",'Riesgos Corrup'!#REF!),"")</f>
        <v>#REF!</v>
      </c>
      <c r="W68" s="396"/>
      <c r="X68" s="396" t="e">
        <f>IF(AND('Riesgos Corrup'!#REF!="Baja",'Riesgos Corrup'!#REF!="Mayor"),CONCATENATE("R",'Riesgos Corrup'!#REF!),"")</f>
        <v>#REF!</v>
      </c>
      <c r="Y68" s="396"/>
      <c r="Z68" s="396" t="e">
        <f>IF(AND('Riesgos Corrup'!#REF!="Baja",'Riesgos Corrup'!#REF!="Mayor"),CONCATENATE("R",'Riesgos Corrup'!#REF!),"")</f>
        <v>#REF!</v>
      </c>
      <c r="AA68" s="396"/>
      <c r="AB68" s="396" t="str">
        <f ca="1">IF(AND('Riesgos Corrup'!$K$16="Baja",'Riesgos Corrup'!$O$16="Mayor"),CONCATENATE("R",'Riesgos Corrup'!$A$16),"")</f>
        <v/>
      </c>
      <c r="AC68" s="399"/>
      <c r="AD68" s="395" t="str">
        <f ca="1">IF(AND('Riesgos Corrup'!$K$13="Baja",'Riesgos Corrup'!$O$13="Mayor"),CONCATENATE("R",'Riesgos Corrup'!$A$13),"")</f>
        <v/>
      </c>
      <c r="AE68" s="396"/>
      <c r="AF68" s="396" t="e">
        <f>IF(AND('Riesgos Corrup'!#REF!="Baja",'Riesgos Corrup'!#REF!="Mayor"),CONCATENATE("R",'Riesgos Corrup'!#REF!),"")</f>
        <v>#REF!</v>
      </c>
      <c r="AG68" s="396"/>
      <c r="AH68" s="396" t="e">
        <f>IF(AND('Riesgos Corrup'!#REF!="Baja",'Riesgos Corrup'!#REF!="Mayor"),CONCATENATE("R",'Riesgos Corrup'!#REF!),"")</f>
        <v>#REF!</v>
      </c>
      <c r="AI68" s="396"/>
      <c r="AJ68" s="396" t="e">
        <f>IF(AND('Riesgos Corrup'!#REF!="Baja",'Riesgos Corrup'!#REF!="Mayor"),CONCATENATE("R",'Riesgos Corrup'!#REF!),"")</f>
        <v>#REF!</v>
      </c>
      <c r="AK68" s="396"/>
      <c r="AL68" s="396" t="str">
        <f ca="1">IF(AND('Riesgos Corrup'!$K$16="Baja",'Riesgos Corrup'!$O$16="Mayor"),CONCATENATE("R",'Riesgos Corrup'!$A$16),"")</f>
        <v/>
      </c>
      <c r="AM68" s="399"/>
      <c r="AN68" s="387" t="str">
        <f ca="1">IF(AND('Riesgos Corrup'!$K$13="Baja",'Riesgos Corrup'!$O$13="Mayor"),CONCATENATE("R",'Riesgos Corrup'!$A$13),"")</f>
        <v/>
      </c>
      <c r="AO68" s="388"/>
      <c r="AP68" s="388" t="e">
        <f>IF(AND('Riesgos Corrup'!#REF!="Baja",'Riesgos Corrup'!#REF!="Mayor"),CONCATENATE("R",'Riesgos Corrup'!#REF!),"")</f>
        <v>#REF!</v>
      </c>
      <c r="AQ68" s="388"/>
      <c r="AR68" s="388" t="e">
        <f>IF(AND('Riesgos Corrup'!#REF!="Baja",'Riesgos Corrup'!#REF!="Mayor"),CONCATENATE("R",'Riesgos Corrup'!#REF!),"")</f>
        <v>#REF!</v>
      </c>
      <c r="AS68" s="388"/>
      <c r="AT68" s="388" t="e">
        <f>IF(AND('Riesgos Corrup'!#REF!="Baja",'Riesgos Corrup'!#REF!="Mayor"),CONCATENATE("R",'Riesgos Corrup'!#REF!),"")</f>
        <v>#REF!</v>
      </c>
      <c r="AU68" s="388"/>
      <c r="AV68" s="388" t="str">
        <f ca="1">IF(AND('Riesgos Corrup'!$K$16="Baja",'Riesgos Corrup'!$O$16="Mayor"),CONCATENATE("R",'Riesgos Corrup'!$A$16),"")</f>
        <v/>
      </c>
      <c r="AW68" s="423"/>
      <c r="AX68" s="415" t="str">
        <f ca="1">IF(AND('Riesgos Corrup'!$K$13="Baja",'Riesgos Corrup'!$O$13="Catastrófico"),CONCATENATE("R",'Riesgos Corrup'!$A$13),"")</f>
        <v/>
      </c>
      <c r="AY68" s="413"/>
      <c r="AZ68" s="413" t="e">
        <f>IF(AND('Riesgos Corrup'!#REF!="Baja",'Riesgos Corrup'!#REF!="Catastrófico"),CONCATENATE("R",'Riesgos Corrup'!#REF!),"")</f>
        <v>#REF!</v>
      </c>
      <c r="BA68" s="413"/>
      <c r="BB68" s="413" t="e">
        <f>IF(AND('Riesgos Corrup'!#REF!="Baja",'Riesgos Corrup'!#REF!="Catastrófico"),CONCATENATE("R",'Riesgos Corrup'!#REF!),"")</f>
        <v>#REF!</v>
      </c>
      <c r="BC68" s="413"/>
      <c r="BD68" s="413" t="e">
        <f>IF(AND('Riesgos Corrup'!#REF!="Baja",'Riesgos Corrup'!#REF!="Catastrófico"),CONCATENATE("R",'Riesgos Corrup'!#REF!),"")</f>
        <v>#REF!</v>
      </c>
      <c r="BE68" s="413"/>
      <c r="BF68" s="413" t="str">
        <f ca="1">IF(AND('Riesgos Corrup'!$K$16="Baja",'Riesgos Corrup'!$O$16="Catastrófico"),CONCATENATE("R",'Riesgos Corrup'!$A$16),"")</f>
        <v/>
      </c>
      <c r="BG68" s="414"/>
      <c r="BH68" s="40"/>
      <c r="BI68" s="454"/>
      <c r="BJ68" s="455"/>
      <c r="BK68" s="455"/>
      <c r="BL68" s="455"/>
      <c r="BM68" s="455"/>
      <c r="BN68" s="456"/>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row>
    <row r="69" spans="1:100" ht="15" customHeight="1" x14ac:dyDescent="0.35">
      <c r="A69" s="40"/>
      <c r="B69" s="253"/>
      <c r="C69" s="253"/>
      <c r="D69" s="254"/>
      <c r="E69" s="405"/>
      <c r="F69" s="406"/>
      <c r="G69" s="406"/>
      <c r="H69" s="406"/>
      <c r="I69" s="406"/>
      <c r="J69" s="389"/>
      <c r="K69" s="390"/>
      <c r="L69" s="390"/>
      <c r="M69" s="390"/>
      <c r="N69" s="390"/>
      <c r="O69" s="390"/>
      <c r="P69" s="390"/>
      <c r="Q69" s="390"/>
      <c r="R69" s="390"/>
      <c r="S69" s="432"/>
      <c r="T69" s="395"/>
      <c r="U69" s="396"/>
      <c r="V69" s="396"/>
      <c r="W69" s="396"/>
      <c r="X69" s="396"/>
      <c r="Y69" s="396"/>
      <c r="Z69" s="396"/>
      <c r="AA69" s="396"/>
      <c r="AB69" s="396"/>
      <c r="AC69" s="399"/>
      <c r="AD69" s="395"/>
      <c r="AE69" s="396"/>
      <c r="AF69" s="396"/>
      <c r="AG69" s="396"/>
      <c r="AH69" s="396"/>
      <c r="AI69" s="396"/>
      <c r="AJ69" s="396"/>
      <c r="AK69" s="396"/>
      <c r="AL69" s="396"/>
      <c r="AM69" s="399"/>
      <c r="AN69" s="387"/>
      <c r="AO69" s="388"/>
      <c r="AP69" s="388"/>
      <c r="AQ69" s="388"/>
      <c r="AR69" s="388"/>
      <c r="AS69" s="388"/>
      <c r="AT69" s="388"/>
      <c r="AU69" s="388"/>
      <c r="AV69" s="388"/>
      <c r="AW69" s="423"/>
      <c r="AX69" s="415"/>
      <c r="AY69" s="413"/>
      <c r="AZ69" s="413"/>
      <c r="BA69" s="413"/>
      <c r="BB69" s="413"/>
      <c r="BC69" s="413"/>
      <c r="BD69" s="413"/>
      <c r="BE69" s="413"/>
      <c r="BF69" s="413"/>
      <c r="BG69" s="414"/>
      <c r="BH69" s="40"/>
      <c r="BI69" s="454"/>
      <c r="BJ69" s="455"/>
      <c r="BK69" s="455"/>
      <c r="BL69" s="455"/>
      <c r="BM69" s="455"/>
      <c r="BN69" s="456"/>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row>
    <row r="70" spans="1:100" ht="15" customHeight="1" x14ac:dyDescent="0.35">
      <c r="A70" s="40"/>
      <c r="B70" s="253"/>
      <c r="C70" s="253"/>
      <c r="D70" s="254"/>
      <c r="E70" s="405"/>
      <c r="F70" s="406"/>
      <c r="G70" s="406"/>
      <c r="H70" s="406"/>
      <c r="I70" s="406"/>
      <c r="J70" s="389" t="e">
        <f>IF(AND('Riesgos Corrup'!#REF!="Baja",'Riesgos Corrup'!#REF!="Mayor"),CONCATENATE("R",'Riesgos Corrup'!#REF!),"")</f>
        <v>#REF!</v>
      </c>
      <c r="K70" s="390"/>
      <c r="L70" s="390" t="e">
        <f>IF(AND('Riesgos Corrup'!#REF!="Baja",'Riesgos Corrup'!#REF!="Mayor"),CONCATENATE("R",'Riesgos Corrup'!#REF!),"")</f>
        <v>#REF!</v>
      </c>
      <c r="M70" s="390"/>
      <c r="N70" s="390" t="e">
        <f>IF(AND('Riesgos Corrup'!#REF!="Baja",'Riesgos Corrup'!#REF!="Mayor"),CONCATENATE("R",'Riesgos Corrup'!#REF!),"")</f>
        <v>#REF!</v>
      </c>
      <c r="O70" s="390"/>
      <c r="P70" s="390" t="str">
        <f ca="1">IF(AND('Riesgos Corrup'!$K$19="Baja",'Riesgos Corrup'!$O$19="Mayor"),CONCATENATE("R",'Riesgos Corrup'!$A$19),"")</f>
        <v/>
      </c>
      <c r="Q70" s="390"/>
      <c r="R70" s="390" t="e">
        <f>IF(AND('Riesgos Corrup'!#REF!="Baja",'Riesgos Corrup'!#REF!="Mayor"),CONCATENATE("R",'Riesgos Corrup'!#REF!),"")</f>
        <v>#REF!</v>
      </c>
      <c r="S70" s="432"/>
      <c r="T70" s="395" t="e">
        <f>IF(AND('Riesgos Corrup'!#REF!="Baja",'Riesgos Corrup'!#REF!="Mayor"),CONCATENATE("R",'Riesgos Corrup'!#REF!),"")</f>
        <v>#REF!</v>
      </c>
      <c r="U70" s="396"/>
      <c r="V70" s="396" t="e">
        <f>IF(AND('Riesgos Corrup'!#REF!="Baja",'Riesgos Corrup'!#REF!="Mayor"),CONCATENATE("R",'Riesgos Corrup'!#REF!),"")</f>
        <v>#REF!</v>
      </c>
      <c r="W70" s="396"/>
      <c r="X70" s="396" t="e">
        <f>IF(AND('Riesgos Corrup'!#REF!="Baja",'Riesgos Corrup'!#REF!="Mayor"),CONCATENATE("R",'Riesgos Corrup'!#REF!),"")</f>
        <v>#REF!</v>
      </c>
      <c r="Y70" s="396"/>
      <c r="Z70" s="396" t="str">
        <f ca="1">IF(AND('Riesgos Corrup'!$K$19="Baja",'Riesgos Corrup'!$O$19="Mayor"),CONCATENATE("R",'Riesgos Corrup'!$A$19),"")</f>
        <v/>
      </c>
      <c r="AA70" s="396"/>
      <c r="AB70" s="396" t="e">
        <f>IF(AND('Riesgos Corrup'!#REF!="Baja",'Riesgos Corrup'!#REF!="Mayor"),CONCATENATE("R",'Riesgos Corrup'!#REF!),"")</f>
        <v>#REF!</v>
      </c>
      <c r="AC70" s="399"/>
      <c r="AD70" s="395" t="e">
        <f>IF(AND('Riesgos Corrup'!#REF!="Baja",'Riesgos Corrup'!#REF!="Mayor"),CONCATENATE("R",'Riesgos Corrup'!#REF!),"")</f>
        <v>#REF!</v>
      </c>
      <c r="AE70" s="396"/>
      <c r="AF70" s="396" t="e">
        <f>IF(AND('Riesgos Corrup'!#REF!="Baja",'Riesgos Corrup'!#REF!="Mayor"),CONCATENATE("R",'Riesgos Corrup'!#REF!),"")</f>
        <v>#REF!</v>
      </c>
      <c r="AG70" s="396"/>
      <c r="AH70" s="396" t="e">
        <f>IF(AND('Riesgos Corrup'!#REF!="Baja",'Riesgos Corrup'!#REF!="Mayor"),CONCATENATE("R",'Riesgos Corrup'!#REF!),"")</f>
        <v>#REF!</v>
      </c>
      <c r="AI70" s="396"/>
      <c r="AJ70" s="396" t="str">
        <f ca="1">IF(AND('Riesgos Corrup'!$K$19="Baja",'Riesgos Corrup'!$O$19="Mayor"),CONCATENATE("R",'Riesgos Corrup'!$A$19),"")</f>
        <v/>
      </c>
      <c r="AK70" s="396"/>
      <c r="AL70" s="396" t="e">
        <f>IF(AND('Riesgos Corrup'!#REF!="Baja",'Riesgos Corrup'!#REF!="Mayor"),CONCATENATE("R",'Riesgos Corrup'!#REF!),"")</f>
        <v>#REF!</v>
      </c>
      <c r="AM70" s="399"/>
      <c r="AN70" s="387" t="e">
        <f>IF(AND('Riesgos Corrup'!#REF!="Baja",'Riesgos Corrup'!#REF!="Mayor"),CONCATENATE("R",'Riesgos Corrup'!#REF!),"")</f>
        <v>#REF!</v>
      </c>
      <c r="AO70" s="388"/>
      <c r="AP70" s="388" t="e">
        <f>IF(AND('Riesgos Corrup'!#REF!="Baja",'Riesgos Corrup'!#REF!="Mayor"),CONCATENATE("R",'Riesgos Corrup'!#REF!),"")</f>
        <v>#REF!</v>
      </c>
      <c r="AQ70" s="388"/>
      <c r="AR70" s="388" t="e">
        <f>IF(AND('Riesgos Corrup'!#REF!="Baja",'Riesgos Corrup'!#REF!="Mayor"),CONCATENATE("R",'Riesgos Corrup'!#REF!),"")</f>
        <v>#REF!</v>
      </c>
      <c r="AS70" s="388"/>
      <c r="AT70" s="388" t="str">
        <f ca="1">IF(AND('Riesgos Corrup'!$K$19="Baja",'Riesgos Corrup'!$O$19="Mayor"),CONCATENATE("R",'Riesgos Corrup'!$A$19),"")</f>
        <v/>
      </c>
      <c r="AU70" s="388"/>
      <c r="AV70" s="388" t="e">
        <f>IF(AND('Riesgos Corrup'!#REF!="Baja",'Riesgos Corrup'!#REF!="Mayor"),CONCATENATE("R",'Riesgos Corrup'!#REF!),"")</f>
        <v>#REF!</v>
      </c>
      <c r="AW70" s="423"/>
      <c r="AX70" s="415" t="e">
        <f>IF(AND('Riesgos Corrup'!#REF!="Baja",'Riesgos Corrup'!#REF!="Catastrófico"),CONCATENATE("R",'Riesgos Corrup'!#REF!),"")</f>
        <v>#REF!</v>
      </c>
      <c r="AY70" s="413"/>
      <c r="AZ70" s="413" t="e">
        <f>IF(AND('Riesgos Corrup'!#REF!="Baja",'Riesgos Corrup'!#REF!="Catastrófico"),CONCATENATE("R",'Riesgos Corrup'!#REF!),"")</f>
        <v>#REF!</v>
      </c>
      <c r="BA70" s="413"/>
      <c r="BB70" s="413" t="e">
        <f>IF(AND('Riesgos Corrup'!#REF!="Baja",'Riesgos Corrup'!#REF!="Catastrófico"),CONCATENATE("R",'Riesgos Corrup'!#REF!),"")</f>
        <v>#REF!</v>
      </c>
      <c r="BC70" s="413"/>
      <c r="BD70" s="413" t="str">
        <f ca="1">IF(AND('Riesgos Corrup'!$K$19="Baja",'Riesgos Corrup'!$O$19="Catastrófico"),CONCATENATE("R",'Riesgos Corrup'!$A$19),"")</f>
        <v/>
      </c>
      <c r="BE70" s="413"/>
      <c r="BF70" s="413" t="e">
        <f>IF(AND('Riesgos Corrup'!#REF!="Baja",'Riesgos Corrup'!#REF!="Catastrófico"),CONCATENATE("R",'Riesgos Corrup'!#REF!),"")</f>
        <v>#REF!</v>
      </c>
      <c r="BG70" s="414"/>
      <c r="BH70" s="40"/>
      <c r="BI70" s="454"/>
      <c r="BJ70" s="455"/>
      <c r="BK70" s="455"/>
      <c r="BL70" s="455"/>
      <c r="BM70" s="455"/>
      <c r="BN70" s="456"/>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row>
    <row r="71" spans="1:100" ht="15" customHeight="1" x14ac:dyDescent="0.35">
      <c r="A71" s="40"/>
      <c r="B71" s="253"/>
      <c r="C71" s="253"/>
      <c r="D71" s="254"/>
      <c r="E71" s="405"/>
      <c r="F71" s="406"/>
      <c r="G71" s="406"/>
      <c r="H71" s="406"/>
      <c r="I71" s="406"/>
      <c r="J71" s="389"/>
      <c r="K71" s="390"/>
      <c r="L71" s="390"/>
      <c r="M71" s="390"/>
      <c r="N71" s="390"/>
      <c r="O71" s="390"/>
      <c r="P71" s="390"/>
      <c r="Q71" s="390"/>
      <c r="R71" s="390"/>
      <c r="S71" s="432"/>
      <c r="T71" s="395"/>
      <c r="U71" s="396"/>
      <c r="V71" s="396"/>
      <c r="W71" s="396"/>
      <c r="X71" s="396"/>
      <c r="Y71" s="396"/>
      <c r="Z71" s="396"/>
      <c r="AA71" s="396"/>
      <c r="AB71" s="396"/>
      <c r="AC71" s="399"/>
      <c r="AD71" s="395"/>
      <c r="AE71" s="396"/>
      <c r="AF71" s="396"/>
      <c r="AG71" s="396"/>
      <c r="AH71" s="396"/>
      <c r="AI71" s="396"/>
      <c r="AJ71" s="396"/>
      <c r="AK71" s="396"/>
      <c r="AL71" s="396"/>
      <c r="AM71" s="399"/>
      <c r="AN71" s="387"/>
      <c r="AO71" s="388"/>
      <c r="AP71" s="388"/>
      <c r="AQ71" s="388"/>
      <c r="AR71" s="388"/>
      <c r="AS71" s="388"/>
      <c r="AT71" s="388"/>
      <c r="AU71" s="388"/>
      <c r="AV71" s="388"/>
      <c r="AW71" s="423"/>
      <c r="AX71" s="415"/>
      <c r="AY71" s="413"/>
      <c r="AZ71" s="413"/>
      <c r="BA71" s="413"/>
      <c r="BB71" s="413"/>
      <c r="BC71" s="413"/>
      <c r="BD71" s="413"/>
      <c r="BE71" s="413"/>
      <c r="BF71" s="413"/>
      <c r="BG71" s="414"/>
      <c r="BH71" s="40"/>
      <c r="BI71" s="454"/>
      <c r="BJ71" s="455"/>
      <c r="BK71" s="455"/>
      <c r="BL71" s="455"/>
      <c r="BM71" s="455"/>
      <c r="BN71" s="456"/>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row>
    <row r="72" spans="1:100" ht="15" customHeight="1" x14ac:dyDescent="0.35">
      <c r="A72" s="40"/>
      <c r="B72" s="253"/>
      <c r="C72" s="253"/>
      <c r="D72" s="254"/>
      <c r="E72" s="405"/>
      <c r="F72" s="406"/>
      <c r="G72" s="406"/>
      <c r="H72" s="406"/>
      <c r="I72" s="406"/>
      <c r="J72" s="389" t="e">
        <f>IF(AND('Riesgos Corrup'!#REF!="Baja",'Riesgos Corrup'!#REF!="Mayor"),CONCATENATE("R",'Riesgos Corrup'!#REF!),"")</f>
        <v>#REF!</v>
      </c>
      <c r="K72" s="390"/>
      <c r="L72" s="390" t="e">
        <f>IF(AND('Riesgos Corrup'!#REF!="Baja",'Riesgos Corrup'!#REF!="Mayor"),CONCATENATE("R",'Riesgos Corrup'!#REF!),"")</f>
        <v>#REF!</v>
      </c>
      <c r="M72" s="390"/>
      <c r="N72" s="390" t="str">
        <f ca="1">IF(AND('Riesgos Corrup'!$K$22="Baja",'Riesgos Corrup'!$O$22="Mayor"),CONCATENATE("R",'Riesgos Corrup'!$A$22),"")</f>
        <v/>
      </c>
      <c r="O72" s="390"/>
      <c r="P72" s="390" t="e">
        <f>IF(AND('Riesgos Corrup'!#REF!="Baja",'Riesgos Corrup'!#REF!="Mayor"),CONCATENATE("R",'Riesgos Corrup'!#REF!),"")</f>
        <v>#REF!</v>
      </c>
      <c r="Q72" s="390"/>
      <c r="R72" s="390" t="e">
        <f>IF(AND('Riesgos Corrup'!#REF!="Baja",'Riesgos Corrup'!#REF!="Mayor"),CONCATENATE("R",'Riesgos Corrup'!#REF!),"")</f>
        <v>#REF!</v>
      </c>
      <c r="S72" s="432"/>
      <c r="T72" s="395" t="e">
        <f>IF(AND('Riesgos Corrup'!#REF!="Baja",'Riesgos Corrup'!#REF!="Mayor"),CONCATENATE("R",'Riesgos Corrup'!#REF!),"")</f>
        <v>#REF!</v>
      </c>
      <c r="U72" s="396"/>
      <c r="V72" s="396" t="e">
        <f>IF(AND('Riesgos Corrup'!#REF!="Baja",'Riesgos Corrup'!#REF!="Mayor"),CONCATENATE("R",'Riesgos Corrup'!#REF!),"")</f>
        <v>#REF!</v>
      </c>
      <c r="W72" s="396"/>
      <c r="X72" s="396" t="str">
        <f ca="1">IF(AND('Riesgos Corrup'!$K$22="Baja",'Riesgos Corrup'!$O$22="Mayor"),CONCATENATE("R",'Riesgos Corrup'!$A$22),"")</f>
        <v/>
      </c>
      <c r="Y72" s="396"/>
      <c r="Z72" s="396" t="e">
        <f>IF(AND('Riesgos Corrup'!#REF!="Baja",'Riesgos Corrup'!#REF!="Mayor"),CONCATENATE("R",'Riesgos Corrup'!#REF!),"")</f>
        <v>#REF!</v>
      </c>
      <c r="AA72" s="396"/>
      <c r="AB72" s="396" t="e">
        <f>IF(AND('Riesgos Corrup'!#REF!="Baja",'Riesgos Corrup'!#REF!="Mayor"),CONCATENATE("R",'Riesgos Corrup'!#REF!),"")</f>
        <v>#REF!</v>
      </c>
      <c r="AC72" s="399"/>
      <c r="AD72" s="395" t="e">
        <f>IF(AND('Riesgos Corrup'!#REF!="Baja",'Riesgos Corrup'!#REF!="Mayor"),CONCATENATE("R",'Riesgos Corrup'!#REF!),"")</f>
        <v>#REF!</v>
      </c>
      <c r="AE72" s="396"/>
      <c r="AF72" s="396" t="e">
        <f>IF(AND('Riesgos Corrup'!#REF!="Baja",'Riesgos Corrup'!#REF!="Mayor"),CONCATENATE("R",'Riesgos Corrup'!#REF!),"")</f>
        <v>#REF!</v>
      </c>
      <c r="AG72" s="396"/>
      <c r="AH72" s="396" t="str">
        <f ca="1">IF(AND('Riesgos Corrup'!$K$22="Baja",'Riesgos Corrup'!$O$22="Mayor"),CONCATENATE("R",'Riesgos Corrup'!$A$22),"")</f>
        <v/>
      </c>
      <c r="AI72" s="396"/>
      <c r="AJ72" s="396" t="e">
        <f>IF(AND('Riesgos Corrup'!#REF!="Baja",'Riesgos Corrup'!#REF!="Mayor"),CONCATENATE("R",'Riesgos Corrup'!#REF!),"")</f>
        <v>#REF!</v>
      </c>
      <c r="AK72" s="396"/>
      <c r="AL72" s="396" t="e">
        <f>IF(AND('Riesgos Corrup'!#REF!="Baja",'Riesgos Corrup'!#REF!="Mayor"),CONCATENATE("R",'Riesgos Corrup'!#REF!),"")</f>
        <v>#REF!</v>
      </c>
      <c r="AM72" s="399"/>
      <c r="AN72" s="387" t="e">
        <f>IF(AND('Riesgos Corrup'!#REF!="Baja",'Riesgos Corrup'!#REF!="Mayor"),CONCATENATE("R",'Riesgos Corrup'!#REF!),"")</f>
        <v>#REF!</v>
      </c>
      <c r="AO72" s="388"/>
      <c r="AP72" s="388" t="e">
        <f>IF(AND('Riesgos Corrup'!#REF!="Baja",'Riesgos Corrup'!#REF!="Mayor"),CONCATENATE("R",'Riesgos Corrup'!#REF!),"")</f>
        <v>#REF!</v>
      </c>
      <c r="AQ72" s="388"/>
      <c r="AR72" s="388" t="str">
        <f ca="1">IF(AND('Riesgos Corrup'!$K$22="Baja",'Riesgos Corrup'!$O$22="Mayor"),CONCATENATE("R",'Riesgos Corrup'!$A$22),"")</f>
        <v/>
      </c>
      <c r="AS72" s="388"/>
      <c r="AT72" s="388" t="e">
        <f>IF(AND('Riesgos Corrup'!#REF!="Baja",'Riesgos Corrup'!#REF!="Mayor"),CONCATENATE("R",'Riesgos Corrup'!#REF!),"")</f>
        <v>#REF!</v>
      </c>
      <c r="AU72" s="388"/>
      <c r="AV72" s="388" t="e">
        <f>IF(AND('Riesgos Corrup'!#REF!="Baja",'Riesgos Corrup'!#REF!="Mayor"),CONCATENATE("R",'Riesgos Corrup'!#REF!),"")</f>
        <v>#REF!</v>
      </c>
      <c r="AW72" s="423"/>
      <c r="AX72" s="415" t="e">
        <f>IF(AND('Riesgos Corrup'!#REF!="Baja",'Riesgos Corrup'!#REF!="Catastrófico"),CONCATENATE("R",'Riesgos Corrup'!#REF!),"")</f>
        <v>#REF!</v>
      </c>
      <c r="AY72" s="413"/>
      <c r="AZ72" s="413" t="e">
        <f>IF(AND('Riesgos Corrup'!#REF!="Baja",'Riesgos Corrup'!#REF!="Catastrófico"),CONCATENATE("R",'Riesgos Corrup'!#REF!),"")</f>
        <v>#REF!</v>
      </c>
      <c r="BA72" s="413"/>
      <c r="BB72" s="413" t="str">
        <f ca="1">IF(AND('Riesgos Corrup'!$K$22="Baja",'Riesgos Corrup'!$O$22="Catastrófico"),CONCATENATE("R",'Riesgos Corrup'!$A$22),"")</f>
        <v/>
      </c>
      <c r="BC72" s="413"/>
      <c r="BD72" s="413" t="e">
        <f>IF(AND('Riesgos Corrup'!#REF!="Baja",'Riesgos Corrup'!#REF!="Catastrófico"),CONCATENATE("R",'Riesgos Corrup'!#REF!),"")</f>
        <v>#REF!</v>
      </c>
      <c r="BE72" s="413"/>
      <c r="BF72" s="413" t="e">
        <f>IF(AND('Riesgos Corrup'!#REF!="Baja",'Riesgos Corrup'!#REF!="Catastrófico"),CONCATENATE("R",'Riesgos Corrup'!#REF!),"")</f>
        <v>#REF!</v>
      </c>
      <c r="BG72" s="414"/>
      <c r="BH72" s="40"/>
      <c r="BI72" s="454"/>
      <c r="BJ72" s="455"/>
      <c r="BK72" s="455"/>
      <c r="BL72" s="455"/>
      <c r="BM72" s="455"/>
      <c r="BN72" s="456"/>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row>
    <row r="73" spans="1:100" ht="15" customHeight="1" thickBot="1" x14ac:dyDescent="0.4">
      <c r="A73" s="40"/>
      <c r="B73" s="253"/>
      <c r="C73" s="253"/>
      <c r="D73" s="254"/>
      <c r="E73" s="405"/>
      <c r="F73" s="406"/>
      <c r="G73" s="406"/>
      <c r="H73" s="406"/>
      <c r="I73" s="406"/>
      <c r="J73" s="389"/>
      <c r="K73" s="390"/>
      <c r="L73" s="390"/>
      <c r="M73" s="390"/>
      <c r="N73" s="390"/>
      <c r="O73" s="390"/>
      <c r="P73" s="390"/>
      <c r="Q73" s="390"/>
      <c r="R73" s="390"/>
      <c r="S73" s="432"/>
      <c r="T73" s="395"/>
      <c r="U73" s="396"/>
      <c r="V73" s="396"/>
      <c r="W73" s="396"/>
      <c r="X73" s="396"/>
      <c r="Y73" s="396"/>
      <c r="Z73" s="396"/>
      <c r="AA73" s="396"/>
      <c r="AB73" s="396"/>
      <c r="AC73" s="399"/>
      <c r="AD73" s="395"/>
      <c r="AE73" s="396"/>
      <c r="AF73" s="396"/>
      <c r="AG73" s="396"/>
      <c r="AH73" s="396"/>
      <c r="AI73" s="396"/>
      <c r="AJ73" s="396"/>
      <c r="AK73" s="396"/>
      <c r="AL73" s="396"/>
      <c r="AM73" s="399"/>
      <c r="AN73" s="387"/>
      <c r="AO73" s="388"/>
      <c r="AP73" s="388"/>
      <c r="AQ73" s="388"/>
      <c r="AR73" s="388"/>
      <c r="AS73" s="388"/>
      <c r="AT73" s="388"/>
      <c r="AU73" s="388"/>
      <c r="AV73" s="388"/>
      <c r="AW73" s="423"/>
      <c r="AX73" s="415"/>
      <c r="AY73" s="413"/>
      <c r="AZ73" s="413"/>
      <c r="BA73" s="413"/>
      <c r="BB73" s="413"/>
      <c r="BC73" s="413"/>
      <c r="BD73" s="413"/>
      <c r="BE73" s="413"/>
      <c r="BF73" s="413"/>
      <c r="BG73" s="414"/>
      <c r="BH73" s="40"/>
      <c r="BI73" s="457"/>
      <c r="BJ73" s="458"/>
      <c r="BK73" s="458"/>
      <c r="BL73" s="458"/>
      <c r="BM73" s="458"/>
      <c r="BN73" s="459"/>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row>
    <row r="74" spans="1:100" ht="15" customHeight="1" x14ac:dyDescent="0.35">
      <c r="A74" s="40"/>
      <c r="B74" s="253"/>
      <c r="C74" s="253"/>
      <c r="D74" s="254"/>
      <c r="E74" s="405"/>
      <c r="F74" s="406"/>
      <c r="G74" s="406"/>
      <c r="H74" s="406"/>
      <c r="I74" s="406"/>
      <c r="J74" s="389" t="str">
        <f ca="1">IF(AND('Riesgos Corrup'!$K$25="Baja",'Riesgos Corrup'!$O$25="Mayor"),CONCATENATE("R",'Riesgos Corrup'!$A$25),"")</f>
        <v/>
      </c>
      <c r="K74" s="390"/>
      <c r="L74" s="390" t="str">
        <f ca="1">IF(AND('Riesgos Corrup'!$K$28="Baja",'Riesgos Corrup'!$O$28="Mayor"),CONCATENATE("R",'Riesgos Corrup'!$A$28),"")</f>
        <v/>
      </c>
      <c r="M74" s="390"/>
      <c r="N74" s="390" t="e">
        <f>IF(AND('Riesgos Corrup'!#REF!="Baja",'Riesgos Corrup'!#REF!="Mayor"),CONCATENATE("R",'Riesgos Corrup'!#REF!),"")</f>
        <v>#REF!</v>
      </c>
      <c r="O74" s="390"/>
      <c r="P74" s="390" t="e">
        <f>IF(AND('Riesgos Corrup'!#REF!="Baja",'Riesgos Corrup'!#REF!="Mayor"),CONCATENATE("R",'Riesgos Corrup'!#REF!),"")</f>
        <v>#REF!</v>
      </c>
      <c r="Q74" s="390"/>
      <c r="R74" s="390" t="str">
        <f ca="1">IF(AND('Riesgos Corrup'!$K$31="Baja",'Riesgos Corrup'!$O$31="Mayor"),CONCATENATE("R",'Riesgos Corrup'!$A$31),"")</f>
        <v/>
      </c>
      <c r="S74" s="432"/>
      <c r="T74" s="395" t="str">
        <f ca="1">IF(AND('Riesgos Corrup'!$K$25="Baja",'Riesgos Corrup'!$O$25="Mayor"),CONCATENATE("R",'Riesgos Corrup'!$A$25),"")</f>
        <v/>
      </c>
      <c r="U74" s="396"/>
      <c r="V74" s="396" t="str">
        <f ca="1">IF(AND('Riesgos Corrup'!$K$28="Baja",'Riesgos Corrup'!$O$28="Mayor"),CONCATENATE("R",'Riesgos Corrup'!$A$28),"")</f>
        <v/>
      </c>
      <c r="W74" s="396"/>
      <c r="X74" s="396" t="e">
        <f>IF(AND('Riesgos Corrup'!#REF!="Baja",'Riesgos Corrup'!#REF!="Mayor"),CONCATENATE("R",'Riesgos Corrup'!#REF!),"")</f>
        <v>#REF!</v>
      </c>
      <c r="Y74" s="396"/>
      <c r="Z74" s="396" t="e">
        <f>IF(AND('Riesgos Corrup'!#REF!="Baja",'Riesgos Corrup'!#REF!="Mayor"),CONCATENATE("R",'Riesgos Corrup'!#REF!),"")</f>
        <v>#REF!</v>
      </c>
      <c r="AA74" s="396"/>
      <c r="AB74" s="396" t="str">
        <f ca="1">IF(AND('Riesgos Corrup'!$K$31="Baja",'Riesgos Corrup'!$O$31="Mayor"),CONCATENATE("R",'Riesgos Corrup'!$A$31),"")</f>
        <v/>
      </c>
      <c r="AC74" s="399"/>
      <c r="AD74" s="395" t="str">
        <f ca="1">IF(AND('Riesgos Corrup'!$K$25="Baja",'Riesgos Corrup'!$O$25="Mayor"),CONCATENATE("R",'Riesgos Corrup'!$A$25),"")</f>
        <v/>
      </c>
      <c r="AE74" s="396"/>
      <c r="AF74" s="396" t="str">
        <f ca="1">IF(AND('Riesgos Corrup'!$K$28="Baja",'Riesgos Corrup'!$O$28="Mayor"),CONCATENATE("R",'Riesgos Corrup'!$A$28),"")</f>
        <v/>
      </c>
      <c r="AG74" s="396"/>
      <c r="AH74" s="396" t="e">
        <f>IF(AND('Riesgos Corrup'!#REF!="Baja",'Riesgos Corrup'!#REF!="Mayor"),CONCATENATE("R",'Riesgos Corrup'!#REF!),"")</f>
        <v>#REF!</v>
      </c>
      <c r="AI74" s="396"/>
      <c r="AJ74" s="396" t="e">
        <f>IF(AND('Riesgos Corrup'!#REF!="Baja",'Riesgos Corrup'!#REF!="Mayor"),CONCATENATE("R",'Riesgos Corrup'!#REF!),"")</f>
        <v>#REF!</v>
      </c>
      <c r="AK74" s="396"/>
      <c r="AL74" s="396" t="str">
        <f ca="1">IF(AND('Riesgos Corrup'!$K$31="Baja",'Riesgos Corrup'!$O$31="Mayor"),CONCATENATE("R",'Riesgos Corrup'!$A$31),"")</f>
        <v/>
      </c>
      <c r="AM74" s="399"/>
      <c r="AN74" s="387" t="str">
        <f ca="1">IF(AND('Riesgos Corrup'!$K$25="Baja",'Riesgos Corrup'!$O$25="Mayor"),CONCATENATE("R",'Riesgos Corrup'!$A$25),"")</f>
        <v/>
      </c>
      <c r="AO74" s="388"/>
      <c r="AP74" s="388" t="str">
        <f ca="1">IF(AND('Riesgos Corrup'!$K$28="Baja",'Riesgos Corrup'!$O$28="Mayor"),CONCATENATE("R",'Riesgos Corrup'!$A$28),"")</f>
        <v/>
      </c>
      <c r="AQ74" s="388"/>
      <c r="AR74" s="388" t="e">
        <f>IF(AND('Riesgos Corrup'!#REF!="Baja",'Riesgos Corrup'!#REF!="Mayor"),CONCATENATE("R",'Riesgos Corrup'!#REF!),"")</f>
        <v>#REF!</v>
      </c>
      <c r="AS74" s="388"/>
      <c r="AT74" s="388" t="e">
        <f>IF(AND('Riesgos Corrup'!#REF!="Baja",'Riesgos Corrup'!#REF!="Mayor"),CONCATENATE("R",'Riesgos Corrup'!#REF!),"")</f>
        <v>#REF!</v>
      </c>
      <c r="AU74" s="388"/>
      <c r="AV74" s="388" t="str">
        <f ca="1">IF(AND('Riesgos Corrup'!$K$31="Baja",'Riesgos Corrup'!$O$31="Mayor"),CONCATENATE("R",'Riesgos Corrup'!$A$31),"")</f>
        <v/>
      </c>
      <c r="AW74" s="423"/>
      <c r="AX74" s="415" t="str">
        <f ca="1">IF(AND('Riesgos Corrup'!$K$25="Baja",'Riesgos Corrup'!$O$25="Catastrófico"),CONCATENATE("R",'Riesgos Corrup'!$A$25),"")</f>
        <v/>
      </c>
      <c r="AY74" s="413"/>
      <c r="AZ74" s="413" t="str">
        <f ca="1">IF(AND('Riesgos Corrup'!$K$28="Baja",'Riesgos Corrup'!$O$28="Catastrófico"),CONCATENATE("R",'Riesgos Corrup'!$A$28),"")</f>
        <v/>
      </c>
      <c r="BA74" s="413"/>
      <c r="BB74" s="413" t="e">
        <f>IF(AND('Riesgos Corrup'!#REF!="Baja",'Riesgos Corrup'!#REF!="Catastrófico"),CONCATENATE("R",'Riesgos Corrup'!#REF!),"")</f>
        <v>#REF!</v>
      </c>
      <c r="BC74" s="413"/>
      <c r="BD74" s="413" t="e">
        <f>IF(AND('Riesgos Corrup'!#REF!="Baja",'Riesgos Corrup'!#REF!="Catastrófico"),CONCATENATE("R",'Riesgos Corrup'!#REF!),"")</f>
        <v>#REF!</v>
      </c>
      <c r="BE74" s="413"/>
      <c r="BF74" s="413" t="str">
        <f ca="1">IF(AND('Riesgos Corrup'!$K$31="Baja",'Riesgos Corrup'!$O$31="Catastrófico"),CONCATENATE("R",'Riesgos Corrup'!$A$31),"")</f>
        <v/>
      </c>
      <c r="BG74" s="414"/>
      <c r="BH74" s="40"/>
      <c r="BI74" s="460" t="s">
        <v>76</v>
      </c>
      <c r="BJ74" s="461"/>
      <c r="BK74" s="461"/>
      <c r="BL74" s="461"/>
      <c r="BM74" s="461"/>
      <c r="BN74" s="462"/>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row>
    <row r="75" spans="1:100" ht="15" customHeight="1" x14ac:dyDescent="0.35">
      <c r="A75" s="40"/>
      <c r="B75" s="253"/>
      <c r="C75" s="253"/>
      <c r="D75" s="254"/>
      <c r="E75" s="405"/>
      <c r="F75" s="406"/>
      <c r="G75" s="406"/>
      <c r="H75" s="406"/>
      <c r="I75" s="406"/>
      <c r="J75" s="389"/>
      <c r="K75" s="390"/>
      <c r="L75" s="390"/>
      <c r="M75" s="390"/>
      <c r="N75" s="390"/>
      <c r="O75" s="390"/>
      <c r="P75" s="390"/>
      <c r="Q75" s="390"/>
      <c r="R75" s="390"/>
      <c r="S75" s="432"/>
      <c r="T75" s="395"/>
      <c r="U75" s="396"/>
      <c r="V75" s="396"/>
      <c r="W75" s="396"/>
      <c r="X75" s="396"/>
      <c r="Y75" s="396"/>
      <c r="Z75" s="396"/>
      <c r="AA75" s="396"/>
      <c r="AB75" s="396"/>
      <c r="AC75" s="399"/>
      <c r="AD75" s="395"/>
      <c r="AE75" s="396"/>
      <c r="AF75" s="396"/>
      <c r="AG75" s="396"/>
      <c r="AH75" s="396"/>
      <c r="AI75" s="396"/>
      <c r="AJ75" s="396"/>
      <c r="AK75" s="396"/>
      <c r="AL75" s="396"/>
      <c r="AM75" s="399"/>
      <c r="AN75" s="387"/>
      <c r="AO75" s="388"/>
      <c r="AP75" s="388"/>
      <c r="AQ75" s="388"/>
      <c r="AR75" s="388"/>
      <c r="AS75" s="388"/>
      <c r="AT75" s="388"/>
      <c r="AU75" s="388"/>
      <c r="AV75" s="388"/>
      <c r="AW75" s="423"/>
      <c r="AX75" s="415"/>
      <c r="AY75" s="413"/>
      <c r="AZ75" s="413"/>
      <c r="BA75" s="413"/>
      <c r="BB75" s="413"/>
      <c r="BC75" s="413"/>
      <c r="BD75" s="413"/>
      <c r="BE75" s="413"/>
      <c r="BF75" s="413"/>
      <c r="BG75" s="414"/>
      <c r="BH75" s="40"/>
      <c r="BI75" s="463"/>
      <c r="BJ75" s="464"/>
      <c r="BK75" s="464"/>
      <c r="BL75" s="464"/>
      <c r="BM75" s="464"/>
      <c r="BN75" s="465"/>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row>
    <row r="76" spans="1:100" ht="15" customHeight="1" x14ac:dyDescent="0.35">
      <c r="A76" s="40"/>
      <c r="B76" s="253"/>
      <c r="C76" s="253"/>
      <c r="D76" s="254"/>
      <c r="E76" s="405"/>
      <c r="F76" s="406"/>
      <c r="G76" s="406"/>
      <c r="H76" s="406"/>
      <c r="I76" s="406"/>
      <c r="J76" s="389" t="e">
        <f>IF(AND('Riesgos Corrup'!#REF!="Baja",'Riesgos Corrup'!#REF!="Mayor"),CONCATENATE("R",'Riesgos Corrup'!#REF!),"")</f>
        <v>#REF!</v>
      </c>
      <c r="K76" s="390"/>
      <c r="L76" s="390" t="str">
        <f ca="1">IF(AND('Riesgos Corrup'!$K$34="Baja",'Riesgos Corrup'!$O$34="Mayor"),CONCATENATE("R",'Riesgos Corrup'!$A$34),"")</f>
        <v/>
      </c>
      <c r="M76" s="390"/>
      <c r="N76" s="390" t="e">
        <f>IF(AND('Riesgos Corrup'!#REF!="Baja",'Riesgos Corrup'!#REF!="Mayor"),CONCATENATE("R",'Riesgos Corrup'!#REF!),"")</f>
        <v>#REF!</v>
      </c>
      <c r="O76" s="390"/>
      <c r="P76" s="390" t="e">
        <f>IF(AND('Riesgos Corrup'!#REF!="Baja",'Riesgos Corrup'!#REF!="Mayor"),CONCATENATE("R",'Riesgos Corrup'!#REF!),"")</f>
        <v>#REF!</v>
      </c>
      <c r="Q76" s="390"/>
      <c r="R76" s="390" t="e">
        <f>IF(AND('Riesgos Corrup'!#REF!="Baja",'Riesgos Corrup'!#REF!="Mayor"),CONCATENATE("R",'Riesgos Corrup'!#REF!),"")</f>
        <v>#REF!</v>
      </c>
      <c r="S76" s="432"/>
      <c r="T76" s="395" t="e">
        <f>IF(AND('Riesgos Corrup'!#REF!="Baja",'Riesgos Corrup'!#REF!="Mayor"),CONCATENATE("R",'Riesgos Corrup'!#REF!),"")</f>
        <v>#REF!</v>
      </c>
      <c r="U76" s="396"/>
      <c r="V76" s="396" t="str">
        <f ca="1">IF(AND('Riesgos Corrup'!$K$34="Baja",'Riesgos Corrup'!$O$34="Mayor"),CONCATENATE("R",'Riesgos Corrup'!$A$34),"")</f>
        <v/>
      </c>
      <c r="W76" s="396"/>
      <c r="X76" s="396" t="e">
        <f>IF(AND('Riesgos Corrup'!#REF!="Baja",'Riesgos Corrup'!#REF!="Mayor"),CONCATENATE("R",'Riesgos Corrup'!#REF!),"")</f>
        <v>#REF!</v>
      </c>
      <c r="Y76" s="396"/>
      <c r="Z76" s="396" t="e">
        <f>IF(AND('Riesgos Corrup'!#REF!="Baja",'Riesgos Corrup'!#REF!="Mayor"),CONCATENATE("R",'Riesgos Corrup'!#REF!),"")</f>
        <v>#REF!</v>
      </c>
      <c r="AA76" s="396"/>
      <c r="AB76" s="396" t="e">
        <f>IF(AND('Riesgos Corrup'!#REF!="Baja",'Riesgos Corrup'!#REF!="Mayor"),CONCATENATE("R",'Riesgos Corrup'!#REF!),"")</f>
        <v>#REF!</v>
      </c>
      <c r="AC76" s="399"/>
      <c r="AD76" s="395" t="e">
        <f>IF(AND('Riesgos Corrup'!#REF!="Baja",'Riesgos Corrup'!#REF!="Mayor"),CONCATENATE("R",'Riesgos Corrup'!#REF!),"")</f>
        <v>#REF!</v>
      </c>
      <c r="AE76" s="396"/>
      <c r="AF76" s="396" t="str">
        <f ca="1">IF(AND('Riesgos Corrup'!$K$34="Baja",'Riesgos Corrup'!$O$34="Mayor"),CONCATENATE("R",'Riesgos Corrup'!$A$34),"")</f>
        <v/>
      </c>
      <c r="AG76" s="396"/>
      <c r="AH76" s="396" t="e">
        <f>IF(AND('Riesgos Corrup'!#REF!="Baja",'Riesgos Corrup'!#REF!="Mayor"),CONCATENATE("R",'Riesgos Corrup'!#REF!),"")</f>
        <v>#REF!</v>
      </c>
      <c r="AI76" s="396"/>
      <c r="AJ76" s="396" t="e">
        <f>IF(AND('Riesgos Corrup'!#REF!="Baja",'Riesgos Corrup'!#REF!="Mayor"),CONCATENATE("R",'Riesgos Corrup'!#REF!),"")</f>
        <v>#REF!</v>
      </c>
      <c r="AK76" s="396"/>
      <c r="AL76" s="396" t="e">
        <f>IF(AND('Riesgos Corrup'!#REF!="Baja",'Riesgos Corrup'!#REF!="Mayor"),CONCATENATE("R",'Riesgos Corrup'!#REF!),"")</f>
        <v>#REF!</v>
      </c>
      <c r="AM76" s="399"/>
      <c r="AN76" s="387" t="e">
        <f>IF(AND('Riesgos Corrup'!#REF!="Baja",'Riesgos Corrup'!#REF!="Mayor"),CONCATENATE("R",'Riesgos Corrup'!#REF!),"")</f>
        <v>#REF!</v>
      </c>
      <c r="AO76" s="388"/>
      <c r="AP76" s="388" t="str">
        <f ca="1">IF(AND('Riesgos Corrup'!$K$34="Baja",'Riesgos Corrup'!$O$34="Mayor"),CONCATENATE("R",'Riesgos Corrup'!$A$34),"")</f>
        <v/>
      </c>
      <c r="AQ76" s="388"/>
      <c r="AR76" s="388" t="e">
        <f>IF(AND('Riesgos Corrup'!#REF!="Baja",'Riesgos Corrup'!#REF!="Mayor"),CONCATENATE("R",'Riesgos Corrup'!#REF!),"")</f>
        <v>#REF!</v>
      </c>
      <c r="AS76" s="388"/>
      <c r="AT76" s="388" t="e">
        <f>IF(AND('Riesgos Corrup'!#REF!="Baja",'Riesgos Corrup'!#REF!="Mayor"),CONCATENATE("R",'Riesgos Corrup'!#REF!),"")</f>
        <v>#REF!</v>
      </c>
      <c r="AU76" s="388"/>
      <c r="AV76" s="388" t="e">
        <f>IF(AND('Riesgos Corrup'!#REF!="Baja",'Riesgos Corrup'!#REF!="Mayor"),CONCATENATE("R",'Riesgos Corrup'!#REF!),"")</f>
        <v>#REF!</v>
      </c>
      <c r="AW76" s="423"/>
      <c r="AX76" s="415" t="e">
        <f>IF(AND('Riesgos Corrup'!#REF!="Baja",'Riesgos Corrup'!#REF!="Catastrófico"),CONCATENATE("R",'Riesgos Corrup'!#REF!),"")</f>
        <v>#REF!</v>
      </c>
      <c r="AY76" s="413"/>
      <c r="AZ76" s="413" t="str">
        <f ca="1">IF(AND('Riesgos Corrup'!$K$34="Baja",'Riesgos Corrup'!$O$34="Catastrófico"),CONCATENATE("R",'Riesgos Corrup'!$A$34),"")</f>
        <v/>
      </c>
      <c r="BA76" s="413"/>
      <c r="BB76" s="413" t="e">
        <f>IF(AND('Riesgos Corrup'!#REF!="Baja",'Riesgos Corrup'!#REF!="Catastrófico"),CONCATENATE("R",'Riesgos Corrup'!#REF!),"")</f>
        <v>#REF!</v>
      </c>
      <c r="BC76" s="413"/>
      <c r="BD76" s="413" t="e">
        <f>IF(AND('Riesgos Corrup'!#REF!="Baja",'Riesgos Corrup'!#REF!="Catastrófico"),CONCATENATE("R",'Riesgos Corrup'!#REF!),"")</f>
        <v>#REF!</v>
      </c>
      <c r="BE76" s="413"/>
      <c r="BF76" s="413" t="e">
        <f>IF(AND('Riesgos Corrup'!#REF!="Baja",'Riesgos Corrup'!#REF!="Catastrófico"),CONCATENATE("R",'Riesgos Corrup'!#REF!),"")</f>
        <v>#REF!</v>
      </c>
      <c r="BG76" s="414"/>
      <c r="BH76" s="40"/>
      <c r="BI76" s="463"/>
      <c r="BJ76" s="464"/>
      <c r="BK76" s="464"/>
      <c r="BL76" s="464"/>
      <c r="BM76" s="464"/>
      <c r="BN76" s="465"/>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row>
    <row r="77" spans="1:100" ht="15" customHeight="1" x14ac:dyDescent="0.35">
      <c r="A77" s="40"/>
      <c r="B77" s="253"/>
      <c r="C77" s="253"/>
      <c r="D77" s="254"/>
      <c r="E77" s="405"/>
      <c r="F77" s="406"/>
      <c r="G77" s="406"/>
      <c r="H77" s="406"/>
      <c r="I77" s="406"/>
      <c r="J77" s="389"/>
      <c r="K77" s="390"/>
      <c r="L77" s="390"/>
      <c r="M77" s="390"/>
      <c r="N77" s="390"/>
      <c r="O77" s="390"/>
      <c r="P77" s="390"/>
      <c r="Q77" s="390"/>
      <c r="R77" s="390"/>
      <c r="S77" s="432"/>
      <c r="T77" s="395"/>
      <c r="U77" s="396"/>
      <c r="V77" s="396"/>
      <c r="W77" s="396"/>
      <c r="X77" s="396"/>
      <c r="Y77" s="396"/>
      <c r="Z77" s="396"/>
      <c r="AA77" s="396"/>
      <c r="AB77" s="396"/>
      <c r="AC77" s="399"/>
      <c r="AD77" s="395"/>
      <c r="AE77" s="396"/>
      <c r="AF77" s="396"/>
      <c r="AG77" s="396"/>
      <c r="AH77" s="396"/>
      <c r="AI77" s="396"/>
      <c r="AJ77" s="396"/>
      <c r="AK77" s="396"/>
      <c r="AL77" s="396"/>
      <c r="AM77" s="399"/>
      <c r="AN77" s="387"/>
      <c r="AO77" s="388"/>
      <c r="AP77" s="388"/>
      <c r="AQ77" s="388"/>
      <c r="AR77" s="388"/>
      <c r="AS77" s="388"/>
      <c r="AT77" s="388"/>
      <c r="AU77" s="388"/>
      <c r="AV77" s="388"/>
      <c r="AW77" s="423"/>
      <c r="AX77" s="415"/>
      <c r="AY77" s="413"/>
      <c r="AZ77" s="413"/>
      <c r="BA77" s="413"/>
      <c r="BB77" s="413"/>
      <c r="BC77" s="413"/>
      <c r="BD77" s="413"/>
      <c r="BE77" s="413"/>
      <c r="BF77" s="413"/>
      <c r="BG77" s="414"/>
      <c r="BH77" s="40"/>
      <c r="BI77" s="463"/>
      <c r="BJ77" s="464"/>
      <c r="BK77" s="464"/>
      <c r="BL77" s="464"/>
      <c r="BM77" s="464"/>
      <c r="BN77" s="465"/>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row>
    <row r="78" spans="1:100" ht="15" customHeight="1" x14ac:dyDescent="0.35">
      <c r="A78" s="40"/>
      <c r="B78" s="253"/>
      <c r="C78" s="253"/>
      <c r="D78" s="254"/>
      <c r="E78" s="405"/>
      <c r="F78" s="406"/>
      <c r="G78" s="406"/>
      <c r="H78" s="406"/>
      <c r="I78" s="406"/>
      <c r="J78" s="389" t="e">
        <f>IF(AND('Riesgos Corrup'!#REF!="Baja",'Riesgos Corrup'!#REF!="Mayor"),CONCATENATE("R",'Riesgos Corrup'!#REF!),"")</f>
        <v>#REF!</v>
      </c>
      <c r="K78" s="390"/>
      <c r="L78" s="390" t="e">
        <f>IF(AND('Riesgos Corrup'!#REF!="Baja",'Riesgos Corrup'!#REF!="Mayor"),CONCATENATE("R",'Riesgos Corrup'!#REF!),"")</f>
        <v>#REF!</v>
      </c>
      <c r="M78" s="390"/>
      <c r="N78" s="390" t="e">
        <f>IF(AND('Riesgos Corrup'!#REF!="Baja",'Riesgos Corrup'!#REF!="Mayor"),CONCATENATE("R",'Riesgos Corrup'!#REF!),"")</f>
        <v>#REF!</v>
      </c>
      <c r="O78" s="390"/>
      <c r="P78" s="390" t="e">
        <f>IF(AND('Riesgos Corrup'!#REF!="Baja",'Riesgos Corrup'!#REF!="Mayor"),CONCATENATE("R",'Riesgos Corrup'!#REF!),"")</f>
        <v>#REF!</v>
      </c>
      <c r="Q78" s="390"/>
      <c r="R78" s="390" t="e">
        <f>IF(AND('Riesgos Corrup'!#REF!="Baja",'Riesgos Corrup'!#REF!="Mayor"),CONCATENATE("R",'Riesgos Corrup'!#REF!),"")</f>
        <v>#REF!</v>
      </c>
      <c r="S78" s="432"/>
      <c r="T78" s="395" t="e">
        <f>IF(AND('Riesgos Corrup'!#REF!="Baja",'Riesgos Corrup'!#REF!="Mayor"),CONCATENATE("R",'Riesgos Corrup'!#REF!),"")</f>
        <v>#REF!</v>
      </c>
      <c r="U78" s="396"/>
      <c r="V78" s="396" t="e">
        <f>IF(AND('Riesgos Corrup'!#REF!="Baja",'Riesgos Corrup'!#REF!="Mayor"),CONCATENATE("R",'Riesgos Corrup'!#REF!),"")</f>
        <v>#REF!</v>
      </c>
      <c r="W78" s="396"/>
      <c r="X78" s="396" t="e">
        <f>IF(AND('Riesgos Corrup'!#REF!="Baja",'Riesgos Corrup'!#REF!="Mayor"),CONCATENATE("R",'Riesgos Corrup'!#REF!),"")</f>
        <v>#REF!</v>
      </c>
      <c r="Y78" s="396"/>
      <c r="Z78" s="396" t="e">
        <f>IF(AND('Riesgos Corrup'!#REF!="Baja",'Riesgos Corrup'!#REF!="Mayor"),CONCATENATE("R",'Riesgos Corrup'!#REF!),"")</f>
        <v>#REF!</v>
      </c>
      <c r="AA78" s="396"/>
      <c r="AB78" s="396" t="e">
        <f>IF(AND('Riesgos Corrup'!#REF!="Baja",'Riesgos Corrup'!#REF!="Mayor"),CONCATENATE("R",'Riesgos Corrup'!#REF!),"")</f>
        <v>#REF!</v>
      </c>
      <c r="AC78" s="399"/>
      <c r="AD78" s="395" t="e">
        <f>IF(AND('Riesgos Corrup'!#REF!="Baja",'Riesgos Corrup'!#REF!="Mayor"),CONCATENATE("R",'Riesgos Corrup'!#REF!),"")</f>
        <v>#REF!</v>
      </c>
      <c r="AE78" s="396"/>
      <c r="AF78" s="396" t="e">
        <f>IF(AND('Riesgos Corrup'!#REF!="Baja",'Riesgos Corrup'!#REF!="Mayor"),CONCATENATE("R",'Riesgos Corrup'!#REF!),"")</f>
        <v>#REF!</v>
      </c>
      <c r="AG78" s="396"/>
      <c r="AH78" s="396" t="e">
        <f>IF(AND('Riesgos Corrup'!#REF!="Baja",'Riesgos Corrup'!#REF!="Mayor"),CONCATENATE("R",'Riesgos Corrup'!#REF!),"")</f>
        <v>#REF!</v>
      </c>
      <c r="AI78" s="396"/>
      <c r="AJ78" s="396" t="e">
        <f>IF(AND('Riesgos Corrup'!#REF!="Baja",'Riesgos Corrup'!#REF!="Mayor"),CONCATENATE("R",'Riesgos Corrup'!#REF!),"")</f>
        <v>#REF!</v>
      </c>
      <c r="AK78" s="396"/>
      <c r="AL78" s="396" t="e">
        <f>IF(AND('Riesgos Corrup'!#REF!="Baja",'Riesgos Corrup'!#REF!="Mayor"),CONCATENATE("R",'Riesgos Corrup'!#REF!),"")</f>
        <v>#REF!</v>
      </c>
      <c r="AM78" s="399"/>
      <c r="AN78" s="387" t="e">
        <f>IF(AND('Riesgos Corrup'!#REF!="Baja",'Riesgos Corrup'!#REF!="Mayor"),CONCATENATE("R",'Riesgos Corrup'!#REF!),"")</f>
        <v>#REF!</v>
      </c>
      <c r="AO78" s="388"/>
      <c r="AP78" s="388" t="e">
        <f>IF(AND('Riesgos Corrup'!#REF!="Baja",'Riesgos Corrup'!#REF!="Mayor"),CONCATENATE("R",'Riesgos Corrup'!#REF!),"")</f>
        <v>#REF!</v>
      </c>
      <c r="AQ78" s="388"/>
      <c r="AR78" s="388" t="e">
        <f>IF(AND('Riesgos Corrup'!#REF!="Baja",'Riesgos Corrup'!#REF!="Mayor"),CONCATENATE("R",'Riesgos Corrup'!#REF!),"")</f>
        <v>#REF!</v>
      </c>
      <c r="AS78" s="388"/>
      <c r="AT78" s="388" t="e">
        <f>IF(AND('Riesgos Corrup'!#REF!="Baja",'Riesgos Corrup'!#REF!="Mayor"),CONCATENATE("R",'Riesgos Corrup'!#REF!),"")</f>
        <v>#REF!</v>
      </c>
      <c r="AU78" s="388"/>
      <c r="AV78" s="388" t="e">
        <f>IF(AND('Riesgos Corrup'!#REF!="Baja",'Riesgos Corrup'!#REF!="Mayor"),CONCATENATE("R",'Riesgos Corrup'!#REF!),"")</f>
        <v>#REF!</v>
      </c>
      <c r="AW78" s="423"/>
      <c r="AX78" s="415" t="e">
        <f>IF(AND('Riesgos Corrup'!#REF!="Baja",'Riesgos Corrup'!#REF!="Catastrófico"),CONCATENATE("R",'Riesgos Corrup'!#REF!),"")</f>
        <v>#REF!</v>
      </c>
      <c r="AY78" s="413"/>
      <c r="AZ78" s="413" t="e">
        <f>IF(AND('Riesgos Corrup'!#REF!="Baja",'Riesgos Corrup'!#REF!="Catastrófico"),CONCATENATE("R",'Riesgos Corrup'!#REF!),"")</f>
        <v>#REF!</v>
      </c>
      <c r="BA78" s="413"/>
      <c r="BB78" s="413" t="e">
        <f>IF(AND('Riesgos Corrup'!#REF!="Baja",'Riesgos Corrup'!#REF!="Catastrófico"),CONCATENATE("R",'Riesgos Corrup'!#REF!),"")</f>
        <v>#REF!</v>
      </c>
      <c r="BC78" s="413"/>
      <c r="BD78" s="413" t="e">
        <f>IF(AND('Riesgos Corrup'!#REF!="Baja",'Riesgos Corrup'!#REF!="Catastrófico"),CONCATENATE("R",'Riesgos Corrup'!#REF!),"")</f>
        <v>#REF!</v>
      </c>
      <c r="BE78" s="413"/>
      <c r="BF78" s="413" t="e">
        <f>IF(AND('Riesgos Corrup'!#REF!="Baja",'Riesgos Corrup'!#REF!="Catastrófico"),CONCATENATE("R",'Riesgos Corrup'!#REF!),"")</f>
        <v>#REF!</v>
      </c>
      <c r="BG78" s="414"/>
      <c r="BH78" s="40"/>
      <c r="BI78" s="463"/>
      <c r="BJ78" s="464"/>
      <c r="BK78" s="464"/>
      <c r="BL78" s="464"/>
      <c r="BM78" s="464"/>
      <c r="BN78" s="465"/>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row>
    <row r="79" spans="1:100" ht="15" customHeight="1" x14ac:dyDescent="0.35">
      <c r="A79" s="40"/>
      <c r="B79" s="253"/>
      <c r="C79" s="253"/>
      <c r="D79" s="254"/>
      <c r="E79" s="405"/>
      <c r="F79" s="406"/>
      <c r="G79" s="406"/>
      <c r="H79" s="406"/>
      <c r="I79" s="406"/>
      <c r="J79" s="389"/>
      <c r="K79" s="390"/>
      <c r="L79" s="390"/>
      <c r="M79" s="390"/>
      <c r="N79" s="390"/>
      <c r="O79" s="390"/>
      <c r="P79" s="390"/>
      <c r="Q79" s="390"/>
      <c r="R79" s="390"/>
      <c r="S79" s="432"/>
      <c r="T79" s="395"/>
      <c r="U79" s="396"/>
      <c r="V79" s="396"/>
      <c r="W79" s="396"/>
      <c r="X79" s="396"/>
      <c r="Y79" s="396"/>
      <c r="Z79" s="396"/>
      <c r="AA79" s="396"/>
      <c r="AB79" s="396"/>
      <c r="AC79" s="399"/>
      <c r="AD79" s="395"/>
      <c r="AE79" s="396"/>
      <c r="AF79" s="396"/>
      <c r="AG79" s="396"/>
      <c r="AH79" s="396"/>
      <c r="AI79" s="396"/>
      <c r="AJ79" s="396"/>
      <c r="AK79" s="396"/>
      <c r="AL79" s="396"/>
      <c r="AM79" s="399"/>
      <c r="AN79" s="387"/>
      <c r="AO79" s="388"/>
      <c r="AP79" s="388"/>
      <c r="AQ79" s="388"/>
      <c r="AR79" s="388"/>
      <c r="AS79" s="388"/>
      <c r="AT79" s="388"/>
      <c r="AU79" s="388"/>
      <c r="AV79" s="388"/>
      <c r="AW79" s="423"/>
      <c r="AX79" s="415"/>
      <c r="AY79" s="413"/>
      <c r="AZ79" s="413"/>
      <c r="BA79" s="413"/>
      <c r="BB79" s="413"/>
      <c r="BC79" s="413"/>
      <c r="BD79" s="413"/>
      <c r="BE79" s="413"/>
      <c r="BF79" s="413"/>
      <c r="BG79" s="414"/>
      <c r="BH79" s="40"/>
      <c r="BI79" s="463"/>
      <c r="BJ79" s="464"/>
      <c r="BK79" s="464"/>
      <c r="BL79" s="464"/>
      <c r="BM79" s="464"/>
      <c r="BN79" s="465"/>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row>
    <row r="80" spans="1:100" ht="15" customHeight="1" x14ac:dyDescent="0.35">
      <c r="A80" s="40"/>
      <c r="B80" s="253"/>
      <c r="C80" s="253"/>
      <c r="D80" s="254"/>
      <c r="E80" s="405"/>
      <c r="F80" s="406"/>
      <c r="G80" s="406"/>
      <c r="H80" s="406"/>
      <c r="I80" s="406"/>
      <c r="J80" s="389" t="e">
        <f>IF(AND('Riesgos Corrup'!#REF!="Baja",'Riesgos Corrup'!#REF!="Mayor"),CONCATENATE("R",'Riesgos Corrup'!#REF!),"")</f>
        <v>#REF!</v>
      </c>
      <c r="K80" s="390"/>
      <c r="L80" s="390" t="str">
        <f ca="1">IF(AND('Riesgos Corrup'!$K$37="Baja",'Riesgos Corrup'!$O$37="Mayor"),CONCATENATE("R",'Riesgos Corrup'!$A$37),"")</f>
        <v/>
      </c>
      <c r="M80" s="390"/>
      <c r="N80" s="390" t="e">
        <f>IF(AND('Riesgos Corrup'!#REF!="Baja",'Riesgos Corrup'!#REF!="Mayor"),CONCATENATE("R",'Riesgos Corrup'!#REF!),"")</f>
        <v>#REF!</v>
      </c>
      <c r="O80" s="390"/>
      <c r="P80" s="390" t="e">
        <f>IF(AND('Riesgos Corrup'!#REF!="Baja",'Riesgos Corrup'!#REF!="Mayor"),CONCATENATE("R",'Riesgos Corrup'!#REF!),"")</f>
        <v>#REF!</v>
      </c>
      <c r="Q80" s="390"/>
      <c r="R80" s="390" t="e">
        <f>IF(AND('Riesgos Corrup'!#REF!="Baja",'Riesgos Corrup'!#REF!="Mayor"),CONCATENATE("R",'Riesgos Corrup'!#REF!),"")</f>
        <v>#REF!</v>
      </c>
      <c r="S80" s="432"/>
      <c r="T80" s="395" t="e">
        <f>IF(AND('Riesgos Corrup'!#REF!="Baja",'Riesgos Corrup'!#REF!="Mayor"),CONCATENATE("R",'Riesgos Corrup'!#REF!),"")</f>
        <v>#REF!</v>
      </c>
      <c r="U80" s="396"/>
      <c r="V80" s="396" t="str">
        <f ca="1">IF(AND('Riesgos Corrup'!$K$37="Baja",'Riesgos Corrup'!$O$37="Mayor"),CONCATENATE("R",'Riesgos Corrup'!$A$37),"")</f>
        <v/>
      </c>
      <c r="W80" s="396"/>
      <c r="X80" s="396" t="e">
        <f>IF(AND('Riesgos Corrup'!#REF!="Baja",'Riesgos Corrup'!#REF!="Mayor"),CONCATENATE("R",'Riesgos Corrup'!#REF!),"")</f>
        <v>#REF!</v>
      </c>
      <c r="Y80" s="396"/>
      <c r="Z80" s="396" t="e">
        <f>IF(AND('Riesgos Corrup'!#REF!="Baja",'Riesgos Corrup'!#REF!="Mayor"),CONCATENATE("R",'Riesgos Corrup'!#REF!),"")</f>
        <v>#REF!</v>
      </c>
      <c r="AA80" s="396"/>
      <c r="AB80" s="396" t="e">
        <f>IF(AND('Riesgos Corrup'!#REF!="Baja",'Riesgos Corrup'!#REF!="Mayor"),CONCATENATE("R",'Riesgos Corrup'!#REF!),"")</f>
        <v>#REF!</v>
      </c>
      <c r="AC80" s="399"/>
      <c r="AD80" s="395" t="e">
        <f>IF(AND('Riesgos Corrup'!#REF!="Baja",'Riesgos Corrup'!#REF!="Mayor"),CONCATENATE("R",'Riesgos Corrup'!#REF!),"")</f>
        <v>#REF!</v>
      </c>
      <c r="AE80" s="396"/>
      <c r="AF80" s="396" t="str">
        <f ca="1">IF(AND('Riesgos Corrup'!$K$37="Baja",'Riesgos Corrup'!$O$37="Mayor"),CONCATENATE("R",'Riesgos Corrup'!$A$37),"")</f>
        <v/>
      </c>
      <c r="AG80" s="396"/>
      <c r="AH80" s="396" t="e">
        <f>IF(AND('Riesgos Corrup'!#REF!="Baja",'Riesgos Corrup'!#REF!="Mayor"),CONCATENATE("R",'Riesgos Corrup'!#REF!),"")</f>
        <v>#REF!</v>
      </c>
      <c r="AI80" s="396"/>
      <c r="AJ80" s="396" t="e">
        <f>IF(AND('Riesgos Corrup'!#REF!="Baja",'Riesgos Corrup'!#REF!="Mayor"),CONCATENATE("R",'Riesgos Corrup'!#REF!),"")</f>
        <v>#REF!</v>
      </c>
      <c r="AK80" s="396"/>
      <c r="AL80" s="396" t="e">
        <f>IF(AND('Riesgos Corrup'!#REF!="Baja",'Riesgos Corrup'!#REF!="Mayor"),CONCATENATE("R",'Riesgos Corrup'!#REF!),"")</f>
        <v>#REF!</v>
      </c>
      <c r="AM80" s="399"/>
      <c r="AN80" s="387" t="e">
        <f>IF(AND('Riesgos Corrup'!#REF!="Baja",'Riesgos Corrup'!#REF!="Mayor"),CONCATENATE("R",'Riesgos Corrup'!#REF!),"")</f>
        <v>#REF!</v>
      </c>
      <c r="AO80" s="388"/>
      <c r="AP80" s="388" t="str">
        <f ca="1">IF(AND('Riesgos Corrup'!$K$37="Baja",'Riesgos Corrup'!$O$37="Mayor"),CONCATENATE("R",'Riesgos Corrup'!$A$37),"")</f>
        <v/>
      </c>
      <c r="AQ80" s="388"/>
      <c r="AR80" s="388" t="e">
        <f>IF(AND('Riesgos Corrup'!#REF!="Baja",'Riesgos Corrup'!#REF!="Mayor"),CONCATENATE("R",'Riesgos Corrup'!#REF!),"")</f>
        <v>#REF!</v>
      </c>
      <c r="AS80" s="388"/>
      <c r="AT80" s="388" t="e">
        <f>IF(AND('Riesgos Corrup'!#REF!="Baja",'Riesgos Corrup'!#REF!="Mayor"),CONCATENATE("R",'Riesgos Corrup'!#REF!),"")</f>
        <v>#REF!</v>
      </c>
      <c r="AU80" s="388"/>
      <c r="AV80" s="388" t="e">
        <f>IF(AND('Riesgos Corrup'!#REF!="Baja",'Riesgos Corrup'!#REF!="Mayor"),CONCATENATE("R",'Riesgos Corrup'!#REF!),"")</f>
        <v>#REF!</v>
      </c>
      <c r="AW80" s="423"/>
      <c r="AX80" s="415" t="e">
        <f>IF(AND('Riesgos Corrup'!#REF!="Baja",'Riesgos Corrup'!#REF!="Catastrófico"),CONCATENATE("R",'Riesgos Corrup'!#REF!),"")</f>
        <v>#REF!</v>
      </c>
      <c r="AY80" s="413"/>
      <c r="AZ80" s="413" t="str">
        <f ca="1">IF(AND('Riesgos Corrup'!$K$37="Baja",'Riesgos Corrup'!$O$37="Catastrófico"),CONCATENATE("R",'Riesgos Corrup'!$A$37),"")</f>
        <v/>
      </c>
      <c r="BA80" s="413"/>
      <c r="BB80" s="413" t="e">
        <f>IF(AND('Riesgos Corrup'!#REF!="Baja",'Riesgos Corrup'!#REF!="Catastrófico"),CONCATENATE("R",'Riesgos Corrup'!#REF!),"")</f>
        <v>#REF!</v>
      </c>
      <c r="BC80" s="413"/>
      <c r="BD80" s="413" t="e">
        <f>IF(AND('Riesgos Corrup'!#REF!="Baja",'Riesgos Corrup'!#REF!="Catastrófico"),CONCATENATE("R",'Riesgos Corrup'!#REF!),"")</f>
        <v>#REF!</v>
      </c>
      <c r="BE80" s="413"/>
      <c r="BF80" s="413" t="e">
        <f>IF(AND('Riesgos Corrup'!#REF!="Baja",'Riesgos Corrup'!#REF!="Catastrófico"),CONCATENATE("R",'Riesgos Corrup'!#REF!),"")</f>
        <v>#REF!</v>
      </c>
      <c r="BG80" s="414"/>
      <c r="BH80" s="40"/>
      <c r="BI80" s="463"/>
      <c r="BJ80" s="464"/>
      <c r="BK80" s="464"/>
      <c r="BL80" s="464"/>
      <c r="BM80" s="464"/>
      <c r="BN80" s="465"/>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row>
    <row r="81" spans="1:100" ht="15" customHeight="1" x14ac:dyDescent="0.35">
      <c r="A81" s="40"/>
      <c r="B81" s="253"/>
      <c r="C81" s="253"/>
      <c r="D81" s="254"/>
      <c r="E81" s="405"/>
      <c r="F81" s="406"/>
      <c r="G81" s="406"/>
      <c r="H81" s="406"/>
      <c r="I81" s="406"/>
      <c r="J81" s="389"/>
      <c r="K81" s="390"/>
      <c r="L81" s="390"/>
      <c r="M81" s="390"/>
      <c r="N81" s="390"/>
      <c r="O81" s="390"/>
      <c r="P81" s="390"/>
      <c r="Q81" s="390"/>
      <c r="R81" s="390"/>
      <c r="S81" s="432"/>
      <c r="T81" s="395"/>
      <c r="U81" s="396"/>
      <c r="V81" s="396"/>
      <c r="W81" s="396"/>
      <c r="X81" s="396"/>
      <c r="Y81" s="396"/>
      <c r="Z81" s="396"/>
      <c r="AA81" s="396"/>
      <c r="AB81" s="396"/>
      <c r="AC81" s="399"/>
      <c r="AD81" s="395"/>
      <c r="AE81" s="396"/>
      <c r="AF81" s="396"/>
      <c r="AG81" s="396"/>
      <c r="AH81" s="396"/>
      <c r="AI81" s="396"/>
      <c r="AJ81" s="396"/>
      <c r="AK81" s="396"/>
      <c r="AL81" s="396"/>
      <c r="AM81" s="399"/>
      <c r="AN81" s="387"/>
      <c r="AO81" s="388"/>
      <c r="AP81" s="388"/>
      <c r="AQ81" s="388"/>
      <c r="AR81" s="388"/>
      <c r="AS81" s="388"/>
      <c r="AT81" s="388"/>
      <c r="AU81" s="388"/>
      <c r="AV81" s="388"/>
      <c r="AW81" s="423"/>
      <c r="AX81" s="415"/>
      <c r="AY81" s="413"/>
      <c r="AZ81" s="413"/>
      <c r="BA81" s="413"/>
      <c r="BB81" s="413"/>
      <c r="BC81" s="413"/>
      <c r="BD81" s="413"/>
      <c r="BE81" s="413"/>
      <c r="BF81" s="413"/>
      <c r="BG81" s="414"/>
      <c r="BH81" s="40"/>
      <c r="BI81" s="463"/>
      <c r="BJ81" s="464"/>
      <c r="BK81" s="464"/>
      <c r="BL81" s="464"/>
      <c r="BM81" s="464"/>
      <c r="BN81" s="465"/>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row>
    <row r="82" spans="1:100" ht="15" customHeight="1" x14ac:dyDescent="0.35">
      <c r="A82" s="40"/>
      <c r="B82" s="253"/>
      <c r="C82" s="253"/>
      <c r="D82" s="254"/>
      <c r="E82" s="405"/>
      <c r="F82" s="406"/>
      <c r="G82" s="406"/>
      <c r="H82" s="406"/>
      <c r="I82" s="406"/>
      <c r="J82" s="389" t="str">
        <f ca="1">IF(AND('Riesgos Corrup'!$K$40="Baja",'Riesgos Corrup'!$O$40="Mayor"),CONCATENATE("R",'Riesgos Corrup'!$A$40),"")</f>
        <v/>
      </c>
      <c r="K82" s="390"/>
      <c r="L82" s="390" t="e">
        <f>IF(AND('Riesgos Corrup'!#REF!="Baja",'Riesgos Corrup'!#REF!="Mayor"),CONCATENATE("R",'Riesgos Corrup'!#REF!),"")</f>
        <v>#REF!</v>
      </c>
      <c r="M82" s="390"/>
      <c r="N82" s="390" t="str">
        <f ca="1">IF(AND('Riesgos Corrup'!$K$43="Baja",'Riesgos Corrup'!$O$43="Mayor"),CONCATENATE("R",'Riesgos Corrup'!$A$43),"")</f>
        <v/>
      </c>
      <c r="O82" s="390"/>
      <c r="P82" s="390" t="str">
        <f ca="1">IF(AND('Riesgos Corrup'!$K$46="Baja",'Riesgos Corrup'!$O$46="Mayor"),CONCATENATE("R",'Riesgos Corrup'!$A$46),"")</f>
        <v>R14</v>
      </c>
      <c r="Q82" s="390"/>
      <c r="R82" s="390" t="e">
        <f>IF(AND('Riesgos Corrup'!#REF!="Baja",'Riesgos Corrup'!#REF!="Mayor"),CONCATENATE("R",'Riesgos Corrup'!#REF!),"")</f>
        <v>#REF!</v>
      </c>
      <c r="S82" s="432"/>
      <c r="T82" s="395" t="str">
        <f ca="1">IF(AND('Riesgos Corrup'!$K$40="Baja",'Riesgos Corrup'!$O$40="Mayor"),CONCATENATE("R",'Riesgos Corrup'!$A$40),"")</f>
        <v/>
      </c>
      <c r="U82" s="396"/>
      <c r="V82" s="396" t="e">
        <f>IF(AND('Riesgos Corrup'!#REF!="Baja",'Riesgos Corrup'!#REF!="Mayor"),CONCATENATE("R",'Riesgos Corrup'!#REF!),"")</f>
        <v>#REF!</v>
      </c>
      <c r="W82" s="396"/>
      <c r="X82" s="396" t="str">
        <f ca="1">IF(AND('Riesgos Corrup'!$K$43="Baja",'Riesgos Corrup'!$O$43="Mayor"),CONCATENATE("R",'Riesgos Corrup'!$A$43),"")</f>
        <v/>
      </c>
      <c r="Y82" s="396"/>
      <c r="Z82" s="396" t="str">
        <f ca="1">IF(AND('Riesgos Corrup'!$K$46="Baja",'Riesgos Corrup'!$O$46="Mayor"),CONCATENATE("R",'Riesgos Corrup'!$A$46),"")</f>
        <v>R14</v>
      </c>
      <c r="AA82" s="396"/>
      <c r="AB82" s="396" t="e">
        <f>IF(AND('Riesgos Corrup'!#REF!="Baja",'Riesgos Corrup'!#REF!="Mayor"),CONCATENATE("R",'Riesgos Corrup'!#REF!),"")</f>
        <v>#REF!</v>
      </c>
      <c r="AC82" s="399"/>
      <c r="AD82" s="395" t="str">
        <f ca="1">IF(AND('Riesgos Corrup'!$K$40="Baja",'Riesgos Corrup'!$O$40="Mayor"),CONCATENATE("R",'Riesgos Corrup'!$A$40),"")</f>
        <v/>
      </c>
      <c r="AE82" s="396"/>
      <c r="AF82" s="396" t="e">
        <f>IF(AND('Riesgos Corrup'!#REF!="Baja",'Riesgos Corrup'!#REF!="Mayor"),CONCATENATE("R",'Riesgos Corrup'!#REF!),"")</f>
        <v>#REF!</v>
      </c>
      <c r="AG82" s="396"/>
      <c r="AH82" s="396" t="str">
        <f ca="1">IF(AND('Riesgos Corrup'!$K$43="Baja",'Riesgos Corrup'!$O$43="Mayor"),CONCATENATE("R",'Riesgos Corrup'!$A$43),"")</f>
        <v/>
      </c>
      <c r="AI82" s="396"/>
      <c r="AJ82" s="396" t="str">
        <f ca="1">IF(AND('Riesgos Corrup'!$K$46="Baja",'Riesgos Corrup'!$O$46="Mayor"),CONCATENATE("R",'Riesgos Corrup'!$A$46),"")</f>
        <v>R14</v>
      </c>
      <c r="AK82" s="396"/>
      <c r="AL82" s="396" t="e">
        <f>IF(AND('Riesgos Corrup'!#REF!="Baja",'Riesgos Corrup'!#REF!="Mayor"),CONCATENATE("R",'Riesgos Corrup'!#REF!),"")</f>
        <v>#REF!</v>
      </c>
      <c r="AM82" s="399"/>
      <c r="AN82" s="387" t="str">
        <f ca="1">IF(AND('Riesgos Corrup'!$K$40="Baja",'Riesgos Corrup'!$O$40="Mayor"),CONCATENATE("R",'Riesgos Corrup'!$A$40),"")</f>
        <v/>
      </c>
      <c r="AO82" s="388"/>
      <c r="AP82" s="388" t="e">
        <f>IF(AND('Riesgos Corrup'!#REF!="Baja",'Riesgos Corrup'!#REF!="Mayor"),CONCATENATE("R",'Riesgos Corrup'!#REF!),"")</f>
        <v>#REF!</v>
      </c>
      <c r="AQ82" s="388"/>
      <c r="AR82" s="388" t="str">
        <f ca="1">IF(AND('Riesgos Corrup'!$K$43="Baja",'Riesgos Corrup'!$O$43="Mayor"),CONCATENATE("R",'Riesgos Corrup'!$A$43),"")</f>
        <v/>
      </c>
      <c r="AS82" s="388"/>
      <c r="AT82" s="388" t="str">
        <f ca="1">IF(AND('Riesgos Corrup'!$K$46="Baja",'Riesgos Corrup'!$O$46="Mayor"),CONCATENATE("R",'Riesgos Corrup'!$A$46),"")</f>
        <v>R14</v>
      </c>
      <c r="AU82" s="388"/>
      <c r="AV82" s="388" t="e">
        <f>IF(AND('Riesgos Corrup'!#REF!="Baja",'Riesgos Corrup'!#REF!="Mayor"),CONCATENATE("R",'Riesgos Corrup'!#REF!),"")</f>
        <v>#REF!</v>
      </c>
      <c r="AW82" s="423"/>
      <c r="AX82" s="415" t="str">
        <f ca="1">IF(AND('Riesgos Corrup'!$K$40="Baja",'Riesgos Corrup'!$O$40="Catastrófico"),CONCATENATE("R",'Riesgos Corrup'!$A$40),"")</f>
        <v/>
      </c>
      <c r="AY82" s="413"/>
      <c r="AZ82" s="413" t="e">
        <f>IF(AND('Riesgos Corrup'!#REF!="Baja",'Riesgos Corrup'!#REF!="Catastrófico"),CONCATENATE("R",'Riesgos Corrup'!#REF!),"")</f>
        <v>#REF!</v>
      </c>
      <c r="BA82" s="413"/>
      <c r="BB82" s="413" t="str">
        <f ca="1">IF(AND('Riesgos Corrup'!$K$43="Baja",'Riesgos Corrup'!$O$43="Catastrófico"),CONCATENATE("R",'Riesgos Corrup'!$A$43),"")</f>
        <v/>
      </c>
      <c r="BC82" s="413"/>
      <c r="BD82" s="413" t="str">
        <f ca="1">IF(AND('Riesgos Corrup'!$K$46="Baja",'Riesgos Corrup'!$O$46="Catastrófico"),CONCATENATE("R",'Riesgos Corrup'!$A$46),"")</f>
        <v/>
      </c>
      <c r="BE82" s="413"/>
      <c r="BF82" s="413" t="e">
        <f>IF(AND('Riesgos Corrup'!#REF!="Baja",'Riesgos Corrup'!#REF!="Catastrófico"),CONCATENATE("R",'Riesgos Corrup'!#REF!),"")</f>
        <v>#REF!</v>
      </c>
      <c r="BG82" s="414"/>
      <c r="BH82" s="40"/>
      <c r="BI82" s="463"/>
      <c r="BJ82" s="464"/>
      <c r="BK82" s="464"/>
      <c r="BL82" s="464"/>
      <c r="BM82" s="464"/>
      <c r="BN82" s="465"/>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row>
    <row r="83" spans="1:100" ht="15" customHeight="1" x14ac:dyDescent="0.35">
      <c r="A83" s="40"/>
      <c r="B83" s="253"/>
      <c r="C83" s="253"/>
      <c r="D83" s="254"/>
      <c r="E83" s="405"/>
      <c r="F83" s="406"/>
      <c r="G83" s="406"/>
      <c r="H83" s="406"/>
      <c r="I83" s="406"/>
      <c r="J83" s="389"/>
      <c r="K83" s="390"/>
      <c r="L83" s="390"/>
      <c r="M83" s="390"/>
      <c r="N83" s="390"/>
      <c r="O83" s="390"/>
      <c r="P83" s="390"/>
      <c r="Q83" s="390"/>
      <c r="R83" s="390"/>
      <c r="S83" s="432"/>
      <c r="T83" s="395"/>
      <c r="U83" s="396"/>
      <c r="V83" s="396"/>
      <c r="W83" s="396"/>
      <c r="X83" s="396"/>
      <c r="Y83" s="396"/>
      <c r="Z83" s="396"/>
      <c r="AA83" s="396"/>
      <c r="AB83" s="396"/>
      <c r="AC83" s="399"/>
      <c r="AD83" s="395"/>
      <c r="AE83" s="396"/>
      <c r="AF83" s="396"/>
      <c r="AG83" s="396"/>
      <c r="AH83" s="396"/>
      <c r="AI83" s="396"/>
      <c r="AJ83" s="396"/>
      <c r="AK83" s="396"/>
      <c r="AL83" s="396"/>
      <c r="AM83" s="399"/>
      <c r="AN83" s="387"/>
      <c r="AO83" s="388"/>
      <c r="AP83" s="388"/>
      <c r="AQ83" s="388"/>
      <c r="AR83" s="388"/>
      <c r="AS83" s="388"/>
      <c r="AT83" s="388"/>
      <c r="AU83" s="388"/>
      <c r="AV83" s="388"/>
      <c r="AW83" s="423"/>
      <c r="AX83" s="415"/>
      <c r="AY83" s="413"/>
      <c r="AZ83" s="413"/>
      <c r="BA83" s="413"/>
      <c r="BB83" s="413"/>
      <c r="BC83" s="413"/>
      <c r="BD83" s="413"/>
      <c r="BE83" s="413"/>
      <c r="BF83" s="413"/>
      <c r="BG83" s="414"/>
      <c r="BH83" s="40"/>
      <c r="BI83" s="463"/>
      <c r="BJ83" s="464"/>
      <c r="BK83" s="464"/>
      <c r="BL83" s="464"/>
      <c r="BM83" s="464"/>
      <c r="BN83" s="465"/>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row>
    <row r="84" spans="1:100" ht="15" customHeight="1" x14ac:dyDescent="0.35">
      <c r="A84" s="40"/>
      <c r="B84" s="253"/>
      <c r="C84" s="253"/>
      <c r="D84" s="254"/>
      <c r="E84" s="405"/>
      <c r="F84" s="406"/>
      <c r="G84" s="406"/>
      <c r="H84" s="406"/>
      <c r="I84" s="406"/>
      <c r="J84" s="389" t="e">
        <f>IF(AND('Riesgos Corrup'!#REF!="Baja",'Riesgos Corrup'!#REF!="Mayor"),CONCATENATE("R",'Riesgos Corrup'!#REF!),"")</f>
        <v>#REF!</v>
      </c>
      <c r="K84" s="390"/>
      <c r="L84" s="390" t="e">
        <f>IF(AND('Riesgos Corrup'!#REF!="Baja",'Riesgos Corrup'!#REF!="Mayor"),CONCATENATE("R",'Riesgos Corrup'!#REF!),"")</f>
        <v>#REF!</v>
      </c>
      <c r="M84" s="390"/>
      <c r="N84" s="390" t="str">
        <f ca="1">IF(AND('Riesgos Corrup'!$K$49="Baja",'Riesgos Corrup'!$O$49="Mayor"),CONCATENATE("R",'Riesgos Corrup'!$A$49),"")</f>
        <v/>
      </c>
      <c r="O84" s="390"/>
      <c r="P84" s="390" t="e">
        <f>IF(AND('Riesgos Corrup'!#REF!="Baja",'Riesgos Corrup'!#REF!="Mayor"),CONCATENATE("R",'Riesgos Corrup'!#REF!),"")</f>
        <v>#REF!</v>
      </c>
      <c r="Q84" s="390"/>
      <c r="R84" s="390" t="str">
        <f>IF(AND('Riesgos Corrup'!$K$54="Baja",'Riesgos Corrup'!$O$54="Mayor"),CONCATENATE("R",'Riesgos Corrup'!$A$54),"")</f>
        <v/>
      </c>
      <c r="S84" s="432"/>
      <c r="T84" s="395" t="e">
        <f>IF(AND('Riesgos Corrup'!#REF!="Baja",'Riesgos Corrup'!#REF!="Mayor"),CONCATENATE("R",'Riesgos Corrup'!#REF!),"")</f>
        <v>#REF!</v>
      </c>
      <c r="U84" s="396"/>
      <c r="V84" s="396" t="e">
        <f>IF(AND('Riesgos Corrup'!#REF!="Baja",'Riesgos Corrup'!#REF!="Mayor"),CONCATENATE("R",'Riesgos Corrup'!#REF!),"")</f>
        <v>#REF!</v>
      </c>
      <c r="W84" s="396"/>
      <c r="X84" s="396" t="str">
        <f ca="1">IF(AND('Riesgos Corrup'!$K$49="Baja",'Riesgos Corrup'!$O$49="Mayor"),CONCATENATE("R",'Riesgos Corrup'!$A$49),"")</f>
        <v/>
      </c>
      <c r="Y84" s="396"/>
      <c r="Z84" s="396" t="e">
        <f>IF(AND('Riesgos Corrup'!#REF!="Baja",'Riesgos Corrup'!#REF!="Mayor"),CONCATENATE("R",'Riesgos Corrup'!#REF!),"")</f>
        <v>#REF!</v>
      </c>
      <c r="AA84" s="396"/>
      <c r="AB84" s="396" t="str">
        <f>IF(AND('Riesgos Corrup'!$K$54="Baja",'Riesgos Corrup'!$O$54="Mayor"),CONCATENATE("R",'Riesgos Corrup'!$A$54),"")</f>
        <v/>
      </c>
      <c r="AC84" s="399"/>
      <c r="AD84" s="395" t="e">
        <f>IF(AND('Riesgos Corrup'!#REF!="Baja",'Riesgos Corrup'!#REF!="Mayor"),CONCATENATE("R",'Riesgos Corrup'!#REF!),"")</f>
        <v>#REF!</v>
      </c>
      <c r="AE84" s="396"/>
      <c r="AF84" s="396" t="e">
        <f>IF(AND('Riesgos Corrup'!#REF!="Baja",'Riesgos Corrup'!#REF!="Mayor"),CONCATENATE("R",'Riesgos Corrup'!#REF!),"")</f>
        <v>#REF!</v>
      </c>
      <c r="AG84" s="396"/>
      <c r="AH84" s="396" t="str">
        <f ca="1">IF(AND('Riesgos Corrup'!$K$49="Baja",'Riesgos Corrup'!$O$49="Mayor"),CONCATENATE("R",'Riesgos Corrup'!$A$49),"")</f>
        <v/>
      </c>
      <c r="AI84" s="396"/>
      <c r="AJ84" s="396" t="e">
        <f>IF(AND('Riesgos Corrup'!#REF!="Baja",'Riesgos Corrup'!#REF!="Mayor"),CONCATENATE("R",'Riesgos Corrup'!#REF!),"")</f>
        <v>#REF!</v>
      </c>
      <c r="AK84" s="396"/>
      <c r="AL84" s="396" t="str">
        <f>IF(AND('Riesgos Corrup'!$K$54="Baja",'Riesgos Corrup'!$O$54="Mayor"),CONCATENATE("R",'Riesgos Corrup'!$A$54),"")</f>
        <v/>
      </c>
      <c r="AM84" s="399"/>
      <c r="AN84" s="387" t="e">
        <f>IF(AND('Riesgos Corrup'!#REF!="Baja",'Riesgos Corrup'!#REF!="Mayor"),CONCATENATE("R",'Riesgos Corrup'!#REF!),"")</f>
        <v>#REF!</v>
      </c>
      <c r="AO84" s="388"/>
      <c r="AP84" s="388" t="e">
        <f>IF(AND('Riesgos Corrup'!#REF!="Baja",'Riesgos Corrup'!#REF!="Mayor"),CONCATENATE("R",'Riesgos Corrup'!#REF!),"")</f>
        <v>#REF!</v>
      </c>
      <c r="AQ84" s="388"/>
      <c r="AR84" s="388" t="str">
        <f ca="1">IF(AND('Riesgos Corrup'!$K$49="Baja",'Riesgos Corrup'!$O$49="Mayor"),CONCATENATE("R",'Riesgos Corrup'!$A$49),"")</f>
        <v/>
      </c>
      <c r="AS84" s="388"/>
      <c r="AT84" s="388" t="e">
        <f>IF(AND('Riesgos Corrup'!#REF!="Baja",'Riesgos Corrup'!#REF!="Mayor"),CONCATENATE("R",'Riesgos Corrup'!#REF!),"")</f>
        <v>#REF!</v>
      </c>
      <c r="AU84" s="388"/>
      <c r="AV84" s="388" t="str">
        <f>IF(AND('Riesgos Corrup'!$K$54="Baja",'Riesgos Corrup'!$O$54="Mayor"),CONCATENATE("R",'Riesgos Corrup'!$A$54),"")</f>
        <v/>
      </c>
      <c r="AW84" s="423"/>
      <c r="AX84" s="415" t="e">
        <f>IF(AND('Riesgos Corrup'!#REF!="Baja",'Riesgos Corrup'!#REF!="Catastrófico"),CONCATENATE("R",'Riesgos Corrup'!#REF!),"")</f>
        <v>#REF!</v>
      </c>
      <c r="AY84" s="413"/>
      <c r="AZ84" s="413" t="e">
        <f>IF(AND('Riesgos Corrup'!#REF!="Baja",'Riesgos Corrup'!#REF!="Catastrófico"),CONCATENATE("R",'Riesgos Corrup'!#REF!),"")</f>
        <v>#REF!</v>
      </c>
      <c r="BA84" s="413"/>
      <c r="BB84" s="413" t="str">
        <f ca="1">IF(AND('Riesgos Corrup'!$K$49="Baja",'Riesgos Corrup'!$O$49="Catastrófico"),CONCATENATE("R",'Riesgos Corrup'!$A$49),"")</f>
        <v/>
      </c>
      <c r="BC84" s="413"/>
      <c r="BD84" s="413" t="e">
        <f>IF(AND('Riesgos Corrup'!#REF!="Baja",'Riesgos Corrup'!#REF!="Catastrófico"),CONCATENATE("R",'Riesgos Corrup'!#REF!),"")</f>
        <v>#REF!</v>
      </c>
      <c r="BE84" s="413"/>
      <c r="BF84" s="413" t="str">
        <f>IF(AND('Riesgos Corrup'!$K$54="Baja",'Riesgos Corrup'!$O$54="Catastrófico"),CONCATENATE("R",'Riesgos Corrup'!$A$54),"")</f>
        <v/>
      </c>
      <c r="BG84" s="414"/>
      <c r="BH84" s="40"/>
      <c r="BI84" s="463"/>
      <c r="BJ84" s="464"/>
      <c r="BK84" s="464"/>
      <c r="BL84" s="464"/>
      <c r="BM84" s="464"/>
      <c r="BN84" s="465"/>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row>
    <row r="85" spans="1:100" ht="15.75" customHeight="1" thickBot="1" x14ac:dyDescent="0.4">
      <c r="A85" s="40"/>
      <c r="B85" s="253"/>
      <c r="C85" s="253"/>
      <c r="D85" s="254"/>
      <c r="E85" s="407"/>
      <c r="F85" s="408"/>
      <c r="G85" s="408"/>
      <c r="H85" s="408"/>
      <c r="I85" s="408"/>
      <c r="J85" s="391"/>
      <c r="K85" s="392"/>
      <c r="L85" s="392"/>
      <c r="M85" s="392"/>
      <c r="N85" s="392"/>
      <c r="O85" s="392"/>
      <c r="P85" s="392"/>
      <c r="Q85" s="392"/>
      <c r="R85" s="392"/>
      <c r="S85" s="470"/>
      <c r="T85" s="397"/>
      <c r="U85" s="398"/>
      <c r="V85" s="398"/>
      <c r="W85" s="398"/>
      <c r="X85" s="398"/>
      <c r="Y85" s="398"/>
      <c r="Z85" s="398"/>
      <c r="AA85" s="398"/>
      <c r="AB85" s="398"/>
      <c r="AC85" s="400"/>
      <c r="AD85" s="397"/>
      <c r="AE85" s="398"/>
      <c r="AF85" s="398"/>
      <c r="AG85" s="398"/>
      <c r="AH85" s="398"/>
      <c r="AI85" s="398"/>
      <c r="AJ85" s="398"/>
      <c r="AK85" s="398"/>
      <c r="AL85" s="398"/>
      <c r="AM85" s="400"/>
      <c r="AN85" s="424"/>
      <c r="AO85" s="422"/>
      <c r="AP85" s="422"/>
      <c r="AQ85" s="422"/>
      <c r="AR85" s="422"/>
      <c r="AS85" s="422"/>
      <c r="AT85" s="422"/>
      <c r="AU85" s="422"/>
      <c r="AV85" s="422"/>
      <c r="AW85" s="425"/>
      <c r="AX85" s="416"/>
      <c r="AY85" s="417"/>
      <c r="AZ85" s="417"/>
      <c r="BA85" s="417"/>
      <c r="BB85" s="417"/>
      <c r="BC85" s="417"/>
      <c r="BD85" s="417"/>
      <c r="BE85" s="417"/>
      <c r="BF85" s="417"/>
      <c r="BG85" s="418"/>
      <c r="BH85" s="40"/>
      <c r="BI85" s="463"/>
      <c r="BJ85" s="464"/>
      <c r="BK85" s="464"/>
      <c r="BL85" s="464"/>
      <c r="BM85" s="464"/>
      <c r="BN85" s="465"/>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row>
    <row r="86" spans="1:100" ht="15" customHeight="1" x14ac:dyDescent="0.35">
      <c r="A86" s="40"/>
      <c r="B86" s="253"/>
      <c r="C86" s="253"/>
      <c r="D86" s="254"/>
      <c r="E86" s="403" t="s">
        <v>104</v>
      </c>
      <c r="F86" s="404"/>
      <c r="G86" s="404"/>
      <c r="H86" s="404"/>
      <c r="I86" s="469"/>
      <c r="J86" s="393" t="str">
        <f ca="1">IF(AND('Riesgos Corrup'!$K$7="Muy Baja",'Riesgos Corrup'!$O$7="Mayor"),CONCATENATE("R",'Riesgos Corrup'!$A$7),"")</f>
        <v/>
      </c>
      <c r="K86" s="394"/>
      <c r="L86" s="394" t="e">
        <f>IF(AND('Riesgos Corrup'!#REF!="Muy Baja",'Riesgos Corrup'!#REF!="Mayor"),CONCATENATE("R",'Riesgos Corrup'!#REF!),"")</f>
        <v>#REF!</v>
      </c>
      <c r="M86" s="394"/>
      <c r="N86" s="394" t="e">
        <f>IF(AND('Riesgos Corrup'!#REF!="Muy Baja",'Riesgos Corrup'!#REF!="Mayor"),CONCATENATE("R",'Riesgos Corrup'!#REF!),"")</f>
        <v>#REF!</v>
      </c>
      <c r="O86" s="394"/>
      <c r="P86" s="394" t="str">
        <f ca="1">IF(AND('Riesgos Corrup'!$K$10="Muy Baja",'Riesgos Corrup'!$O$10="Mayor"),CONCATENATE("R",'Riesgos Corrup'!$A$10),"")</f>
        <v/>
      </c>
      <c r="Q86" s="394"/>
      <c r="R86" s="394" t="e">
        <f>IF(AND('Riesgos Corrup'!#REF!="Muy Baja",'Riesgos Corrup'!#REF!="Mayor"),CONCATENATE("R",'Riesgos Corrup'!#REF!),"")</f>
        <v>#REF!</v>
      </c>
      <c r="S86" s="431"/>
      <c r="T86" s="393" t="str">
        <f ca="1">IF(AND('Riesgos Corrup'!$K$7="Muy Baja",'Riesgos Corrup'!$O$7="Mayor"),CONCATENATE("R",'Riesgos Corrup'!$A$7),"")</f>
        <v/>
      </c>
      <c r="U86" s="394"/>
      <c r="V86" s="394" t="e">
        <f>IF(AND('Riesgos Corrup'!#REF!="Muy Baja",'Riesgos Corrup'!#REF!="Mayor"),CONCATENATE("R",'Riesgos Corrup'!#REF!),"")</f>
        <v>#REF!</v>
      </c>
      <c r="W86" s="394"/>
      <c r="X86" s="394" t="e">
        <f>IF(AND('Riesgos Corrup'!#REF!="Muy Baja",'Riesgos Corrup'!#REF!="Mayor"),CONCATENATE("R",'Riesgos Corrup'!#REF!),"")</f>
        <v>#REF!</v>
      </c>
      <c r="Y86" s="394"/>
      <c r="Z86" s="394" t="str">
        <f ca="1">IF(AND('Riesgos Corrup'!$K$10="Muy Baja",'Riesgos Corrup'!$O$10="Mayor"),CONCATENATE("R",'Riesgos Corrup'!$A$10),"")</f>
        <v/>
      </c>
      <c r="AA86" s="394"/>
      <c r="AB86" s="394" t="e">
        <f>IF(AND('Riesgos Corrup'!#REF!="Muy Baja",'Riesgos Corrup'!#REF!="Mayor"),CONCATENATE("R",'Riesgos Corrup'!#REF!),"")</f>
        <v>#REF!</v>
      </c>
      <c r="AC86" s="431"/>
      <c r="AD86" s="411" t="str">
        <f ca="1">IF(AND('Riesgos Corrup'!$K$7="Muy Baja",'Riesgos Corrup'!$O$7="Mayor"),CONCATENATE("R",'Riesgos Corrup'!$A$7),"")</f>
        <v/>
      </c>
      <c r="AE86" s="401"/>
      <c r="AF86" s="401" t="e">
        <f>IF(AND('Riesgos Corrup'!#REF!="Muy Baja",'Riesgos Corrup'!#REF!="Mayor"),CONCATENATE("R",'Riesgos Corrup'!#REF!),"")</f>
        <v>#REF!</v>
      </c>
      <c r="AG86" s="401"/>
      <c r="AH86" s="401" t="e">
        <f>IF(AND('Riesgos Corrup'!#REF!="Muy Baja",'Riesgos Corrup'!#REF!="Mayor"),CONCATENATE("R",'Riesgos Corrup'!#REF!),"")</f>
        <v>#REF!</v>
      </c>
      <c r="AI86" s="401"/>
      <c r="AJ86" s="401" t="str">
        <f ca="1">IF(AND('Riesgos Corrup'!$K$10="Muy Baja",'Riesgos Corrup'!$O$10="Mayor"),CONCATENATE("R",'Riesgos Corrup'!$A$10),"")</f>
        <v/>
      </c>
      <c r="AK86" s="401"/>
      <c r="AL86" s="401" t="e">
        <f>IF(AND('Riesgos Corrup'!#REF!="Muy Baja",'Riesgos Corrup'!#REF!="Mayor"),CONCATENATE("R",'Riesgos Corrup'!#REF!),"")</f>
        <v>#REF!</v>
      </c>
      <c r="AM86" s="412"/>
      <c r="AN86" s="409" t="str">
        <f ca="1">IF(AND('Riesgos Corrup'!$K$7="Muy Baja",'Riesgos Corrup'!$O$7="Mayor"),CONCATENATE("R",'Riesgos Corrup'!$A$7),"")</f>
        <v/>
      </c>
      <c r="AO86" s="410"/>
      <c r="AP86" s="410" t="e">
        <f>IF(AND('Riesgos Corrup'!#REF!="Muy Baja",'Riesgos Corrup'!#REF!="Mayor"),CONCATENATE("R",'Riesgos Corrup'!#REF!),"")</f>
        <v>#REF!</v>
      </c>
      <c r="AQ86" s="410"/>
      <c r="AR86" s="410" t="e">
        <f>IF(AND('Riesgos Corrup'!#REF!="Muy Baja",'Riesgos Corrup'!#REF!="Mayor"),CONCATENATE("R",'Riesgos Corrup'!#REF!),"")</f>
        <v>#REF!</v>
      </c>
      <c r="AS86" s="410"/>
      <c r="AT86" s="410" t="str">
        <f ca="1">IF(AND('Riesgos Corrup'!$K$10="Muy Baja",'Riesgos Corrup'!$O$10="Mayor"),CONCATENATE("R",'Riesgos Corrup'!$A$10),"")</f>
        <v/>
      </c>
      <c r="AU86" s="410"/>
      <c r="AV86" s="410" t="e">
        <f>IF(AND('Riesgos Corrup'!#REF!="Muy Baja",'Riesgos Corrup'!#REF!="Mayor"),CONCATENATE("R",'Riesgos Corrup'!#REF!),"")</f>
        <v>#REF!</v>
      </c>
      <c r="AW86" s="426"/>
      <c r="AX86" s="419" t="str">
        <f ca="1">IF(AND('Riesgos Corrup'!$K$7="Muy Baja",'Riesgos Corrup'!$O$7="Catastrófico"),CONCATENATE("R",'Riesgos Corrup'!$A$7),"")</f>
        <v/>
      </c>
      <c r="AY86" s="420"/>
      <c r="AZ86" s="420" t="e">
        <f>IF(AND('Riesgos Corrup'!#REF!="Muy Baja",'Riesgos Corrup'!#REF!="Catastrófico"),CONCATENATE("R",'Riesgos Corrup'!#REF!),"")</f>
        <v>#REF!</v>
      </c>
      <c r="BA86" s="420"/>
      <c r="BB86" s="420" t="e">
        <f>IF(AND('Riesgos Corrup'!#REF!="Muy Baja",'Riesgos Corrup'!#REF!="Catastrófico"),CONCATENATE("R",'Riesgos Corrup'!#REF!),"")</f>
        <v>#REF!</v>
      </c>
      <c r="BC86" s="420"/>
      <c r="BD86" s="420" t="str">
        <f ca="1">IF(AND('Riesgos Corrup'!$K$10="Muy Baja",'Riesgos Corrup'!$O$10="Catastrófico"),CONCATENATE("R",'Riesgos Corrup'!$A$10),"")</f>
        <v/>
      </c>
      <c r="BE86" s="420"/>
      <c r="BF86" s="420" t="e">
        <f>IF(AND('Riesgos Corrup'!#REF!="Muy Baja",'Riesgos Corrup'!#REF!="Catastrófico"),CONCATENATE("R",'Riesgos Corrup'!#REF!),"")</f>
        <v>#REF!</v>
      </c>
      <c r="BG86" s="421"/>
      <c r="BH86" s="40"/>
      <c r="BI86" s="463"/>
      <c r="BJ86" s="464"/>
      <c r="BK86" s="464"/>
      <c r="BL86" s="464"/>
      <c r="BM86" s="464"/>
      <c r="BN86" s="465"/>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row>
    <row r="87" spans="1:100" ht="15" customHeight="1" x14ac:dyDescent="0.35">
      <c r="A87" s="40"/>
      <c r="B87" s="253"/>
      <c r="C87" s="253"/>
      <c r="D87" s="254"/>
      <c r="E87" s="405"/>
      <c r="F87" s="406"/>
      <c r="G87" s="406"/>
      <c r="H87" s="406"/>
      <c r="I87" s="429"/>
      <c r="J87" s="389"/>
      <c r="K87" s="390"/>
      <c r="L87" s="390"/>
      <c r="M87" s="390"/>
      <c r="N87" s="390"/>
      <c r="O87" s="390"/>
      <c r="P87" s="390"/>
      <c r="Q87" s="390"/>
      <c r="R87" s="390"/>
      <c r="S87" s="432"/>
      <c r="T87" s="389"/>
      <c r="U87" s="390"/>
      <c r="V87" s="390"/>
      <c r="W87" s="390"/>
      <c r="X87" s="390"/>
      <c r="Y87" s="390"/>
      <c r="Z87" s="390"/>
      <c r="AA87" s="390"/>
      <c r="AB87" s="390"/>
      <c r="AC87" s="432"/>
      <c r="AD87" s="395"/>
      <c r="AE87" s="396"/>
      <c r="AF87" s="396"/>
      <c r="AG87" s="396"/>
      <c r="AH87" s="396"/>
      <c r="AI87" s="396"/>
      <c r="AJ87" s="396"/>
      <c r="AK87" s="396"/>
      <c r="AL87" s="396"/>
      <c r="AM87" s="399"/>
      <c r="AN87" s="387"/>
      <c r="AO87" s="388"/>
      <c r="AP87" s="388"/>
      <c r="AQ87" s="388"/>
      <c r="AR87" s="388"/>
      <c r="AS87" s="388"/>
      <c r="AT87" s="388"/>
      <c r="AU87" s="388"/>
      <c r="AV87" s="388"/>
      <c r="AW87" s="423"/>
      <c r="AX87" s="415"/>
      <c r="AY87" s="413"/>
      <c r="AZ87" s="413"/>
      <c r="BA87" s="413"/>
      <c r="BB87" s="413"/>
      <c r="BC87" s="413"/>
      <c r="BD87" s="413"/>
      <c r="BE87" s="413"/>
      <c r="BF87" s="413"/>
      <c r="BG87" s="414"/>
      <c r="BH87" s="40"/>
      <c r="BI87" s="463"/>
      <c r="BJ87" s="464"/>
      <c r="BK87" s="464"/>
      <c r="BL87" s="464"/>
      <c r="BM87" s="464"/>
      <c r="BN87" s="465"/>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row>
    <row r="88" spans="1:100" ht="15" customHeight="1" x14ac:dyDescent="0.35">
      <c r="A88" s="40"/>
      <c r="B88" s="253"/>
      <c r="C88" s="253"/>
      <c r="D88" s="254"/>
      <c r="E88" s="405"/>
      <c r="F88" s="406"/>
      <c r="G88" s="406"/>
      <c r="H88" s="406"/>
      <c r="I88" s="429"/>
      <c r="J88" s="389" t="str">
        <f ca="1">IF(AND('Riesgos Corrup'!$K$13="Muy Baja",'Riesgos Corrup'!$O$13="Mayor"),CONCATENATE("R",'Riesgos Corrup'!$A$13),"")</f>
        <v/>
      </c>
      <c r="K88" s="390"/>
      <c r="L88" s="390" t="e">
        <f>IF(AND('Riesgos Corrup'!#REF!="Muy Baja",'Riesgos Corrup'!#REF!="Mayor"),CONCATENATE("R",'Riesgos Corrup'!#REF!),"")</f>
        <v>#REF!</v>
      </c>
      <c r="M88" s="390"/>
      <c r="N88" s="390" t="e">
        <f>IF(AND('Riesgos Corrup'!#REF!="Muy Baja",'Riesgos Corrup'!#REF!="Mayor"),CONCATENATE("R",'Riesgos Corrup'!#REF!),"")</f>
        <v>#REF!</v>
      </c>
      <c r="O88" s="390"/>
      <c r="P88" s="390" t="e">
        <f>IF(AND('Riesgos Corrup'!#REF!="Muy Baja",'Riesgos Corrup'!#REF!="Mayor"),CONCATENATE("R",'Riesgos Corrup'!#REF!),"")</f>
        <v>#REF!</v>
      </c>
      <c r="Q88" s="390"/>
      <c r="R88" s="390" t="str">
        <f ca="1">IF(AND('Riesgos Corrup'!$K$16="Muy Baja",'Riesgos Corrup'!$O$16="Mayor"),CONCATENATE("R",'Riesgos Corrup'!$A$16),"")</f>
        <v/>
      </c>
      <c r="S88" s="432"/>
      <c r="T88" s="389" t="str">
        <f ca="1">IF(AND('Riesgos Corrup'!$K$13="Muy Baja",'Riesgos Corrup'!$O$13="Mayor"),CONCATENATE("R",'Riesgos Corrup'!$A$13),"")</f>
        <v/>
      </c>
      <c r="U88" s="390"/>
      <c r="V88" s="390" t="e">
        <f>IF(AND('Riesgos Corrup'!#REF!="Muy Baja",'Riesgos Corrup'!#REF!="Mayor"),CONCATENATE("R",'Riesgos Corrup'!#REF!),"")</f>
        <v>#REF!</v>
      </c>
      <c r="W88" s="390"/>
      <c r="X88" s="390" t="e">
        <f>IF(AND('Riesgos Corrup'!#REF!="Muy Baja",'Riesgos Corrup'!#REF!="Mayor"),CONCATENATE("R",'Riesgos Corrup'!#REF!),"")</f>
        <v>#REF!</v>
      </c>
      <c r="Y88" s="390"/>
      <c r="Z88" s="390" t="e">
        <f>IF(AND('Riesgos Corrup'!#REF!="Muy Baja",'Riesgos Corrup'!#REF!="Mayor"),CONCATENATE("R",'Riesgos Corrup'!#REF!),"")</f>
        <v>#REF!</v>
      </c>
      <c r="AA88" s="390"/>
      <c r="AB88" s="390" t="str">
        <f ca="1">IF(AND('Riesgos Corrup'!$K$16="Muy Baja",'Riesgos Corrup'!$O$16="Mayor"),CONCATENATE("R",'Riesgos Corrup'!$A$16),"")</f>
        <v/>
      </c>
      <c r="AC88" s="432"/>
      <c r="AD88" s="395" t="str">
        <f ca="1">IF(AND('Riesgos Corrup'!$K$13="Muy Baja",'Riesgos Corrup'!$O$13="Mayor"),CONCATENATE("R",'Riesgos Corrup'!$A$13),"")</f>
        <v/>
      </c>
      <c r="AE88" s="396"/>
      <c r="AF88" s="396" t="e">
        <f>IF(AND('Riesgos Corrup'!#REF!="Muy Baja",'Riesgos Corrup'!#REF!="Mayor"),CONCATENATE("R",'Riesgos Corrup'!#REF!),"")</f>
        <v>#REF!</v>
      </c>
      <c r="AG88" s="396"/>
      <c r="AH88" s="396" t="e">
        <f>IF(AND('Riesgos Corrup'!#REF!="Muy Baja",'Riesgos Corrup'!#REF!="Mayor"),CONCATENATE("R",'Riesgos Corrup'!#REF!),"")</f>
        <v>#REF!</v>
      </c>
      <c r="AI88" s="396"/>
      <c r="AJ88" s="396" t="e">
        <f>IF(AND('Riesgos Corrup'!#REF!="Muy Baja",'Riesgos Corrup'!#REF!="Mayor"),CONCATENATE("R",'Riesgos Corrup'!#REF!),"")</f>
        <v>#REF!</v>
      </c>
      <c r="AK88" s="396"/>
      <c r="AL88" s="396" t="str">
        <f ca="1">IF(AND('Riesgos Corrup'!$K$16="Muy Baja",'Riesgos Corrup'!$O$16="Mayor"),CONCATENATE("R",'Riesgos Corrup'!$A$16),"")</f>
        <v/>
      </c>
      <c r="AM88" s="399"/>
      <c r="AN88" s="387" t="str">
        <f ca="1">IF(AND('Riesgos Corrup'!$K$13="Muy Baja",'Riesgos Corrup'!$O$13="Mayor"),CONCATENATE("R",'Riesgos Corrup'!$A$13),"")</f>
        <v/>
      </c>
      <c r="AO88" s="388"/>
      <c r="AP88" s="388" t="e">
        <f>IF(AND('Riesgos Corrup'!#REF!="Muy Baja",'Riesgos Corrup'!#REF!="Mayor"),CONCATENATE("R",'Riesgos Corrup'!#REF!),"")</f>
        <v>#REF!</v>
      </c>
      <c r="AQ88" s="388"/>
      <c r="AR88" s="388" t="e">
        <f>IF(AND('Riesgos Corrup'!#REF!="Muy Baja",'Riesgos Corrup'!#REF!="Mayor"),CONCATENATE("R",'Riesgos Corrup'!#REF!),"")</f>
        <v>#REF!</v>
      </c>
      <c r="AS88" s="388"/>
      <c r="AT88" s="388" t="e">
        <f>IF(AND('Riesgos Corrup'!#REF!="Muy Baja",'Riesgos Corrup'!#REF!="Mayor"),CONCATENATE("R",'Riesgos Corrup'!#REF!),"")</f>
        <v>#REF!</v>
      </c>
      <c r="AU88" s="388"/>
      <c r="AV88" s="388" t="str">
        <f ca="1">IF(AND('Riesgos Corrup'!$K$16="Muy Baja",'Riesgos Corrup'!$O$16="Mayor"),CONCATENATE("R",'Riesgos Corrup'!$A$16),"")</f>
        <v/>
      </c>
      <c r="AW88" s="423"/>
      <c r="AX88" s="415" t="str">
        <f ca="1">IF(AND('Riesgos Corrup'!$K$13="Muy Baja",'Riesgos Corrup'!$O$13="Catastrófico"),CONCATENATE("R",'Riesgos Corrup'!$A$13),"")</f>
        <v/>
      </c>
      <c r="AY88" s="413"/>
      <c r="AZ88" s="413" t="e">
        <f>IF(AND('Riesgos Corrup'!#REF!="Muy Baja",'Riesgos Corrup'!#REF!="Catastrófico"),CONCATENATE("R",'Riesgos Corrup'!#REF!),"")</f>
        <v>#REF!</v>
      </c>
      <c r="BA88" s="413"/>
      <c r="BB88" s="413" t="e">
        <f>IF(AND('Riesgos Corrup'!#REF!="Muy Baja",'Riesgos Corrup'!#REF!="Catastrófico"),CONCATENATE("R",'Riesgos Corrup'!#REF!),"")</f>
        <v>#REF!</v>
      </c>
      <c r="BC88" s="413"/>
      <c r="BD88" s="413" t="e">
        <f>IF(AND('Riesgos Corrup'!#REF!="Muy Baja",'Riesgos Corrup'!#REF!="Catastrófico"),CONCATENATE("R",'Riesgos Corrup'!#REF!),"")</f>
        <v>#REF!</v>
      </c>
      <c r="BE88" s="413"/>
      <c r="BF88" s="413" t="str">
        <f ca="1">IF(AND('Riesgos Corrup'!$K$16="Muy Baja",'Riesgos Corrup'!$O$16="Catastrófico"),CONCATENATE("R",'Riesgos Corrup'!$A$16),"")</f>
        <v/>
      </c>
      <c r="BG88" s="414"/>
      <c r="BH88" s="40"/>
      <c r="BI88" s="463"/>
      <c r="BJ88" s="464"/>
      <c r="BK88" s="464"/>
      <c r="BL88" s="464"/>
      <c r="BM88" s="464"/>
      <c r="BN88" s="465"/>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row>
    <row r="89" spans="1:100" ht="15" customHeight="1" x14ac:dyDescent="0.35">
      <c r="A89" s="40"/>
      <c r="B89" s="253"/>
      <c r="C89" s="253"/>
      <c r="D89" s="254"/>
      <c r="E89" s="405"/>
      <c r="F89" s="406"/>
      <c r="G89" s="406"/>
      <c r="H89" s="406"/>
      <c r="I89" s="429"/>
      <c r="J89" s="389"/>
      <c r="K89" s="390"/>
      <c r="L89" s="390"/>
      <c r="M89" s="390"/>
      <c r="N89" s="390"/>
      <c r="O89" s="390"/>
      <c r="P89" s="390"/>
      <c r="Q89" s="390"/>
      <c r="R89" s="390"/>
      <c r="S89" s="432"/>
      <c r="T89" s="389"/>
      <c r="U89" s="390"/>
      <c r="V89" s="390"/>
      <c r="W89" s="390"/>
      <c r="X89" s="390"/>
      <c r="Y89" s="390"/>
      <c r="Z89" s="390"/>
      <c r="AA89" s="390"/>
      <c r="AB89" s="390"/>
      <c r="AC89" s="432"/>
      <c r="AD89" s="395"/>
      <c r="AE89" s="396"/>
      <c r="AF89" s="396"/>
      <c r="AG89" s="396"/>
      <c r="AH89" s="396"/>
      <c r="AI89" s="396"/>
      <c r="AJ89" s="396"/>
      <c r="AK89" s="396"/>
      <c r="AL89" s="396"/>
      <c r="AM89" s="399"/>
      <c r="AN89" s="387"/>
      <c r="AO89" s="388"/>
      <c r="AP89" s="388"/>
      <c r="AQ89" s="388"/>
      <c r="AR89" s="388"/>
      <c r="AS89" s="388"/>
      <c r="AT89" s="388"/>
      <c r="AU89" s="388"/>
      <c r="AV89" s="388"/>
      <c r="AW89" s="423"/>
      <c r="AX89" s="415"/>
      <c r="AY89" s="413"/>
      <c r="AZ89" s="413"/>
      <c r="BA89" s="413"/>
      <c r="BB89" s="413"/>
      <c r="BC89" s="413"/>
      <c r="BD89" s="413"/>
      <c r="BE89" s="413"/>
      <c r="BF89" s="413"/>
      <c r="BG89" s="414"/>
      <c r="BH89" s="40"/>
      <c r="BI89" s="463"/>
      <c r="BJ89" s="464"/>
      <c r="BK89" s="464"/>
      <c r="BL89" s="464"/>
      <c r="BM89" s="464"/>
      <c r="BN89" s="465"/>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row>
    <row r="90" spans="1:100" ht="15" customHeight="1" x14ac:dyDescent="0.35">
      <c r="A90" s="40"/>
      <c r="B90" s="253"/>
      <c r="C90" s="253"/>
      <c r="D90" s="254"/>
      <c r="E90" s="405"/>
      <c r="F90" s="406"/>
      <c r="G90" s="406"/>
      <c r="H90" s="406"/>
      <c r="I90" s="429"/>
      <c r="J90" s="389" t="e">
        <f>IF(AND('Riesgos Corrup'!#REF!="Muy Baja",'Riesgos Corrup'!#REF!="Mayor"),CONCATENATE("R",'Riesgos Corrup'!#REF!),"")</f>
        <v>#REF!</v>
      </c>
      <c r="K90" s="390"/>
      <c r="L90" s="390" t="e">
        <f>IF(AND('Riesgos Corrup'!#REF!="Muy Baja",'Riesgos Corrup'!#REF!="Mayor"),CONCATENATE("R",'Riesgos Corrup'!#REF!),"")</f>
        <v>#REF!</v>
      </c>
      <c r="M90" s="390"/>
      <c r="N90" s="390" t="e">
        <f>IF(AND('Riesgos Corrup'!#REF!="Muy Baja",'Riesgos Corrup'!#REF!="Mayor"),CONCATENATE("R",'Riesgos Corrup'!#REF!),"")</f>
        <v>#REF!</v>
      </c>
      <c r="O90" s="390"/>
      <c r="P90" s="390" t="str">
        <f ca="1">IF(AND('Riesgos Corrup'!$K$19="Muy Baja",'Riesgos Corrup'!$O$19="Mayor"),CONCATENATE("R",'Riesgos Corrup'!$A$19),"")</f>
        <v/>
      </c>
      <c r="Q90" s="390"/>
      <c r="R90" s="390" t="e">
        <f>IF(AND('Riesgos Corrup'!#REF!="Muy Baja",'Riesgos Corrup'!#REF!="Mayor"),CONCATENATE("R",'Riesgos Corrup'!#REF!),"")</f>
        <v>#REF!</v>
      </c>
      <c r="S90" s="432"/>
      <c r="T90" s="389" t="e">
        <f>IF(AND('Riesgos Corrup'!#REF!="Muy Baja",'Riesgos Corrup'!#REF!="Mayor"),CONCATENATE("R",'Riesgos Corrup'!#REF!),"")</f>
        <v>#REF!</v>
      </c>
      <c r="U90" s="390"/>
      <c r="V90" s="390" t="e">
        <f>IF(AND('Riesgos Corrup'!#REF!="Muy Baja",'Riesgos Corrup'!#REF!="Mayor"),CONCATENATE("R",'Riesgos Corrup'!#REF!),"")</f>
        <v>#REF!</v>
      </c>
      <c r="W90" s="390"/>
      <c r="X90" s="390" t="e">
        <f>IF(AND('Riesgos Corrup'!#REF!="Muy Baja",'Riesgos Corrup'!#REF!="Mayor"),CONCATENATE("R",'Riesgos Corrup'!#REF!),"")</f>
        <v>#REF!</v>
      </c>
      <c r="Y90" s="390"/>
      <c r="Z90" s="390" t="str">
        <f ca="1">IF(AND('Riesgos Corrup'!$K$19="Muy Baja",'Riesgos Corrup'!$O$19="Mayor"),CONCATENATE("R",'Riesgos Corrup'!$A$19),"")</f>
        <v/>
      </c>
      <c r="AA90" s="390"/>
      <c r="AB90" s="390" t="e">
        <f>IF(AND('Riesgos Corrup'!#REF!="Muy Baja",'Riesgos Corrup'!#REF!="Mayor"),CONCATENATE("R",'Riesgos Corrup'!#REF!),"")</f>
        <v>#REF!</v>
      </c>
      <c r="AC90" s="432"/>
      <c r="AD90" s="395" t="e">
        <f>IF(AND('Riesgos Corrup'!#REF!="Muy Baja",'Riesgos Corrup'!#REF!="Mayor"),CONCATENATE("R",'Riesgos Corrup'!#REF!),"")</f>
        <v>#REF!</v>
      </c>
      <c r="AE90" s="396"/>
      <c r="AF90" s="396" t="e">
        <f>IF(AND('Riesgos Corrup'!#REF!="Muy Baja",'Riesgos Corrup'!#REF!="Mayor"),CONCATENATE("R",'Riesgos Corrup'!#REF!),"")</f>
        <v>#REF!</v>
      </c>
      <c r="AG90" s="396"/>
      <c r="AH90" s="396" t="e">
        <f>IF(AND('Riesgos Corrup'!#REF!="Muy Baja",'Riesgos Corrup'!#REF!="Mayor"),CONCATENATE("R",'Riesgos Corrup'!#REF!),"")</f>
        <v>#REF!</v>
      </c>
      <c r="AI90" s="396"/>
      <c r="AJ90" s="396" t="str">
        <f ca="1">IF(AND('Riesgos Corrup'!$K$19="Muy Baja",'Riesgos Corrup'!$O$19="Mayor"),CONCATENATE("R",'Riesgos Corrup'!$A$19),"")</f>
        <v/>
      </c>
      <c r="AK90" s="396"/>
      <c r="AL90" s="396" t="e">
        <f>IF(AND('Riesgos Corrup'!#REF!="Muy Baja",'Riesgos Corrup'!#REF!="Mayor"),CONCATENATE("R",'Riesgos Corrup'!#REF!),"")</f>
        <v>#REF!</v>
      </c>
      <c r="AM90" s="399"/>
      <c r="AN90" s="387" t="e">
        <f>IF(AND('Riesgos Corrup'!#REF!="Muy Baja",'Riesgos Corrup'!#REF!="Mayor"),CONCATENATE("R",'Riesgos Corrup'!#REF!),"")</f>
        <v>#REF!</v>
      </c>
      <c r="AO90" s="388"/>
      <c r="AP90" s="388" t="e">
        <f>IF(AND('Riesgos Corrup'!#REF!="Muy Baja",'Riesgos Corrup'!#REF!="Mayor"),CONCATENATE("R",'Riesgos Corrup'!#REF!),"")</f>
        <v>#REF!</v>
      </c>
      <c r="AQ90" s="388"/>
      <c r="AR90" s="388" t="e">
        <f>IF(AND('Riesgos Corrup'!#REF!="Muy Baja",'Riesgos Corrup'!#REF!="Mayor"),CONCATENATE("R",'Riesgos Corrup'!#REF!),"")</f>
        <v>#REF!</v>
      </c>
      <c r="AS90" s="388"/>
      <c r="AT90" s="388" t="str">
        <f ca="1">IF(AND('Riesgos Corrup'!$K$19="Muy Baja",'Riesgos Corrup'!$O$19="Mayor"),CONCATENATE("R",'Riesgos Corrup'!$A$19),"")</f>
        <v/>
      </c>
      <c r="AU90" s="388"/>
      <c r="AV90" s="388" t="e">
        <f>IF(AND('Riesgos Corrup'!#REF!="Muy Baja",'Riesgos Corrup'!#REF!="Mayor"),CONCATENATE("R",'Riesgos Corrup'!#REF!),"")</f>
        <v>#REF!</v>
      </c>
      <c r="AW90" s="423"/>
      <c r="AX90" s="415" t="e">
        <f>IF(AND('Riesgos Corrup'!#REF!="Muy Baja",'Riesgos Corrup'!#REF!="Catastrófico"),CONCATENATE("R",'Riesgos Corrup'!#REF!),"")</f>
        <v>#REF!</v>
      </c>
      <c r="AY90" s="413"/>
      <c r="AZ90" s="413" t="e">
        <f>IF(AND('Riesgos Corrup'!#REF!="Muy Baja",'Riesgos Corrup'!#REF!="Catastrófico"),CONCATENATE("R",'Riesgos Corrup'!#REF!),"")</f>
        <v>#REF!</v>
      </c>
      <c r="BA90" s="413"/>
      <c r="BB90" s="413" t="e">
        <f>IF(AND('Riesgos Corrup'!#REF!="Muy Baja",'Riesgos Corrup'!#REF!="Catastrófico"),CONCATENATE("R",'Riesgos Corrup'!#REF!),"")</f>
        <v>#REF!</v>
      </c>
      <c r="BC90" s="413"/>
      <c r="BD90" s="413" t="str">
        <f ca="1">IF(AND('Riesgos Corrup'!$K$19="Muy Baja",'Riesgos Corrup'!$O$19="Catastrófico"),CONCATENATE("R",'Riesgos Corrup'!$A$19),"")</f>
        <v/>
      </c>
      <c r="BE90" s="413"/>
      <c r="BF90" s="413" t="e">
        <f>IF(AND('Riesgos Corrup'!#REF!="Muy Baja",'Riesgos Corrup'!#REF!="Catastrófico"),CONCATENATE("R",'Riesgos Corrup'!#REF!),"")</f>
        <v>#REF!</v>
      </c>
      <c r="BG90" s="414"/>
      <c r="BH90" s="40"/>
      <c r="BI90" s="463"/>
      <c r="BJ90" s="464"/>
      <c r="BK90" s="464"/>
      <c r="BL90" s="464"/>
      <c r="BM90" s="464"/>
      <c r="BN90" s="465"/>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row>
    <row r="91" spans="1:100" ht="15" customHeight="1" x14ac:dyDescent="0.35">
      <c r="A91" s="40"/>
      <c r="B91" s="253"/>
      <c r="C91" s="253"/>
      <c r="D91" s="254"/>
      <c r="E91" s="405"/>
      <c r="F91" s="406"/>
      <c r="G91" s="406"/>
      <c r="H91" s="406"/>
      <c r="I91" s="429"/>
      <c r="J91" s="389"/>
      <c r="K91" s="390"/>
      <c r="L91" s="390"/>
      <c r="M91" s="390"/>
      <c r="N91" s="390"/>
      <c r="O91" s="390"/>
      <c r="P91" s="390"/>
      <c r="Q91" s="390"/>
      <c r="R91" s="390"/>
      <c r="S91" s="432"/>
      <c r="T91" s="389"/>
      <c r="U91" s="390"/>
      <c r="V91" s="390"/>
      <c r="W91" s="390"/>
      <c r="X91" s="390"/>
      <c r="Y91" s="390"/>
      <c r="Z91" s="390"/>
      <c r="AA91" s="390"/>
      <c r="AB91" s="390"/>
      <c r="AC91" s="432"/>
      <c r="AD91" s="395"/>
      <c r="AE91" s="396"/>
      <c r="AF91" s="396"/>
      <c r="AG91" s="396"/>
      <c r="AH91" s="396"/>
      <c r="AI91" s="396"/>
      <c r="AJ91" s="396"/>
      <c r="AK91" s="396"/>
      <c r="AL91" s="396"/>
      <c r="AM91" s="399"/>
      <c r="AN91" s="387"/>
      <c r="AO91" s="388"/>
      <c r="AP91" s="388"/>
      <c r="AQ91" s="388"/>
      <c r="AR91" s="388"/>
      <c r="AS91" s="388"/>
      <c r="AT91" s="388"/>
      <c r="AU91" s="388"/>
      <c r="AV91" s="388"/>
      <c r="AW91" s="423"/>
      <c r="AX91" s="415"/>
      <c r="AY91" s="413"/>
      <c r="AZ91" s="413"/>
      <c r="BA91" s="413"/>
      <c r="BB91" s="413"/>
      <c r="BC91" s="413"/>
      <c r="BD91" s="413"/>
      <c r="BE91" s="413"/>
      <c r="BF91" s="413"/>
      <c r="BG91" s="414"/>
      <c r="BH91" s="40"/>
      <c r="BI91" s="463"/>
      <c r="BJ91" s="464"/>
      <c r="BK91" s="464"/>
      <c r="BL91" s="464"/>
      <c r="BM91" s="464"/>
      <c r="BN91" s="465"/>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row>
    <row r="92" spans="1:100" ht="15" customHeight="1" x14ac:dyDescent="0.35">
      <c r="A92" s="40"/>
      <c r="B92" s="253"/>
      <c r="C92" s="253"/>
      <c r="D92" s="254"/>
      <c r="E92" s="405"/>
      <c r="F92" s="406"/>
      <c r="G92" s="406"/>
      <c r="H92" s="406"/>
      <c r="I92" s="429"/>
      <c r="J92" s="389" t="e">
        <f>IF(AND('Riesgos Corrup'!#REF!="Muy Baja",'Riesgos Corrup'!#REF!="Mayor"),CONCATENATE("R",'Riesgos Corrup'!#REF!),"")</f>
        <v>#REF!</v>
      </c>
      <c r="K92" s="390"/>
      <c r="L92" s="390" t="e">
        <f>IF(AND('Riesgos Corrup'!#REF!="Muy Baja",'Riesgos Corrup'!#REF!="Mayor"),CONCATENATE("R",'Riesgos Corrup'!#REF!),"")</f>
        <v>#REF!</v>
      </c>
      <c r="M92" s="390"/>
      <c r="N92" s="390" t="str">
        <f ca="1">IF(AND('Riesgos Corrup'!$K$22="Muy Baja",'Riesgos Corrup'!$O$22="Mayor"),CONCATENATE("R",'Riesgos Corrup'!$A$22),"")</f>
        <v/>
      </c>
      <c r="O92" s="390"/>
      <c r="P92" s="390" t="e">
        <f>IF(AND('Riesgos Corrup'!#REF!="Muy Baja",'Riesgos Corrup'!#REF!="Mayor"),CONCATENATE("R",'Riesgos Corrup'!#REF!),"")</f>
        <v>#REF!</v>
      </c>
      <c r="Q92" s="390"/>
      <c r="R92" s="390" t="e">
        <f>IF(AND('Riesgos Corrup'!#REF!="Muy Baja",'Riesgos Corrup'!#REF!="Mayor"),CONCATENATE("R",'Riesgos Corrup'!#REF!),"")</f>
        <v>#REF!</v>
      </c>
      <c r="S92" s="432"/>
      <c r="T92" s="389" t="e">
        <f>IF(AND('Riesgos Corrup'!#REF!="Muy Baja",'Riesgos Corrup'!#REF!="Mayor"),CONCATENATE("R",'Riesgos Corrup'!#REF!),"")</f>
        <v>#REF!</v>
      </c>
      <c r="U92" s="390"/>
      <c r="V92" s="390" t="e">
        <f>IF(AND('Riesgos Corrup'!#REF!="Muy Baja",'Riesgos Corrup'!#REF!="Mayor"),CONCATENATE("R",'Riesgos Corrup'!#REF!),"")</f>
        <v>#REF!</v>
      </c>
      <c r="W92" s="390"/>
      <c r="X92" s="390" t="str">
        <f ca="1">IF(AND('Riesgos Corrup'!$K$22="Muy Baja",'Riesgos Corrup'!$O$22="Mayor"),CONCATENATE("R",'Riesgos Corrup'!$A$22),"")</f>
        <v/>
      </c>
      <c r="Y92" s="390"/>
      <c r="Z92" s="390" t="e">
        <f>IF(AND('Riesgos Corrup'!#REF!="Muy Baja",'Riesgos Corrup'!#REF!="Mayor"),CONCATENATE("R",'Riesgos Corrup'!#REF!),"")</f>
        <v>#REF!</v>
      </c>
      <c r="AA92" s="390"/>
      <c r="AB92" s="390" t="e">
        <f>IF(AND('Riesgos Corrup'!#REF!="Muy Baja",'Riesgos Corrup'!#REF!="Mayor"),CONCATENATE("R",'Riesgos Corrup'!#REF!),"")</f>
        <v>#REF!</v>
      </c>
      <c r="AC92" s="432"/>
      <c r="AD92" s="395" t="e">
        <f>IF(AND('Riesgos Corrup'!#REF!="Muy Baja",'Riesgos Corrup'!#REF!="Mayor"),CONCATENATE("R",'Riesgos Corrup'!#REF!),"")</f>
        <v>#REF!</v>
      </c>
      <c r="AE92" s="396"/>
      <c r="AF92" s="396" t="e">
        <f>IF(AND('Riesgos Corrup'!#REF!="Muy Baja",'Riesgos Corrup'!#REF!="Mayor"),CONCATENATE("R",'Riesgos Corrup'!#REF!),"")</f>
        <v>#REF!</v>
      </c>
      <c r="AG92" s="396"/>
      <c r="AH92" s="396" t="str">
        <f ca="1">IF(AND('Riesgos Corrup'!$K$22="Muy Baja",'Riesgos Corrup'!$O$22="Mayor"),CONCATENATE("R",'Riesgos Corrup'!$A$22),"")</f>
        <v/>
      </c>
      <c r="AI92" s="396"/>
      <c r="AJ92" s="396" t="e">
        <f>IF(AND('Riesgos Corrup'!#REF!="Muy Baja",'Riesgos Corrup'!#REF!="Mayor"),CONCATENATE("R",'Riesgos Corrup'!#REF!),"")</f>
        <v>#REF!</v>
      </c>
      <c r="AK92" s="396"/>
      <c r="AL92" s="396" t="e">
        <f>IF(AND('Riesgos Corrup'!#REF!="Muy Baja",'Riesgos Corrup'!#REF!="Mayor"),CONCATENATE("R",'Riesgos Corrup'!#REF!),"")</f>
        <v>#REF!</v>
      </c>
      <c r="AM92" s="399"/>
      <c r="AN92" s="387" t="e">
        <f>IF(AND('Riesgos Corrup'!#REF!="Muy Baja",'Riesgos Corrup'!#REF!="Mayor"),CONCATENATE("R",'Riesgos Corrup'!#REF!),"")</f>
        <v>#REF!</v>
      </c>
      <c r="AO92" s="388"/>
      <c r="AP92" s="388" t="e">
        <f>IF(AND('Riesgos Corrup'!#REF!="Muy Baja",'Riesgos Corrup'!#REF!="Mayor"),CONCATENATE("R",'Riesgos Corrup'!#REF!),"")</f>
        <v>#REF!</v>
      </c>
      <c r="AQ92" s="388"/>
      <c r="AR92" s="388" t="str">
        <f ca="1">IF(AND('Riesgos Corrup'!$K$22="Muy Baja",'Riesgos Corrup'!$O$22="Mayor"),CONCATENATE("R",'Riesgos Corrup'!$A$22),"")</f>
        <v/>
      </c>
      <c r="AS92" s="388"/>
      <c r="AT92" s="388" t="e">
        <f>IF(AND('Riesgos Corrup'!#REF!="Muy Baja",'Riesgos Corrup'!#REF!="Mayor"),CONCATENATE("R",'Riesgos Corrup'!#REF!),"")</f>
        <v>#REF!</v>
      </c>
      <c r="AU92" s="388"/>
      <c r="AV92" s="388" t="e">
        <f>IF(AND('Riesgos Corrup'!#REF!="Muy Baja",'Riesgos Corrup'!#REF!="Mayor"),CONCATENATE("R",'Riesgos Corrup'!#REF!),"")</f>
        <v>#REF!</v>
      </c>
      <c r="AW92" s="423"/>
      <c r="AX92" s="415" t="e">
        <f>IF(AND('Riesgos Corrup'!#REF!="Muy Baja",'Riesgos Corrup'!#REF!="Catastrófico"),CONCATENATE("R",'Riesgos Corrup'!#REF!),"")</f>
        <v>#REF!</v>
      </c>
      <c r="AY92" s="413"/>
      <c r="AZ92" s="413" t="e">
        <f>IF(AND('Riesgos Corrup'!#REF!="Muy Baja",'Riesgos Corrup'!#REF!="Catastrófico"),CONCATENATE("R",'Riesgos Corrup'!#REF!),"")</f>
        <v>#REF!</v>
      </c>
      <c r="BA92" s="413"/>
      <c r="BB92" s="413" t="str">
        <f ca="1">IF(AND('Riesgos Corrup'!$K$22="Muy Baja",'Riesgos Corrup'!$O$22="Catastrófico"),CONCATENATE("R",'Riesgos Corrup'!$A$22),"")</f>
        <v/>
      </c>
      <c r="BC92" s="413"/>
      <c r="BD92" s="413" t="e">
        <f>IF(AND('Riesgos Corrup'!#REF!="Muy Baja",'Riesgos Corrup'!#REF!="Catastrófico"),CONCATENATE("R",'Riesgos Corrup'!#REF!),"")</f>
        <v>#REF!</v>
      </c>
      <c r="BE92" s="413"/>
      <c r="BF92" s="413" t="e">
        <f>IF(AND('Riesgos Corrup'!#REF!="Muy Baja",'Riesgos Corrup'!#REF!="Catastrófico"),CONCATENATE("R",'Riesgos Corrup'!#REF!),"")</f>
        <v>#REF!</v>
      </c>
      <c r="BG92" s="414"/>
      <c r="BH92" s="40"/>
      <c r="BI92" s="463"/>
      <c r="BJ92" s="464"/>
      <c r="BK92" s="464"/>
      <c r="BL92" s="464"/>
      <c r="BM92" s="464"/>
      <c r="BN92" s="465"/>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row>
    <row r="93" spans="1:100" ht="15" customHeight="1" x14ac:dyDescent="0.35">
      <c r="A93" s="40"/>
      <c r="B93" s="253"/>
      <c r="C93" s="253"/>
      <c r="D93" s="254"/>
      <c r="E93" s="405"/>
      <c r="F93" s="406"/>
      <c r="G93" s="406"/>
      <c r="H93" s="406"/>
      <c r="I93" s="429"/>
      <c r="J93" s="389"/>
      <c r="K93" s="390"/>
      <c r="L93" s="390"/>
      <c r="M93" s="390"/>
      <c r="N93" s="390"/>
      <c r="O93" s="390"/>
      <c r="P93" s="390"/>
      <c r="Q93" s="390"/>
      <c r="R93" s="390"/>
      <c r="S93" s="432"/>
      <c r="T93" s="389"/>
      <c r="U93" s="390"/>
      <c r="V93" s="390"/>
      <c r="W93" s="390"/>
      <c r="X93" s="390"/>
      <c r="Y93" s="390"/>
      <c r="Z93" s="390"/>
      <c r="AA93" s="390"/>
      <c r="AB93" s="390"/>
      <c r="AC93" s="432"/>
      <c r="AD93" s="395"/>
      <c r="AE93" s="396"/>
      <c r="AF93" s="396"/>
      <c r="AG93" s="396"/>
      <c r="AH93" s="396"/>
      <c r="AI93" s="396"/>
      <c r="AJ93" s="396"/>
      <c r="AK93" s="396"/>
      <c r="AL93" s="396"/>
      <c r="AM93" s="399"/>
      <c r="AN93" s="387"/>
      <c r="AO93" s="388"/>
      <c r="AP93" s="388"/>
      <c r="AQ93" s="388"/>
      <c r="AR93" s="388"/>
      <c r="AS93" s="388"/>
      <c r="AT93" s="388"/>
      <c r="AU93" s="388"/>
      <c r="AV93" s="388"/>
      <c r="AW93" s="423"/>
      <c r="AX93" s="415"/>
      <c r="AY93" s="413"/>
      <c r="AZ93" s="413"/>
      <c r="BA93" s="413"/>
      <c r="BB93" s="413"/>
      <c r="BC93" s="413"/>
      <c r="BD93" s="413"/>
      <c r="BE93" s="413"/>
      <c r="BF93" s="413"/>
      <c r="BG93" s="414"/>
      <c r="BH93" s="40"/>
      <c r="BI93" s="463"/>
      <c r="BJ93" s="464"/>
      <c r="BK93" s="464"/>
      <c r="BL93" s="464"/>
      <c r="BM93" s="464"/>
      <c r="BN93" s="465"/>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row>
    <row r="94" spans="1:100" ht="15" customHeight="1" x14ac:dyDescent="0.35">
      <c r="A94" s="40"/>
      <c r="B94" s="253"/>
      <c r="C94" s="253"/>
      <c r="D94" s="254"/>
      <c r="E94" s="405"/>
      <c r="F94" s="406"/>
      <c r="G94" s="406"/>
      <c r="H94" s="406"/>
      <c r="I94" s="429"/>
      <c r="J94" s="389" t="str">
        <f ca="1">IF(AND('Riesgos Corrup'!$K$25="Muy Baja",'Riesgos Corrup'!$O$25="Mayor"),CONCATENATE("R",'Riesgos Corrup'!$A$25),"")</f>
        <v/>
      </c>
      <c r="K94" s="390"/>
      <c r="L94" s="390" t="str">
        <f ca="1">IF(AND('Riesgos Corrup'!$K$28="Muy Baja",'Riesgos Corrup'!$O$28="Mayor"),CONCATENATE("R",'Riesgos Corrup'!$A$28),"")</f>
        <v/>
      </c>
      <c r="M94" s="390"/>
      <c r="N94" s="390" t="e">
        <f>IF(AND('Riesgos Corrup'!#REF!="Muy Baja",'Riesgos Corrup'!#REF!="Mayor"),CONCATENATE("R",'Riesgos Corrup'!#REF!),"")</f>
        <v>#REF!</v>
      </c>
      <c r="O94" s="390"/>
      <c r="P94" s="390" t="e">
        <f>IF(AND('Riesgos Corrup'!#REF!="Muy Baja",'Riesgos Corrup'!#REF!="Mayor"),CONCATENATE("R",'Riesgos Corrup'!#REF!),"")</f>
        <v>#REF!</v>
      </c>
      <c r="Q94" s="390"/>
      <c r="R94" s="390" t="str">
        <f ca="1">IF(AND('Riesgos Corrup'!$K$31="Muy Baja",'Riesgos Corrup'!$O$31="Mayor"),CONCATENATE("R",'Riesgos Corrup'!$A$31),"")</f>
        <v/>
      </c>
      <c r="S94" s="432"/>
      <c r="T94" s="389" t="str">
        <f ca="1">IF(AND('Riesgos Corrup'!$K$25="Muy Baja",'Riesgos Corrup'!$O$25="Mayor"),CONCATENATE("R",'Riesgos Corrup'!$A$25),"")</f>
        <v/>
      </c>
      <c r="U94" s="390"/>
      <c r="V94" s="390" t="str">
        <f ca="1">IF(AND('Riesgos Corrup'!$K$28="Muy Baja",'Riesgos Corrup'!$O$28="Mayor"),CONCATENATE("R",'Riesgos Corrup'!$A$28),"")</f>
        <v/>
      </c>
      <c r="W94" s="390"/>
      <c r="X94" s="390" t="e">
        <f>IF(AND('Riesgos Corrup'!#REF!="Muy Baja",'Riesgos Corrup'!#REF!="Mayor"),CONCATENATE("R",'Riesgos Corrup'!#REF!),"")</f>
        <v>#REF!</v>
      </c>
      <c r="Y94" s="390"/>
      <c r="Z94" s="390" t="e">
        <f>IF(AND('Riesgos Corrup'!#REF!="Muy Baja",'Riesgos Corrup'!#REF!="Mayor"),CONCATENATE("R",'Riesgos Corrup'!#REF!),"")</f>
        <v>#REF!</v>
      </c>
      <c r="AA94" s="390"/>
      <c r="AB94" s="390" t="str">
        <f ca="1">IF(AND('Riesgos Corrup'!$K$31="Muy Baja",'Riesgos Corrup'!$O$31="Mayor"),CONCATENATE("R",'Riesgos Corrup'!$A$31),"")</f>
        <v/>
      </c>
      <c r="AC94" s="432"/>
      <c r="AD94" s="395" t="str">
        <f ca="1">IF(AND('Riesgos Corrup'!$K$25="Muy Baja",'Riesgos Corrup'!$O$25="Mayor"),CONCATENATE("R",'Riesgos Corrup'!$A$25),"")</f>
        <v/>
      </c>
      <c r="AE94" s="396"/>
      <c r="AF94" s="396" t="str">
        <f ca="1">IF(AND('Riesgos Corrup'!$K$28="Muy Baja",'Riesgos Corrup'!$O$28="Mayor"),CONCATENATE("R",'Riesgos Corrup'!$A$28),"")</f>
        <v/>
      </c>
      <c r="AG94" s="396"/>
      <c r="AH94" s="396" t="e">
        <f>IF(AND('Riesgos Corrup'!#REF!="Muy Baja",'Riesgos Corrup'!#REF!="Mayor"),CONCATENATE("R",'Riesgos Corrup'!#REF!),"")</f>
        <v>#REF!</v>
      </c>
      <c r="AI94" s="396"/>
      <c r="AJ94" s="396" t="e">
        <f>IF(AND('Riesgos Corrup'!#REF!="Muy Baja",'Riesgos Corrup'!#REF!="Mayor"),CONCATENATE("R",'Riesgos Corrup'!#REF!),"")</f>
        <v>#REF!</v>
      </c>
      <c r="AK94" s="396"/>
      <c r="AL94" s="396" t="str">
        <f ca="1">IF(AND('Riesgos Corrup'!$K$31="Muy Baja",'Riesgos Corrup'!$O$31="Mayor"),CONCATENATE("R",'Riesgos Corrup'!$A$31),"")</f>
        <v/>
      </c>
      <c r="AM94" s="399"/>
      <c r="AN94" s="387" t="str">
        <f ca="1">IF(AND('Riesgos Corrup'!$K$25="Muy Baja",'Riesgos Corrup'!$O$25="Mayor"),CONCATENATE("R",'Riesgos Corrup'!$A$25),"")</f>
        <v/>
      </c>
      <c r="AO94" s="388"/>
      <c r="AP94" s="388" t="str">
        <f ca="1">IF(AND('Riesgos Corrup'!$K$28="Muy Baja",'Riesgos Corrup'!$O$28="Mayor"),CONCATENATE("R",'Riesgos Corrup'!$A$28),"")</f>
        <v/>
      </c>
      <c r="AQ94" s="388"/>
      <c r="AR94" s="388" t="e">
        <f>IF(AND('Riesgos Corrup'!#REF!="Muy Baja",'Riesgos Corrup'!#REF!="Mayor"),CONCATENATE("R",'Riesgos Corrup'!#REF!),"")</f>
        <v>#REF!</v>
      </c>
      <c r="AS94" s="388"/>
      <c r="AT94" s="388" t="e">
        <f>IF(AND('Riesgos Corrup'!#REF!="Muy Baja",'Riesgos Corrup'!#REF!="Mayor"),CONCATENATE("R",'Riesgos Corrup'!#REF!),"")</f>
        <v>#REF!</v>
      </c>
      <c r="AU94" s="388"/>
      <c r="AV94" s="388" t="str">
        <f ca="1">IF(AND('Riesgos Corrup'!$K$31="Muy Baja",'Riesgos Corrup'!$O$31="Mayor"),CONCATENATE("R",'Riesgos Corrup'!$A$31),"")</f>
        <v/>
      </c>
      <c r="AW94" s="423"/>
      <c r="AX94" s="415" t="str">
        <f ca="1">IF(AND('Riesgos Corrup'!$K$25="Muy Baja",'Riesgos Corrup'!$O$25="Catastrófico"),CONCATENATE("R",'Riesgos Corrup'!$A$25),"")</f>
        <v/>
      </c>
      <c r="AY94" s="413"/>
      <c r="AZ94" s="413" t="str">
        <f ca="1">IF(AND('Riesgos Corrup'!$K$28="Muy Baja",'Riesgos Corrup'!$O$28="Catastrófico"),CONCATENATE("R",'Riesgos Corrup'!$A$28),"")</f>
        <v/>
      </c>
      <c r="BA94" s="413"/>
      <c r="BB94" s="413" t="e">
        <f>IF(AND('Riesgos Corrup'!#REF!="Muy Baja",'Riesgos Corrup'!#REF!="Catastrófico"),CONCATENATE("R",'Riesgos Corrup'!#REF!),"")</f>
        <v>#REF!</v>
      </c>
      <c r="BC94" s="413"/>
      <c r="BD94" s="413" t="e">
        <f>IF(AND('Riesgos Corrup'!#REF!="Muy Baja",'Riesgos Corrup'!#REF!="Catastrófico"),CONCATENATE("R",'Riesgos Corrup'!#REF!),"")</f>
        <v>#REF!</v>
      </c>
      <c r="BE94" s="413"/>
      <c r="BF94" s="413" t="str">
        <f ca="1">IF(AND('Riesgos Corrup'!$K$31="Muy Baja",'Riesgos Corrup'!$O$31="Catastrófico"),CONCATENATE("R",'Riesgos Corrup'!$A$31),"")</f>
        <v/>
      </c>
      <c r="BG94" s="414"/>
      <c r="BH94" s="40"/>
      <c r="BI94" s="463"/>
      <c r="BJ94" s="464"/>
      <c r="BK94" s="464"/>
      <c r="BL94" s="464"/>
      <c r="BM94" s="464"/>
      <c r="BN94" s="465"/>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row>
    <row r="95" spans="1:100" ht="15" customHeight="1" x14ac:dyDescent="0.35">
      <c r="A95" s="40"/>
      <c r="B95" s="253"/>
      <c r="C95" s="253"/>
      <c r="D95" s="254"/>
      <c r="E95" s="405"/>
      <c r="F95" s="406"/>
      <c r="G95" s="406"/>
      <c r="H95" s="406"/>
      <c r="I95" s="429"/>
      <c r="J95" s="389"/>
      <c r="K95" s="390"/>
      <c r="L95" s="390"/>
      <c r="M95" s="390"/>
      <c r="N95" s="390"/>
      <c r="O95" s="390"/>
      <c r="P95" s="390"/>
      <c r="Q95" s="390"/>
      <c r="R95" s="390"/>
      <c r="S95" s="432"/>
      <c r="T95" s="389"/>
      <c r="U95" s="390"/>
      <c r="V95" s="390"/>
      <c r="W95" s="390"/>
      <c r="X95" s="390"/>
      <c r="Y95" s="390"/>
      <c r="Z95" s="390"/>
      <c r="AA95" s="390"/>
      <c r="AB95" s="390"/>
      <c r="AC95" s="432"/>
      <c r="AD95" s="395"/>
      <c r="AE95" s="396"/>
      <c r="AF95" s="396"/>
      <c r="AG95" s="396"/>
      <c r="AH95" s="396"/>
      <c r="AI95" s="396"/>
      <c r="AJ95" s="396"/>
      <c r="AK95" s="396"/>
      <c r="AL95" s="396"/>
      <c r="AM95" s="399"/>
      <c r="AN95" s="387"/>
      <c r="AO95" s="388"/>
      <c r="AP95" s="388"/>
      <c r="AQ95" s="388"/>
      <c r="AR95" s="388"/>
      <c r="AS95" s="388"/>
      <c r="AT95" s="388"/>
      <c r="AU95" s="388"/>
      <c r="AV95" s="388"/>
      <c r="AW95" s="423"/>
      <c r="AX95" s="415"/>
      <c r="AY95" s="413"/>
      <c r="AZ95" s="413"/>
      <c r="BA95" s="413"/>
      <c r="BB95" s="413"/>
      <c r="BC95" s="413"/>
      <c r="BD95" s="413"/>
      <c r="BE95" s="413"/>
      <c r="BF95" s="413"/>
      <c r="BG95" s="414"/>
      <c r="BH95" s="40"/>
      <c r="BI95" s="463"/>
      <c r="BJ95" s="464"/>
      <c r="BK95" s="464"/>
      <c r="BL95" s="464"/>
      <c r="BM95" s="464"/>
      <c r="BN95" s="465"/>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row>
    <row r="96" spans="1:100" ht="15" customHeight="1" x14ac:dyDescent="0.35">
      <c r="A96" s="40"/>
      <c r="B96" s="253"/>
      <c r="C96" s="253"/>
      <c r="D96" s="254"/>
      <c r="E96" s="405"/>
      <c r="F96" s="406"/>
      <c r="G96" s="406"/>
      <c r="H96" s="406"/>
      <c r="I96" s="429"/>
      <c r="J96" s="389" t="e">
        <f>IF(AND('Riesgos Corrup'!#REF!="Muy Baja",'Riesgos Corrup'!#REF!="Mayor"),CONCATENATE("R",'Riesgos Corrup'!#REF!),"")</f>
        <v>#REF!</v>
      </c>
      <c r="K96" s="390"/>
      <c r="L96" s="390" t="str">
        <f ca="1">IF(AND('Riesgos Corrup'!$K$34="Muy Baja",'Riesgos Corrup'!$O$34="Mayor"),CONCATENATE("R",'Riesgos Corrup'!$A$34),"")</f>
        <v/>
      </c>
      <c r="M96" s="390"/>
      <c r="N96" s="390" t="e">
        <f>IF(AND('Riesgos Corrup'!#REF!="Muy Baja",'Riesgos Corrup'!#REF!="Mayor"),CONCATENATE("R",'Riesgos Corrup'!#REF!),"")</f>
        <v>#REF!</v>
      </c>
      <c r="O96" s="390"/>
      <c r="P96" s="390" t="e">
        <f>IF(AND('Riesgos Corrup'!#REF!="Muy Baja",'Riesgos Corrup'!#REF!="Mayor"),CONCATENATE("R",'Riesgos Corrup'!#REF!),"")</f>
        <v>#REF!</v>
      </c>
      <c r="Q96" s="390"/>
      <c r="R96" s="390" t="e">
        <f>IF(AND('Riesgos Corrup'!#REF!="Muy Baja",'Riesgos Corrup'!#REF!="Mayor"),CONCATENATE("R",'Riesgos Corrup'!#REF!),"")</f>
        <v>#REF!</v>
      </c>
      <c r="S96" s="432"/>
      <c r="T96" s="389" t="e">
        <f>IF(AND('Riesgos Corrup'!#REF!="Muy Baja",'Riesgos Corrup'!#REF!="Mayor"),CONCATENATE("R",'Riesgos Corrup'!#REF!),"")</f>
        <v>#REF!</v>
      </c>
      <c r="U96" s="390"/>
      <c r="V96" s="390" t="str">
        <f ca="1">IF(AND('Riesgos Corrup'!$K$34="Muy Baja",'Riesgos Corrup'!$O$34="Mayor"),CONCATENATE("R",'Riesgos Corrup'!$A$34),"")</f>
        <v/>
      </c>
      <c r="W96" s="390"/>
      <c r="X96" s="390" t="e">
        <f>IF(AND('Riesgos Corrup'!#REF!="Muy Baja",'Riesgos Corrup'!#REF!="Mayor"),CONCATENATE("R",'Riesgos Corrup'!#REF!),"")</f>
        <v>#REF!</v>
      </c>
      <c r="Y96" s="390"/>
      <c r="Z96" s="390" t="e">
        <f>IF(AND('Riesgos Corrup'!#REF!="Muy Baja",'Riesgos Corrup'!#REF!="Mayor"),CONCATENATE("R",'Riesgos Corrup'!#REF!),"")</f>
        <v>#REF!</v>
      </c>
      <c r="AA96" s="390"/>
      <c r="AB96" s="390" t="e">
        <f>IF(AND('Riesgos Corrup'!#REF!="Muy Baja",'Riesgos Corrup'!#REF!="Mayor"),CONCATENATE("R",'Riesgos Corrup'!#REF!),"")</f>
        <v>#REF!</v>
      </c>
      <c r="AC96" s="432"/>
      <c r="AD96" s="395" t="e">
        <f>IF(AND('Riesgos Corrup'!#REF!="Muy Baja",'Riesgos Corrup'!#REF!="Mayor"),CONCATENATE("R",'Riesgos Corrup'!#REF!),"")</f>
        <v>#REF!</v>
      </c>
      <c r="AE96" s="396"/>
      <c r="AF96" s="396" t="str">
        <f ca="1">IF(AND('Riesgos Corrup'!$K$34="Muy Baja",'Riesgos Corrup'!$O$34="Mayor"),CONCATENATE("R",'Riesgos Corrup'!$A$34),"")</f>
        <v/>
      </c>
      <c r="AG96" s="396"/>
      <c r="AH96" s="396" t="e">
        <f>IF(AND('Riesgos Corrup'!#REF!="Muy Baja",'Riesgos Corrup'!#REF!="Mayor"),CONCATENATE("R",'Riesgos Corrup'!#REF!),"")</f>
        <v>#REF!</v>
      </c>
      <c r="AI96" s="396"/>
      <c r="AJ96" s="396" t="e">
        <f>IF(AND('Riesgos Corrup'!#REF!="Muy Baja",'Riesgos Corrup'!#REF!="Mayor"),CONCATENATE("R",'Riesgos Corrup'!#REF!),"")</f>
        <v>#REF!</v>
      </c>
      <c r="AK96" s="396"/>
      <c r="AL96" s="396" t="e">
        <f>IF(AND('Riesgos Corrup'!#REF!="Muy Baja",'Riesgos Corrup'!#REF!="Mayor"),CONCATENATE("R",'Riesgos Corrup'!#REF!),"")</f>
        <v>#REF!</v>
      </c>
      <c r="AM96" s="399"/>
      <c r="AN96" s="387" t="e">
        <f>IF(AND('Riesgos Corrup'!#REF!="Muy Baja",'Riesgos Corrup'!#REF!="Mayor"),CONCATENATE("R",'Riesgos Corrup'!#REF!),"")</f>
        <v>#REF!</v>
      </c>
      <c r="AO96" s="388"/>
      <c r="AP96" s="388" t="str">
        <f ca="1">IF(AND('Riesgos Corrup'!$K$34="Muy Baja",'Riesgos Corrup'!$O$34="Mayor"),CONCATENATE("R",'Riesgos Corrup'!$A$34),"")</f>
        <v/>
      </c>
      <c r="AQ96" s="388"/>
      <c r="AR96" s="388" t="e">
        <f>IF(AND('Riesgos Corrup'!#REF!="Muy Baja",'Riesgos Corrup'!#REF!="Mayor"),CONCATENATE("R",'Riesgos Corrup'!#REF!),"")</f>
        <v>#REF!</v>
      </c>
      <c r="AS96" s="388"/>
      <c r="AT96" s="388" t="e">
        <f>IF(AND('Riesgos Corrup'!#REF!="Muy Baja",'Riesgos Corrup'!#REF!="Mayor"),CONCATENATE("R",'Riesgos Corrup'!#REF!),"")</f>
        <v>#REF!</v>
      </c>
      <c r="AU96" s="388"/>
      <c r="AV96" s="388" t="e">
        <f>IF(AND('Riesgos Corrup'!#REF!="Muy Baja",'Riesgos Corrup'!#REF!="Mayor"),CONCATENATE("R",'Riesgos Corrup'!#REF!),"")</f>
        <v>#REF!</v>
      </c>
      <c r="AW96" s="423"/>
      <c r="AX96" s="415" t="e">
        <f>IF(AND('Riesgos Corrup'!#REF!="Muy Baja",'Riesgos Corrup'!#REF!="Catastrófico"),CONCATENATE("R",'Riesgos Corrup'!#REF!),"")</f>
        <v>#REF!</v>
      </c>
      <c r="AY96" s="413"/>
      <c r="AZ96" s="413" t="str">
        <f ca="1">IF(AND('Riesgos Corrup'!$K$34="Muy Baja",'Riesgos Corrup'!$O$34="Catastrófico"),CONCATENATE("R",'Riesgos Corrup'!$A$34),"")</f>
        <v/>
      </c>
      <c r="BA96" s="413"/>
      <c r="BB96" s="413" t="e">
        <f>IF(AND('Riesgos Corrup'!#REF!="Muy Baja",'Riesgos Corrup'!#REF!="Catastrófico"),CONCATENATE("R",'Riesgos Corrup'!#REF!),"")</f>
        <v>#REF!</v>
      </c>
      <c r="BC96" s="413"/>
      <c r="BD96" s="413" t="e">
        <f>IF(AND('Riesgos Corrup'!#REF!="Muy Baja",'Riesgos Corrup'!#REF!="Catastrófico"),CONCATENATE("R",'Riesgos Corrup'!#REF!),"")</f>
        <v>#REF!</v>
      </c>
      <c r="BE96" s="413"/>
      <c r="BF96" s="413" t="e">
        <f>IF(AND('Riesgos Corrup'!#REF!="Muy Baja",'Riesgos Corrup'!#REF!="Catastrófico"),CONCATENATE("R",'Riesgos Corrup'!#REF!),"")</f>
        <v>#REF!</v>
      </c>
      <c r="BG96" s="414"/>
      <c r="BH96" s="40"/>
      <c r="BI96" s="463"/>
      <c r="BJ96" s="464"/>
      <c r="BK96" s="464"/>
      <c r="BL96" s="464"/>
      <c r="BM96" s="464"/>
      <c r="BN96" s="465"/>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row>
    <row r="97" spans="1:100" ht="15" customHeight="1" thickBot="1" x14ac:dyDescent="0.4">
      <c r="A97" s="40"/>
      <c r="B97" s="253"/>
      <c r="C97" s="253"/>
      <c r="D97" s="254"/>
      <c r="E97" s="405"/>
      <c r="F97" s="406"/>
      <c r="G97" s="406"/>
      <c r="H97" s="406"/>
      <c r="I97" s="429"/>
      <c r="J97" s="389"/>
      <c r="K97" s="390"/>
      <c r="L97" s="390"/>
      <c r="M97" s="390"/>
      <c r="N97" s="390"/>
      <c r="O97" s="390"/>
      <c r="P97" s="390"/>
      <c r="Q97" s="390"/>
      <c r="R97" s="390"/>
      <c r="S97" s="432"/>
      <c r="T97" s="389"/>
      <c r="U97" s="390"/>
      <c r="V97" s="390"/>
      <c r="W97" s="390"/>
      <c r="X97" s="390"/>
      <c r="Y97" s="390"/>
      <c r="Z97" s="390"/>
      <c r="AA97" s="390"/>
      <c r="AB97" s="390"/>
      <c r="AC97" s="432"/>
      <c r="AD97" s="395"/>
      <c r="AE97" s="396"/>
      <c r="AF97" s="396"/>
      <c r="AG97" s="396"/>
      <c r="AH97" s="396"/>
      <c r="AI97" s="396"/>
      <c r="AJ97" s="396"/>
      <c r="AK97" s="396"/>
      <c r="AL97" s="396"/>
      <c r="AM97" s="399"/>
      <c r="AN97" s="387"/>
      <c r="AO97" s="388"/>
      <c r="AP97" s="388"/>
      <c r="AQ97" s="388"/>
      <c r="AR97" s="388"/>
      <c r="AS97" s="388"/>
      <c r="AT97" s="388"/>
      <c r="AU97" s="388"/>
      <c r="AV97" s="388"/>
      <c r="AW97" s="423"/>
      <c r="AX97" s="415"/>
      <c r="AY97" s="413"/>
      <c r="AZ97" s="413"/>
      <c r="BA97" s="413"/>
      <c r="BB97" s="413"/>
      <c r="BC97" s="413"/>
      <c r="BD97" s="413"/>
      <c r="BE97" s="413"/>
      <c r="BF97" s="413"/>
      <c r="BG97" s="414"/>
      <c r="BH97" s="40"/>
      <c r="BI97" s="466"/>
      <c r="BJ97" s="467"/>
      <c r="BK97" s="467"/>
      <c r="BL97" s="467"/>
      <c r="BM97" s="467"/>
      <c r="BN97" s="468"/>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row>
    <row r="98" spans="1:100" ht="15" customHeight="1" x14ac:dyDescent="0.35">
      <c r="A98" s="40"/>
      <c r="B98" s="253"/>
      <c r="C98" s="253"/>
      <c r="D98" s="254"/>
      <c r="E98" s="405"/>
      <c r="F98" s="406"/>
      <c r="G98" s="406"/>
      <c r="H98" s="406"/>
      <c r="I98" s="429"/>
      <c r="J98" s="389" t="e">
        <f>IF(AND('Riesgos Corrup'!#REF!="Muy Baja",'Riesgos Corrup'!#REF!="Mayor"),CONCATENATE("R",'Riesgos Corrup'!#REF!),"")</f>
        <v>#REF!</v>
      </c>
      <c r="K98" s="390"/>
      <c r="L98" s="390" t="e">
        <f>IF(AND('Riesgos Corrup'!#REF!="Muy Baja",'Riesgos Corrup'!#REF!="Mayor"),CONCATENATE("R",'Riesgos Corrup'!#REF!),"")</f>
        <v>#REF!</v>
      </c>
      <c r="M98" s="390"/>
      <c r="N98" s="390" t="e">
        <f>IF(AND('Riesgos Corrup'!#REF!="Muy Baja",'Riesgos Corrup'!#REF!="Mayor"),CONCATENATE("R",'Riesgos Corrup'!#REF!),"")</f>
        <v>#REF!</v>
      </c>
      <c r="O98" s="390"/>
      <c r="P98" s="390" t="e">
        <f>IF(AND('Riesgos Corrup'!#REF!="Muy Baja",'Riesgos Corrup'!#REF!="Mayor"),CONCATENATE("R",'Riesgos Corrup'!#REF!),"")</f>
        <v>#REF!</v>
      </c>
      <c r="Q98" s="390"/>
      <c r="R98" s="390" t="e">
        <f>IF(AND('Riesgos Corrup'!#REF!="Muy Baja",'Riesgos Corrup'!#REF!="Mayor"),CONCATENATE("R",'Riesgos Corrup'!#REF!),"")</f>
        <v>#REF!</v>
      </c>
      <c r="S98" s="432"/>
      <c r="T98" s="389" t="e">
        <f>IF(AND('Riesgos Corrup'!#REF!="Muy Baja",'Riesgos Corrup'!#REF!="Mayor"),CONCATENATE("R",'Riesgos Corrup'!#REF!),"")</f>
        <v>#REF!</v>
      </c>
      <c r="U98" s="390"/>
      <c r="V98" s="390" t="e">
        <f>IF(AND('Riesgos Corrup'!#REF!="Muy Baja",'Riesgos Corrup'!#REF!="Mayor"),CONCATENATE("R",'Riesgos Corrup'!#REF!),"")</f>
        <v>#REF!</v>
      </c>
      <c r="W98" s="390"/>
      <c r="X98" s="390" t="e">
        <f>IF(AND('Riesgos Corrup'!#REF!="Muy Baja",'Riesgos Corrup'!#REF!="Mayor"),CONCATENATE("R",'Riesgos Corrup'!#REF!),"")</f>
        <v>#REF!</v>
      </c>
      <c r="Y98" s="390"/>
      <c r="Z98" s="390" t="e">
        <f>IF(AND('Riesgos Corrup'!#REF!="Muy Baja",'Riesgos Corrup'!#REF!="Mayor"),CONCATENATE("R",'Riesgos Corrup'!#REF!),"")</f>
        <v>#REF!</v>
      </c>
      <c r="AA98" s="390"/>
      <c r="AB98" s="390" t="e">
        <f>IF(AND('Riesgos Corrup'!#REF!="Muy Baja",'Riesgos Corrup'!#REF!="Mayor"),CONCATENATE("R",'Riesgos Corrup'!#REF!),"")</f>
        <v>#REF!</v>
      </c>
      <c r="AC98" s="432"/>
      <c r="AD98" s="395" t="e">
        <f>IF(AND('Riesgos Corrup'!#REF!="Muy Baja",'Riesgos Corrup'!#REF!="Mayor"),CONCATENATE("R",'Riesgos Corrup'!#REF!),"")</f>
        <v>#REF!</v>
      </c>
      <c r="AE98" s="396"/>
      <c r="AF98" s="396" t="e">
        <f>IF(AND('Riesgos Corrup'!#REF!="Muy Baja",'Riesgos Corrup'!#REF!="Mayor"),CONCATENATE("R",'Riesgos Corrup'!#REF!),"")</f>
        <v>#REF!</v>
      </c>
      <c r="AG98" s="396"/>
      <c r="AH98" s="396" t="e">
        <f>IF(AND('Riesgos Corrup'!#REF!="Muy Baja",'Riesgos Corrup'!#REF!="Mayor"),CONCATENATE("R",'Riesgos Corrup'!#REF!),"")</f>
        <v>#REF!</v>
      </c>
      <c r="AI98" s="396"/>
      <c r="AJ98" s="396" t="e">
        <f>IF(AND('Riesgos Corrup'!#REF!="Muy Baja",'Riesgos Corrup'!#REF!="Mayor"),CONCATENATE("R",'Riesgos Corrup'!#REF!),"")</f>
        <v>#REF!</v>
      </c>
      <c r="AK98" s="396"/>
      <c r="AL98" s="396" t="e">
        <f>IF(AND('Riesgos Corrup'!#REF!="Muy Baja",'Riesgos Corrup'!#REF!="Mayor"),CONCATENATE("R",'Riesgos Corrup'!#REF!),"")</f>
        <v>#REF!</v>
      </c>
      <c r="AM98" s="399"/>
      <c r="AN98" s="387" t="e">
        <f>IF(AND('Riesgos Corrup'!#REF!="Muy Baja",'Riesgos Corrup'!#REF!="Mayor"),CONCATENATE("R",'Riesgos Corrup'!#REF!),"")</f>
        <v>#REF!</v>
      </c>
      <c r="AO98" s="388"/>
      <c r="AP98" s="388" t="e">
        <f>IF(AND('Riesgos Corrup'!#REF!="Muy Baja",'Riesgos Corrup'!#REF!="Mayor"),CONCATENATE("R",'Riesgos Corrup'!#REF!),"")</f>
        <v>#REF!</v>
      </c>
      <c r="AQ98" s="388"/>
      <c r="AR98" s="388" t="e">
        <f>IF(AND('Riesgos Corrup'!#REF!="Muy Baja",'Riesgos Corrup'!#REF!="Mayor"),CONCATENATE("R",'Riesgos Corrup'!#REF!),"")</f>
        <v>#REF!</v>
      </c>
      <c r="AS98" s="388"/>
      <c r="AT98" s="388" t="e">
        <f>IF(AND('Riesgos Corrup'!#REF!="Muy Baja",'Riesgos Corrup'!#REF!="Mayor"),CONCATENATE("R",'Riesgos Corrup'!#REF!),"")</f>
        <v>#REF!</v>
      </c>
      <c r="AU98" s="388"/>
      <c r="AV98" s="388" t="e">
        <f>IF(AND('Riesgos Corrup'!#REF!="Muy Baja",'Riesgos Corrup'!#REF!="Mayor"),CONCATENATE("R",'Riesgos Corrup'!#REF!),"")</f>
        <v>#REF!</v>
      </c>
      <c r="AW98" s="423"/>
      <c r="AX98" s="415" t="e">
        <f>IF(AND('Riesgos Corrup'!#REF!="Muy Baja",'Riesgos Corrup'!#REF!="Catastrófico"),CONCATENATE("R",'Riesgos Corrup'!#REF!),"")</f>
        <v>#REF!</v>
      </c>
      <c r="AY98" s="413"/>
      <c r="AZ98" s="413" t="e">
        <f>IF(AND('Riesgos Corrup'!#REF!="Muy Baja",'Riesgos Corrup'!#REF!="Catastrófico"),CONCATENATE("R",'Riesgos Corrup'!#REF!),"")</f>
        <v>#REF!</v>
      </c>
      <c r="BA98" s="413"/>
      <c r="BB98" s="413" t="e">
        <f>IF(AND('Riesgos Corrup'!#REF!="Muy Baja",'Riesgos Corrup'!#REF!="Catastrófico"),CONCATENATE("R",'Riesgos Corrup'!#REF!),"")</f>
        <v>#REF!</v>
      </c>
      <c r="BC98" s="413"/>
      <c r="BD98" s="413" t="e">
        <f>IF(AND('Riesgos Corrup'!#REF!="Muy Baja",'Riesgos Corrup'!#REF!="Catastrófico"),CONCATENATE("R",'Riesgos Corrup'!#REF!),"")</f>
        <v>#REF!</v>
      </c>
      <c r="BE98" s="413"/>
      <c r="BF98" s="413" t="e">
        <f>IF(AND('Riesgos Corrup'!#REF!="Muy Baja",'Riesgos Corrup'!#REF!="Catastrófico"),CONCATENATE("R",'Riesgos Corrup'!#REF!),"")</f>
        <v>#REF!</v>
      </c>
      <c r="BG98" s="414"/>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row>
    <row r="99" spans="1:100" ht="15" customHeight="1" x14ac:dyDescent="0.35">
      <c r="A99" s="40"/>
      <c r="B99" s="253"/>
      <c r="C99" s="253"/>
      <c r="D99" s="254"/>
      <c r="E99" s="405"/>
      <c r="F99" s="406"/>
      <c r="G99" s="406"/>
      <c r="H99" s="406"/>
      <c r="I99" s="429"/>
      <c r="J99" s="389"/>
      <c r="K99" s="390"/>
      <c r="L99" s="390"/>
      <c r="M99" s="390"/>
      <c r="N99" s="390"/>
      <c r="O99" s="390"/>
      <c r="P99" s="390"/>
      <c r="Q99" s="390"/>
      <c r="R99" s="390"/>
      <c r="S99" s="432"/>
      <c r="T99" s="389"/>
      <c r="U99" s="390"/>
      <c r="V99" s="390"/>
      <c r="W99" s="390"/>
      <c r="X99" s="390"/>
      <c r="Y99" s="390"/>
      <c r="Z99" s="390"/>
      <c r="AA99" s="390"/>
      <c r="AB99" s="390"/>
      <c r="AC99" s="432"/>
      <c r="AD99" s="395"/>
      <c r="AE99" s="396"/>
      <c r="AF99" s="396"/>
      <c r="AG99" s="396"/>
      <c r="AH99" s="396"/>
      <c r="AI99" s="396"/>
      <c r="AJ99" s="396"/>
      <c r="AK99" s="396"/>
      <c r="AL99" s="396"/>
      <c r="AM99" s="399"/>
      <c r="AN99" s="387"/>
      <c r="AO99" s="388"/>
      <c r="AP99" s="388"/>
      <c r="AQ99" s="388"/>
      <c r="AR99" s="388"/>
      <c r="AS99" s="388"/>
      <c r="AT99" s="388"/>
      <c r="AU99" s="388"/>
      <c r="AV99" s="388"/>
      <c r="AW99" s="423"/>
      <c r="AX99" s="415"/>
      <c r="AY99" s="413"/>
      <c r="AZ99" s="413"/>
      <c r="BA99" s="413"/>
      <c r="BB99" s="413"/>
      <c r="BC99" s="413"/>
      <c r="BD99" s="413"/>
      <c r="BE99" s="413"/>
      <c r="BF99" s="413"/>
      <c r="BG99" s="414"/>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row>
    <row r="100" spans="1:100" ht="15" customHeight="1" x14ac:dyDescent="0.35">
      <c r="A100" s="40"/>
      <c r="B100" s="253"/>
      <c r="C100" s="253"/>
      <c r="D100" s="254"/>
      <c r="E100" s="405"/>
      <c r="F100" s="406"/>
      <c r="G100" s="406"/>
      <c r="H100" s="406"/>
      <c r="I100" s="429"/>
      <c r="J100" s="389" t="e">
        <f>IF(AND('Riesgos Corrup'!#REF!="Muy Baja",'Riesgos Corrup'!#REF!="Mayor"),CONCATENATE("R",'Riesgos Corrup'!#REF!),"")</f>
        <v>#REF!</v>
      </c>
      <c r="K100" s="390"/>
      <c r="L100" s="390" t="str">
        <f ca="1">IF(AND('Riesgos Corrup'!$K$37="Muy Baja",'Riesgos Corrup'!$O$37="Mayor"),CONCATENATE("R",'Riesgos Corrup'!$A$37),"")</f>
        <v/>
      </c>
      <c r="M100" s="390"/>
      <c r="N100" s="390" t="e">
        <f>IF(AND('Riesgos Corrup'!#REF!="Muy Baja",'Riesgos Corrup'!#REF!="Mayor"),CONCATENATE("R",'Riesgos Corrup'!#REF!),"")</f>
        <v>#REF!</v>
      </c>
      <c r="O100" s="390"/>
      <c r="P100" s="390" t="e">
        <f>IF(AND('Riesgos Corrup'!#REF!="Muy Baja",'Riesgos Corrup'!#REF!="Mayor"),CONCATENATE("R",'Riesgos Corrup'!#REF!),"")</f>
        <v>#REF!</v>
      </c>
      <c r="Q100" s="390"/>
      <c r="R100" s="390" t="e">
        <f>IF(AND('Riesgos Corrup'!#REF!="Muy Baja",'Riesgos Corrup'!#REF!="Mayor"),CONCATENATE("R",'Riesgos Corrup'!#REF!),"")</f>
        <v>#REF!</v>
      </c>
      <c r="S100" s="432"/>
      <c r="T100" s="389" t="e">
        <f>IF(AND('Riesgos Corrup'!#REF!="Muy Baja",'Riesgos Corrup'!#REF!="Mayor"),CONCATENATE("R",'Riesgos Corrup'!#REF!),"")</f>
        <v>#REF!</v>
      </c>
      <c r="U100" s="390"/>
      <c r="V100" s="390" t="str">
        <f ca="1">IF(AND('Riesgos Corrup'!$K$37="Muy Baja",'Riesgos Corrup'!$O$37="Mayor"),CONCATENATE("R",'Riesgos Corrup'!$A$37),"")</f>
        <v/>
      </c>
      <c r="W100" s="390"/>
      <c r="X100" s="390" t="e">
        <f>IF(AND('Riesgos Corrup'!#REF!="Muy Baja",'Riesgos Corrup'!#REF!="Mayor"),CONCATENATE("R",'Riesgos Corrup'!#REF!),"")</f>
        <v>#REF!</v>
      </c>
      <c r="Y100" s="390"/>
      <c r="Z100" s="390" t="e">
        <f>IF(AND('Riesgos Corrup'!#REF!="Muy Baja",'Riesgos Corrup'!#REF!="Mayor"),CONCATENATE("R",'Riesgos Corrup'!#REF!),"")</f>
        <v>#REF!</v>
      </c>
      <c r="AA100" s="390"/>
      <c r="AB100" s="390" t="e">
        <f>IF(AND('Riesgos Corrup'!#REF!="Muy Baja",'Riesgos Corrup'!#REF!="Mayor"),CONCATENATE("R",'Riesgos Corrup'!#REF!),"")</f>
        <v>#REF!</v>
      </c>
      <c r="AC100" s="432"/>
      <c r="AD100" s="395" t="e">
        <f>IF(AND('Riesgos Corrup'!#REF!="Muy Baja",'Riesgos Corrup'!#REF!="Mayor"),CONCATENATE("R",'Riesgos Corrup'!#REF!),"")</f>
        <v>#REF!</v>
      </c>
      <c r="AE100" s="396"/>
      <c r="AF100" s="396" t="str">
        <f ca="1">IF(AND('Riesgos Corrup'!$K$37="Muy Baja",'Riesgos Corrup'!$O$37="Mayor"),CONCATENATE("R",'Riesgos Corrup'!$A$37),"")</f>
        <v/>
      </c>
      <c r="AG100" s="396"/>
      <c r="AH100" s="396" t="e">
        <f>IF(AND('Riesgos Corrup'!#REF!="Muy Baja",'Riesgos Corrup'!#REF!="Mayor"),CONCATENATE("R",'Riesgos Corrup'!#REF!),"")</f>
        <v>#REF!</v>
      </c>
      <c r="AI100" s="396"/>
      <c r="AJ100" s="396" t="e">
        <f>IF(AND('Riesgos Corrup'!#REF!="Muy Baja",'Riesgos Corrup'!#REF!="Mayor"),CONCATENATE("R",'Riesgos Corrup'!#REF!),"")</f>
        <v>#REF!</v>
      </c>
      <c r="AK100" s="396"/>
      <c r="AL100" s="396" t="e">
        <f>IF(AND('Riesgos Corrup'!#REF!="Muy Baja",'Riesgos Corrup'!#REF!="Mayor"),CONCATENATE("R",'Riesgos Corrup'!#REF!),"")</f>
        <v>#REF!</v>
      </c>
      <c r="AM100" s="399"/>
      <c r="AN100" s="387" t="e">
        <f>IF(AND('Riesgos Corrup'!#REF!="Muy Baja",'Riesgos Corrup'!#REF!="Mayor"),CONCATENATE("R",'Riesgos Corrup'!#REF!),"")</f>
        <v>#REF!</v>
      </c>
      <c r="AO100" s="388"/>
      <c r="AP100" s="388" t="str">
        <f ca="1">IF(AND('Riesgos Corrup'!$K$37="Muy Baja",'Riesgos Corrup'!$O$37="Mayor"),CONCATENATE("R",'Riesgos Corrup'!$A$37),"")</f>
        <v/>
      </c>
      <c r="AQ100" s="388"/>
      <c r="AR100" s="388" t="e">
        <f>IF(AND('Riesgos Corrup'!#REF!="Muy Baja",'Riesgos Corrup'!#REF!="Mayor"),CONCATENATE("R",'Riesgos Corrup'!#REF!),"")</f>
        <v>#REF!</v>
      </c>
      <c r="AS100" s="388"/>
      <c r="AT100" s="388" t="e">
        <f>IF(AND('Riesgos Corrup'!#REF!="Muy Baja",'Riesgos Corrup'!#REF!="Mayor"),CONCATENATE("R",'Riesgos Corrup'!#REF!),"")</f>
        <v>#REF!</v>
      </c>
      <c r="AU100" s="388"/>
      <c r="AV100" s="388" t="e">
        <f>IF(AND('Riesgos Corrup'!#REF!="Muy Baja",'Riesgos Corrup'!#REF!="Mayor"),CONCATENATE("R",'Riesgos Corrup'!#REF!),"")</f>
        <v>#REF!</v>
      </c>
      <c r="AW100" s="423"/>
      <c r="AX100" s="415" t="e">
        <f>IF(AND('Riesgos Corrup'!#REF!="Muy Baja",'Riesgos Corrup'!#REF!="Catastrófico"),CONCATENATE("R",'Riesgos Corrup'!#REF!),"")</f>
        <v>#REF!</v>
      </c>
      <c r="AY100" s="413"/>
      <c r="AZ100" s="413" t="str">
        <f ca="1">IF(AND('Riesgos Corrup'!$K$37="Muy Baja",'Riesgos Corrup'!$O$37="Catastrófico"),CONCATENATE("R",'Riesgos Corrup'!$A$37),"")</f>
        <v/>
      </c>
      <c r="BA100" s="413"/>
      <c r="BB100" s="413" t="e">
        <f>IF(AND('Riesgos Corrup'!#REF!="Muy Baja",'Riesgos Corrup'!#REF!="Catastrófico"),CONCATENATE("R",'Riesgos Corrup'!#REF!),"")</f>
        <v>#REF!</v>
      </c>
      <c r="BC100" s="413"/>
      <c r="BD100" s="413" t="e">
        <f>IF(AND('Riesgos Corrup'!#REF!="Muy Baja",'Riesgos Corrup'!#REF!="Catastrófico"),CONCATENATE("R",'Riesgos Corrup'!#REF!),"")</f>
        <v>#REF!</v>
      </c>
      <c r="BE100" s="413"/>
      <c r="BF100" s="413" t="e">
        <f>IF(AND('Riesgos Corrup'!#REF!="Muy Baja",'Riesgos Corrup'!#REF!="Catastrófico"),CONCATENATE("R",'Riesgos Corrup'!#REF!),"")</f>
        <v>#REF!</v>
      </c>
      <c r="BG100" s="414"/>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row>
    <row r="101" spans="1:100" ht="15" customHeight="1" x14ac:dyDescent="0.35">
      <c r="A101" s="40"/>
      <c r="B101" s="253"/>
      <c r="C101" s="253"/>
      <c r="D101" s="254"/>
      <c r="E101" s="405"/>
      <c r="F101" s="406"/>
      <c r="G101" s="406"/>
      <c r="H101" s="406"/>
      <c r="I101" s="429"/>
      <c r="J101" s="389"/>
      <c r="K101" s="390"/>
      <c r="L101" s="390"/>
      <c r="M101" s="390"/>
      <c r="N101" s="390"/>
      <c r="O101" s="390"/>
      <c r="P101" s="390"/>
      <c r="Q101" s="390"/>
      <c r="R101" s="390"/>
      <c r="S101" s="432"/>
      <c r="T101" s="389"/>
      <c r="U101" s="390"/>
      <c r="V101" s="390"/>
      <c r="W101" s="390"/>
      <c r="X101" s="390"/>
      <c r="Y101" s="390"/>
      <c r="Z101" s="390"/>
      <c r="AA101" s="390"/>
      <c r="AB101" s="390"/>
      <c r="AC101" s="432"/>
      <c r="AD101" s="395"/>
      <c r="AE101" s="396"/>
      <c r="AF101" s="396"/>
      <c r="AG101" s="396"/>
      <c r="AH101" s="396"/>
      <c r="AI101" s="396"/>
      <c r="AJ101" s="396"/>
      <c r="AK101" s="396"/>
      <c r="AL101" s="396"/>
      <c r="AM101" s="399"/>
      <c r="AN101" s="387"/>
      <c r="AO101" s="388"/>
      <c r="AP101" s="388"/>
      <c r="AQ101" s="388"/>
      <c r="AR101" s="388"/>
      <c r="AS101" s="388"/>
      <c r="AT101" s="388"/>
      <c r="AU101" s="388"/>
      <c r="AV101" s="388"/>
      <c r="AW101" s="423"/>
      <c r="AX101" s="415"/>
      <c r="AY101" s="413"/>
      <c r="AZ101" s="413"/>
      <c r="BA101" s="413"/>
      <c r="BB101" s="413"/>
      <c r="BC101" s="413"/>
      <c r="BD101" s="413"/>
      <c r="BE101" s="413"/>
      <c r="BF101" s="413"/>
      <c r="BG101" s="414"/>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row>
    <row r="102" spans="1:100" ht="15" customHeight="1" x14ac:dyDescent="0.35">
      <c r="A102" s="40"/>
      <c r="B102" s="253"/>
      <c r="C102" s="253"/>
      <c r="D102" s="254"/>
      <c r="E102" s="405"/>
      <c r="F102" s="406"/>
      <c r="G102" s="406"/>
      <c r="H102" s="406"/>
      <c r="I102" s="429"/>
      <c r="J102" s="389" t="str">
        <f ca="1">IF(AND('Riesgos Corrup'!$K$40="Muy Baja",'Riesgos Corrup'!$O$40="Mayor"),CONCATENATE("R",'Riesgos Corrup'!$A$40),"")</f>
        <v/>
      </c>
      <c r="K102" s="390"/>
      <c r="L102" s="390" t="e">
        <f>IF(AND('Riesgos Corrup'!#REF!="Muy Baja",'Riesgos Corrup'!#REF!="Mayor"),CONCATENATE("R",'Riesgos Corrup'!#REF!),"")</f>
        <v>#REF!</v>
      </c>
      <c r="M102" s="390"/>
      <c r="N102" s="390" t="str">
        <f ca="1">IF(AND('Riesgos Corrup'!$K$43="Muy Baja",'Riesgos Corrup'!$O$43="Mayor"),CONCATENATE("R",'Riesgos Corrup'!$A$43),"")</f>
        <v/>
      </c>
      <c r="O102" s="390"/>
      <c r="P102" s="390" t="str">
        <f ca="1">IF(AND('Riesgos Corrup'!$K$46="Muy Baja",'Riesgos Corrup'!$O$46="Mayor"),CONCATENATE("R",'Riesgos Corrup'!$A$46),"")</f>
        <v/>
      </c>
      <c r="Q102" s="390"/>
      <c r="R102" s="390" t="e">
        <f>IF(AND('Riesgos Corrup'!#REF!="Muy Baja",'Riesgos Corrup'!#REF!="Mayor"),CONCATENATE("R",'Riesgos Corrup'!#REF!),"")</f>
        <v>#REF!</v>
      </c>
      <c r="S102" s="432"/>
      <c r="T102" s="389" t="str">
        <f ca="1">IF(AND('Riesgos Corrup'!$K$40="Muy Baja",'Riesgos Corrup'!$O$40="Mayor"),CONCATENATE("R",'Riesgos Corrup'!$A$40),"")</f>
        <v/>
      </c>
      <c r="U102" s="390"/>
      <c r="V102" s="390" t="e">
        <f>IF(AND('Riesgos Corrup'!#REF!="Muy Baja",'Riesgos Corrup'!#REF!="Mayor"),CONCATENATE("R",'Riesgos Corrup'!#REF!),"")</f>
        <v>#REF!</v>
      </c>
      <c r="W102" s="390"/>
      <c r="X102" s="390" t="str">
        <f ca="1">IF(AND('Riesgos Corrup'!$K$43="Muy Baja",'Riesgos Corrup'!$O$43="Mayor"),CONCATENATE("R",'Riesgos Corrup'!$A$43),"")</f>
        <v/>
      </c>
      <c r="Y102" s="390"/>
      <c r="Z102" s="390" t="str">
        <f ca="1">IF(AND('Riesgos Corrup'!$K$46="Muy Baja",'Riesgos Corrup'!$O$46="Mayor"),CONCATENATE("R",'Riesgos Corrup'!$A$46),"")</f>
        <v/>
      </c>
      <c r="AA102" s="390"/>
      <c r="AB102" s="390" t="e">
        <f>IF(AND('Riesgos Corrup'!#REF!="Muy Baja",'Riesgos Corrup'!#REF!="Mayor"),CONCATENATE("R",'Riesgos Corrup'!#REF!),"")</f>
        <v>#REF!</v>
      </c>
      <c r="AC102" s="432"/>
      <c r="AD102" s="395" t="str">
        <f ca="1">IF(AND('Riesgos Corrup'!$K$40="Muy Baja",'Riesgos Corrup'!$O$40="Mayor"),CONCATENATE("R",'Riesgos Corrup'!$A$40),"")</f>
        <v/>
      </c>
      <c r="AE102" s="396"/>
      <c r="AF102" s="396" t="e">
        <f>IF(AND('Riesgos Corrup'!#REF!="Muy Baja",'Riesgos Corrup'!#REF!="Mayor"),CONCATENATE("R",'Riesgos Corrup'!#REF!),"")</f>
        <v>#REF!</v>
      </c>
      <c r="AG102" s="396"/>
      <c r="AH102" s="396" t="str">
        <f ca="1">IF(AND('Riesgos Corrup'!$K$43="Muy Baja",'Riesgos Corrup'!$O$43="Mayor"),CONCATENATE("R",'Riesgos Corrup'!$A$43),"")</f>
        <v/>
      </c>
      <c r="AI102" s="396"/>
      <c r="AJ102" s="396" t="str">
        <f ca="1">IF(AND('Riesgos Corrup'!$K$46="Muy Baja",'Riesgos Corrup'!$O$46="Mayor"),CONCATENATE("R",'Riesgos Corrup'!$A$46),"")</f>
        <v/>
      </c>
      <c r="AK102" s="396"/>
      <c r="AL102" s="396" t="e">
        <f>IF(AND('Riesgos Corrup'!#REF!="Muy Baja",'Riesgos Corrup'!#REF!="Mayor"),CONCATENATE("R",'Riesgos Corrup'!#REF!),"")</f>
        <v>#REF!</v>
      </c>
      <c r="AM102" s="399"/>
      <c r="AN102" s="387" t="str">
        <f ca="1">IF(AND('Riesgos Corrup'!$K$40="Muy Baja",'Riesgos Corrup'!$O$40="Mayor"),CONCATENATE("R",'Riesgos Corrup'!$A$40),"")</f>
        <v/>
      </c>
      <c r="AO102" s="388"/>
      <c r="AP102" s="388" t="e">
        <f>IF(AND('Riesgos Corrup'!#REF!="Muy Baja",'Riesgos Corrup'!#REF!="Mayor"),CONCATENATE("R",'Riesgos Corrup'!#REF!),"")</f>
        <v>#REF!</v>
      </c>
      <c r="AQ102" s="388"/>
      <c r="AR102" s="388" t="str">
        <f ca="1">IF(AND('Riesgos Corrup'!$K$43="Muy Baja",'Riesgos Corrup'!$O$43="Mayor"),CONCATENATE("R",'Riesgos Corrup'!$A$43),"")</f>
        <v/>
      </c>
      <c r="AS102" s="388"/>
      <c r="AT102" s="388" t="str">
        <f ca="1">IF(AND('Riesgos Corrup'!$K$46="Muy Baja",'Riesgos Corrup'!$O$46="Mayor"),CONCATENATE("R",'Riesgos Corrup'!$A$46),"")</f>
        <v/>
      </c>
      <c r="AU102" s="388"/>
      <c r="AV102" s="388" t="e">
        <f>IF(AND('Riesgos Corrup'!#REF!="Muy Baja",'Riesgos Corrup'!#REF!="Mayor"),CONCATENATE("R",'Riesgos Corrup'!#REF!),"")</f>
        <v>#REF!</v>
      </c>
      <c r="AW102" s="423"/>
      <c r="AX102" s="415" t="str">
        <f ca="1">IF(AND('Riesgos Corrup'!$K$40="Muy Baja",'Riesgos Corrup'!$O$40="Catastrófico"),CONCATENATE("R",'Riesgos Corrup'!$A$40),"")</f>
        <v/>
      </c>
      <c r="AY102" s="413"/>
      <c r="AZ102" s="413" t="e">
        <f>IF(AND('Riesgos Corrup'!#REF!="Muy Baja",'Riesgos Corrup'!#REF!="Catastrófico"),CONCATENATE("R",'Riesgos Corrup'!#REF!),"")</f>
        <v>#REF!</v>
      </c>
      <c r="BA102" s="413"/>
      <c r="BB102" s="413" t="str">
        <f ca="1">IF(AND('Riesgos Corrup'!$K$43="Muy Baja",'Riesgos Corrup'!$O$43="Catastrófico"),CONCATENATE("R",'Riesgos Corrup'!$A$43),"")</f>
        <v/>
      </c>
      <c r="BC102" s="413"/>
      <c r="BD102" s="413" t="str">
        <f ca="1">IF(AND('Riesgos Corrup'!$K$46="Muy Baja",'Riesgos Corrup'!$O$46="Catastrófico"),CONCATENATE("R",'Riesgos Corrup'!$A$46),"")</f>
        <v/>
      </c>
      <c r="BE102" s="413"/>
      <c r="BF102" s="413" t="e">
        <f>IF(AND('Riesgos Corrup'!#REF!="Muy Baja",'Riesgos Corrup'!#REF!="Catastrófico"),CONCATENATE("R",'Riesgos Corrup'!#REF!),"")</f>
        <v>#REF!</v>
      </c>
      <c r="BG102" s="414"/>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row>
    <row r="103" spans="1:100" ht="15" customHeight="1" x14ac:dyDescent="0.35">
      <c r="A103" s="40"/>
      <c r="B103" s="253"/>
      <c r="C103" s="253"/>
      <c r="D103" s="254"/>
      <c r="E103" s="405"/>
      <c r="F103" s="406"/>
      <c r="G103" s="406"/>
      <c r="H103" s="406"/>
      <c r="I103" s="429"/>
      <c r="J103" s="389"/>
      <c r="K103" s="390"/>
      <c r="L103" s="390"/>
      <c r="M103" s="390"/>
      <c r="N103" s="390"/>
      <c r="O103" s="390"/>
      <c r="P103" s="390"/>
      <c r="Q103" s="390"/>
      <c r="R103" s="390"/>
      <c r="S103" s="432"/>
      <c r="T103" s="389"/>
      <c r="U103" s="390"/>
      <c r="V103" s="390"/>
      <c r="W103" s="390"/>
      <c r="X103" s="390"/>
      <c r="Y103" s="390"/>
      <c r="Z103" s="390"/>
      <c r="AA103" s="390"/>
      <c r="AB103" s="390"/>
      <c r="AC103" s="432"/>
      <c r="AD103" s="395"/>
      <c r="AE103" s="396"/>
      <c r="AF103" s="396"/>
      <c r="AG103" s="396"/>
      <c r="AH103" s="396"/>
      <c r="AI103" s="396"/>
      <c r="AJ103" s="396"/>
      <c r="AK103" s="396"/>
      <c r="AL103" s="396"/>
      <c r="AM103" s="399"/>
      <c r="AN103" s="387"/>
      <c r="AO103" s="388"/>
      <c r="AP103" s="388"/>
      <c r="AQ103" s="388"/>
      <c r="AR103" s="388"/>
      <c r="AS103" s="388"/>
      <c r="AT103" s="388"/>
      <c r="AU103" s="388"/>
      <c r="AV103" s="388"/>
      <c r="AW103" s="423"/>
      <c r="AX103" s="415"/>
      <c r="AY103" s="413"/>
      <c r="AZ103" s="413"/>
      <c r="BA103" s="413"/>
      <c r="BB103" s="413"/>
      <c r="BC103" s="413"/>
      <c r="BD103" s="413"/>
      <c r="BE103" s="413"/>
      <c r="BF103" s="413"/>
      <c r="BG103" s="414"/>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row>
    <row r="104" spans="1:100" ht="15" customHeight="1" x14ac:dyDescent="0.35">
      <c r="A104" s="40"/>
      <c r="B104" s="253"/>
      <c r="C104" s="253"/>
      <c r="D104" s="254"/>
      <c r="E104" s="405"/>
      <c r="F104" s="406"/>
      <c r="G104" s="406"/>
      <c r="H104" s="406"/>
      <c r="I104" s="429"/>
      <c r="J104" s="389" t="e">
        <f>IF(AND('Riesgos Corrup'!#REF!="Muy Baja",'Riesgos Corrup'!#REF!="Mayor"),CONCATENATE("R",'Riesgos Corrup'!#REF!),"")</f>
        <v>#REF!</v>
      </c>
      <c r="K104" s="390"/>
      <c r="L104" s="390" t="e">
        <f>IF(AND('Riesgos Corrup'!#REF!="Muy Baja",'Riesgos Corrup'!#REF!="Mayor"),CONCATENATE("R",'Riesgos Corrup'!#REF!),"")</f>
        <v>#REF!</v>
      </c>
      <c r="M104" s="390"/>
      <c r="N104" s="390" t="str">
        <f ca="1">IF(AND('Riesgos Corrup'!$K$49="Muy Baja",'Riesgos Corrup'!$O$49="Mayor"),CONCATENATE("R",'Riesgos Corrup'!$A$49),"")</f>
        <v/>
      </c>
      <c r="O104" s="390"/>
      <c r="P104" s="390" t="e">
        <f>IF(AND('Riesgos Corrup'!#REF!="Muy Baja",'Riesgos Corrup'!#REF!="Mayor"),CONCATENATE("R",'Riesgos Corrup'!#REF!),"")</f>
        <v>#REF!</v>
      </c>
      <c r="Q104" s="390"/>
      <c r="R104" s="390" t="str">
        <f>IF(AND('Riesgos Corrup'!$K$54="Muy Baja",'Riesgos Corrup'!$O$54="Mayor"),CONCATENATE("R",'Riesgos Corrup'!$A$54),"")</f>
        <v/>
      </c>
      <c r="S104" s="432"/>
      <c r="T104" s="389" t="e">
        <f>IF(AND('Riesgos Corrup'!#REF!="Muy Baja",'Riesgos Corrup'!#REF!="Mayor"),CONCATENATE("R",'Riesgos Corrup'!#REF!),"")</f>
        <v>#REF!</v>
      </c>
      <c r="U104" s="390"/>
      <c r="V104" s="390" t="e">
        <f>IF(AND('Riesgos Corrup'!#REF!="Muy Baja",'Riesgos Corrup'!#REF!="Mayor"),CONCATENATE("R",'Riesgos Corrup'!#REF!),"")</f>
        <v>#REF!</v>
      </c>
      <c r="W104" s="390"/>
      <c r="X104" s="390" t="str">
        <f ca="1">IF(AND('Riesgos Corrup'!$K$49="Muy Baja",'Riesgos Corrup'!$O$49="Mayor"),CONCATENATE("R",'Riesgos Corrup'!$A$49),"")</f>
        <v/>
      </c>
      <c r="Y104" s="390"/>
      <c r="Z104" s="390" t="e">
        <f>IF(AND('Riesgos Corrup'!#REF!="Muy Baja",'Riesgos Corrup'!#REF!="Mayor"),CONCATENATE("R",'Riesgos Corrup'!#REF!),"")</f>
        <v>#REF!</v>
      </c>
      <c r="AA104" s="390"/>
      <c r="AB104" s="390" t="str">
        <f>IF(AND('Riesgos Corrup'!$K$54="Muy Baja",'Riesgos Corrup'!$O$54="Mayor"),CONCATENATE("R",'Riesgos Corrup'!$A$54),"")</f>
        <v/>
      </c>
      <c r="AC104" s="432"/>
      <c r="AD104" s="395" t="e">
        <f>IF(AND('Riesgos Corrup'!#REF!="Muy Baja",'Riesgos Corrup'!#REF!="Mayor"),CONCATENATE("R",'Riesgos Corrup'!#REF!),"")</f>
        <v>#REF!</v>
      </c>
      <c r="AE104" s="396"/>
      <c r="AF104" s="396" t="e">
        <f>IF(AND('Riesgos Corrup'!#REF!="Muy Baja",'Riesgos Corrup'!#REF!="Mayor"),CONCATENATE("R",'Riesgos Corrup'!#REF!),"")</f>
        <v>#REF!</v>
      </c>
      <c r="AG104" s="396"/>
      <c r="AH104" s="396" t="str">
        <f ca="1">IF(AND('Riesgos Corrup'!$K$49="Muy Baja",'Riesgos Corrup'!$O$49="Mayor"),CONCATENATE("R",'Riesgos Corrup'!$A$49),"")</f>
        <v/>
      </c>
      <c r="AI104" s="396"/>
      <c r="AJ104" s="396" t="e">
        <f>IF(AND('Riesgos Corrup'!#REF!="Muy Baja",'Riesgos Corrup'!#REF!="Mayor"),CONCATENATE("R",'Riesgos Corrup'!#REF!),"")</f>
        <v>#REF!</v>
      </c>
      <c r="AK104" s="396"/>
      <c r="AL104" s="396" t="str">
        <f>IF(AND('Riesgos Corrup'!$K$54="Muy Baja",'Riesgos Corrup'!$O$54="Mayor"),CONCATENATE("R",'Riesgos Corrup'!$A$54),"")</f>
        <v/>
      </c>
      <c r="AM104" s="399"/>
      <c r="AN104" s="387" t="e">
        <f>IF(AND('Riesgos Corrup'!#REF!="Muy Baja",'Riesgos Corrup'!#REF!="Mayor"),CONCATENATE("R",'Riesgos Corrup'!#REF!),"")</f>
        <v>#REF!</v>
      </c>
      <c r="AO104" s="388"/>
      <c r="AP104" s="388" t="e">
        <f>IF(AND('Riesgos Corrup'!#REF!="Muy Baja",'Riesgos Corrup'!#REF!="Mayor"),CONCATENATE("R",'Riesgos Corrup'!#REF!),"")</f>
        <v>#REF!</v>
      </c>
      <c r="AQ104" s="388"/>
      <c r="AR104" s="388" t="str">
        <f ca="1">IF(AND('Riesgos Corrup'!$K$49="Muy Baja",'Riesgos Corrup'!$O$49="Mayor"),CONCATENATE("R",'Riesgos Corrup'!$A$49),"")</f>
        <v/>
      </c>
      <c r="AS104" s="388"/>
      <c r="AT104" s="388" t="e">
        <f>IF(AND('Riesgos Corrup'!#REF!="Muy Baja",'Riesgos Corrup'!#REF!="Mayor"),CONCATENATE("R",'Riesgos Corrup'!#REF!),"")</f>
        <v>#REF!</v>
      </c>
      <c r="AU104" s="388"/>
      <c r="AV104" s="388" t="str">
        <f>IF(AND('Riesgos Corrup'!$K$54="Muy Baja",'Riesgos Corrup'!$O$54="Mayor"),CONCATENATE("R",'Riesgos Corrup'!$A$54),"")</f>
        <v/>
      </c>
      <c r="AW104" s="423"/>
      <c r="AX104" s="415" t="e">
        <f>IF(AND('Riesgos Corrup'!#REF!="Muy Baja",'Riesgos Corrup'!#REF!="Catastrófico"),CONCATENATE("R",'Riesgos Corrup'!#REF!),"")</f>
        <v>#REF!</v>
      </c>
      <c r="AY104" s="413"/>
      <c r="AZ104" s="413" t="e">
        <f>IF(AND('Riesgos Corrup'!#REF!="Muy Baja",'Riesgos Corrup'!#REF!="Catastrófico"),CONCATENATE("R",'Riesgos Corrup'!#REF!),"")</f>
        <v>#REF!</v>
      </c>
      <c r="BA104" s="413"/>
      <c r="BB104" s="413" t="str">
        <f ca="1">IF(AND('Riesgos Corrup'!$K$49="Muy Baja",'Riesgos Corrup'!$O$49="Catastrófico"),CONCATENATE("R",'Riesgos Corrup'!$A$49),"")</f>
        <v/>
      </c>
      <c r="BC104" s="413"/>
      <c r="BD104" s="413" t="e">
        <f>IF(AND('Riesgos Corrup'!#REF!="Muy Baja",'Riesgos Corrup'!#REF!="Catastrófico"),CONCATENATE("R",'Riesgos Corrup'!#REF!),"")</f>
        <v>#REF!</v>
      </c>
      <c r="BE104" s="413"/>
      <c r="BF104" s="413" t="str">
        <f>IF(AND('Riesgos Corrup'!$K$54="Muy Baja",'Riesgos Corrup'!$O$54="Catastrófico"),CONCATENATE("R",'Riesgos Corrup'!$A$54),"")</f>
        <v/>
      </c>
      <c r="BG104" s="414"/>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row>
    <row r="105" spans="1:100" ht="15.75" customHeight="1" thickBot="1" x14ac:dyDescent="0.4">
      <c r="A105" s="40"/>
      <c r="B105" s="253"/>
      <c r="C105" s="253"/>
      <c r="D105" s="254"/>
      <c r="E105" s="407"/>
      <c r="F105" s="408"/>
      <c r="G105" s="408"/>
      <c r="H105" s="408"/>
      <c r="I105" s="430"/>
      <c r="J105" s="391"/>
      <c r="K105" s="392"/>
      <c r="L105" s="392"/>
      <c r="M105" s="392"/>
      <c r="N105" s="392"/>
      <c r="O105" s="392"/>
      <c r="P105" s="392"/>
      <c r="Q105" s="392"/>
      <c r="R105" s="392"/>
      <c r="S105" s="470"/>
      <c r="T105" s="391"/>
      <c r="U105" s="392"/>
      <c r="V105" s="392"/>
      <c r="W105" s="392"/>
      <c r="X105" s="392"/>
      <c r="Y105" s="392"/>
      <c r="Z105" s="392"/>
      <c r="AA105" s="392"/>
      <c r="AB105" s="392"/>
      <c r="AC105" s="470"/>
      <c r="AD105" s="397"/>
      <c r="AE105" s="398"/>
      <c r="AF105" s="398"/>
      <c r="AG105" s="398"/>
      <c r="AH105" s="398"/>
      <c r="AI105" s="398"/>
      <c r="AJ105" s="398"/>
      <c r="AK105" s="398"/>
      <c r="AL105" s="398"/>
      <c r="AM105" s="400"/>
      <c r="AN105" s="424"/>
      <c r="AO105" s="422"/>
      <c r="AP105" s="422"/>
      <c r="AQ105" s="422"/>
      <c r="AR105" s="422"/>
      <c r="AS105" s="422"/>
      <c r="AT105" s="422"/>
      <c r="AU105" s="422"/>
      <c r="AV105" s="422"/>
      <c r="AW105" s="425"/>
      <c r="AX105" s="416"/>
      <c r="AY105" s="417"/>
      <c r="AZ105" s="417"/>
      <c r="BA105" s="417"/>
      <c r="BB105" s="417"/>
      <c r="BC105" s="417"/>
      <c r="BD105" s="417"/>
      <c r="BE105" s="417"/>
      <c r="BF105" s="417"/>
      <c r="BG105" s="418"/>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row>
    <row r="106" spans="1:100" x14ac:dyDescent="0.35">
      <c r="A106" s="40"/>
      <c r="B106" s="40"/>
      <c r="C106" s="40"/>
      <c r="D106" s="40"/>
      <c r="E106" s="40"/>
      <c r="F106" s="40"/>
      <c r="G106" s="40"/>
      <c r="H106" s="40"/>
      <c r="I106" s="40"/>
      <c r="J106" s="427" t="s">
        <v>103</v>
      </c>
      <c r="K106" s="406"/>
      <c r="L106" s="406"/>
      <c r="M106" s="406"/>
      <c r="N106" s="406"/>
      <c r="O106" s="406"/>
      <c r="P106" s="406"/>
      <c r="Q106" s="406"/>
      <c r="R106" s="406"/>
      <c r="S106" s="429"/>
      <c r="T106" s="427" t="s">
        <v>102</v>
      </c>
      <c r="U106" s="406"/>
      <c r="V106" s="406"/>
      <c r="W106" s="406"/>
      <c r="X106" s="406"/>
      <c r="Y106" s="406"/>
      <c r="Z106" s="406"/>
      <c r="AA106" s="406"/>
      <c r="AB106" s="406"/>
      <c r="AC106" s="429"/>
      <c r="AD106" s="427" t="s">
        <v>101</v>
      </c>
      <c r="AE106" s="406"/>
      <c r="AF106" s="406"/>
      <c r="AG106" s="406"/>
      <c r="AH106" s="406"/>
      <c r="AI106" s="406"/>
      <c r="AJ106" s="406"/>
      <c r="AK106" s="406"/>
      <c r="AL106" s="406"/>
      <c r="AM106" s="429"/>
      <c r="AN106" s="427" t="s">
        <v>100</v>
      </c>
      <c r="AO106" s="428"/>
      <c r="AP106" s="428"/>
      <c r="AQ106" s="428"/>
      <c r="AR106" s="428"/>
      <c r="AS106" s="428"/>
      <c r="AT106" s="406"/>
      <c r="AU106" s="406"/>
      <c r="AV106" s="406"/>
      <c r="AW106" s="429"/>
      <c r="AX106" s="427" t="s">
        <v>99</v>
      </c>
      <c r="AY106" s="406"/>
      <c r="AZ106" s="406"/>
      <c r="BA106" s="406"/>
      <c r="BB106" s="406"/>
      <c r="BC106" s="406"/>
      <c r="BD106" s="406"/>
      <c r="BE106" s="406"/>
      <c r="BF106" s="406"/>
      <c r="BG106" s="429"/>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row>
    <row r="107" spans="1:100" x14ac:dyDescent="0.35">
      <c r="A107" s="40"/>
      <c r="B107" s="40"/>
      <c r="C107" s="40"/>
      <c r="D107" s="40"/>
      <c r="E107" s="40"/>
      <c r="F107" s="40"/>
      <c r="G107" s="40"/>
      <c r="H107" s="40"/>
      <c r="I107" s="40"/>
      <c r="J107" s="405"/>
      <c r="K107" s="406"/>
      <c r="L107" s="406"/>
      <c r="M107" s="406"/>
      <c r="N107" s="406"/>
      <c r="O107" s="406"/>
      <c r="P107" s="406"/>
      <c r="Q107" s="406"/>
      <c r="R107" s="406"/>
      <c r="S107" s="429"/>
      <c r="T107" s="405"/>
      <c r="U107" s="406"/>
      <c r="V107" s="406"/>
      <c r="W107" s="406"/>
      <c r="X107" s="406"/>
      <c r="Y107" s="406"/>
      <c r="Z107" s="406"/>
      <c r="AA107" s="406"/>
      <c r="AB107" s="406"/>
      <c r="AC107" s="429"/>
      <c r="AD107" s="405"/>
      <c r="AE107" s="406"/>
      <c r="AF107" s="406"/>
      <c r="AG107" s="406"/>
      <c r="AH107" s="406"/>
      <c r="AI107" s="406"/>
      <c r="AJ107" s="406"/>
      <c r="AK107" s="406"/>
      <c r="AL107" s="406"/>
      <c r="AM107" s="429"/>
      <c r="AN107" s="405"/>
      <c r="AO107" s="406"/>
      <c r="AP107" s="406"/>
      <c r="AQ107" s="406"/>
      <c r="AR107" s="406"/>
      <c r="AS107" s="406"/>
      <c r="AT107" s="406"/>
      <c r="AU107" s="406"/>
      <c r="AV107" s="406"/>
      <c r="AW107" s="429"/>
      <c r="AX107" s="405"/>
      <c r="AY107" s="406"/>
      <c r="AZ107" s="406"/>
      <c r="BA107" s="406"/>
      <c r="BB107" s="406"/>
      <c r="BC107" s="406"/>
      <c r="BD107" s="406"/>
      <c r="BE107" s="406"/>
      <c r="BF107" s="406"/>
      <c r="BG107" s="429"/>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row>
    <row r="108" spans="1:100" x14ac:dyDescent="0.35">
      <c r="A108" s="40"/>
      <c r="B108" s="40"/>
      <c r="C108" s="40"/>
      <c r="D108" s="40"/>
      <c r="E108" s="40"/>
      <c r="F108" s="40"/>
      <c r="G108" s="40"/>
      <c r="H108" s="40"/>
      <c r="I108" s="40"/>
      <c r="J108" s="405"/>
      <c r="K108" s="406"/>
      <c r="L108" s="406"/>
      <c r="M108" s="406"/>
      <c r="N108" s="406"/>
      <c r="O108" s="406"/>
      <c r="P108" s="406"/>
      <c r="Q108" s="406"/>
      <c r="R108" s="406"/>
      <c r="S108" s="429"/>
      <c r="T108" s="405"/>
      <c r="U108" s="406"/>
      <c r="V108" s="406"/>
      <c r="W108" s="406"/>
      <c r="X108" s="406"/>
      <c r="Y108" s="406"/>
      <c r="Z108" s="406"/>
      <c r="AA108" s="406"/>
      <c r="AB108" s="406"/>
      <c r="AC108" s="429"/>
      <c r="AD108" s="405"/>
      <c r="AE108" s="406"/>
      <c r="AF108" s="406"/>
      <c r="AG108" s="406"/>
      <c r="AH108" s="406"/>
      <c r="AI108" s="406"/>
      <c r="AJ108" s="406"/>
      <c r="AK108" s="406"/>
      <c r="AL108" s="406"/>
      <c r="AM108" s="429"/>
      <c r="AN108" s="405"/>
      <c r="AO108" s="406"/>
      <c r="AP108" s="406"/>
      <c r="AQ108" s="406"/>
      <c r="AR108" s="406"/>
      <c r="AS108" s="406"/>
      <c r="AT108" s="406"/>
      <c r="AU108" s="406"/>
      <c r="AV108" s="406"/>
      <c r="AW108" s="429"/>
      <c r="AX108" s="405"/>
      <c r="AY108" s="406"/>
      <c r="AZ108" s="406"/>
      <c r="BA108" s="406"/>
      <c r="BB108" s="406"/>
      <c r="BC108" s="406"/>
      <c r="BD108" s="406"/>
      <c r="BE108" s="406"/>
      <c r="BF108" s="406"/>
      <c r="BG108" s="429"/>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row>
    <row r="109" spans="1:100" x14ac:dyDescent="0.35">
      <c r="A109" s="40"/>
      <c r="B109" s="40"/>
      <c r="C109" s="40"/>
      <c r="D109" s="40"/>
      <c r="E109" s="40"/>
      <c r="F109" s="40"/>
      <c r="G109" s="40"/>
      <c r="H109" s="40"/>
      <c r="I109" s="40"/>
      <c r="J109" s="405"/>
      <c r="K109" s="406"/>
      <c r="L109" s="406"/>
      <c r="M109" s="406"/>
      <c r="N109" s="406"/>
      <c r="O109" s="406"/>
      <c r="P109" s="406"/>
      <c r="Q109" s="406"/>
      <c r="R109" s="406"/>
      <c r="S109" s="429"/>
      <c r="T109" s="405"/>
      <c r="U109" s="406"/>
      <c r="V109" s="406"/>
      <c r="W109" s="406"/>
      <c r="X109" s="406"/>
      <c r="Y109" s="406"/>
      <c r="Z109" s="406"/>
      <c r="AA109" s="406"/>
      <c r="AB109" s="406"/>
      <c r="AC109" s="429"/>
      <c r="AD109" s="405"/>
      <c r="AE109" s="406"/>
      <c r="AF109" s="406"/>
      <c r="AG109" s="406"/>
      <c r="AH109" s="406"/>
      <c r="AI109" s="406"/>
      <c r="AJ109" s="406"/>
      <c r="AK109" s="406"/>
      <c r="AL109" s="406"/>
      <c r="AM109" s="429"/>
      <c r="AN109" s="405"/>
      <c r="AO109" s="406"/>
      <c r="AP109" s="406"/>
      <c r="AQ109" s="406"/>
      <c r="AR109" s="406"/>
      <c r="AS109" s="406"/>
      <c r="AT109" s="406"/>
      <c r="AU109" s="406"/>
      <c r="AV109" s="406"/>
      <c r="AW109" s="429"/>
      <c r="AX109" s="405"/>
      <c r="AY109" s="406"/>
      <c r="AZ109" s="406"/>
      <c r="BA109" s="406"/>
      <c r="BB109" s="406"/>
      <c r="BC109" s="406"/>
      <c r="BD109" s="406"/>
      <c r="BE109" s="406"/>
      <c r="BF109" s="406"/>
      <c r="BG109" s="429"/>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row>
    <row r="110" spans="1:100" x14ac:dyDescent="0.35">
      <c r="A110" s="40"/>
      <c r="B110" s="40"/>
      <c r="C110" s="40"/>
      <c r="D110" s="40"/>
      <c r="E110" s="40"/>
      <c r="F110" s="40"/>
      <c r="G110" s="40"/>
      <c r="H110" s="40"/>
      <c r="I110" s="40"/>
      <c r="J110" s="405"/>
      <c r="K110" s="406"/>
      <c r="L110" s="406"/>
      <c r="M110" s="406"/>
      <c r="N110" s="406"/>
      <c r="O110" s="406"/>
      <c r="P110" s="406"/>
      <c r="Q110" s="406"/>
      <c r="R110" s="406"/>
      <c r="S110" s="429"/>
      <c r="T110" s="405"/>
      <c r="U110" s="406"/>
      <c r="V110" s="406"/>
      <c r="W110" s="406"/>
      <c r="X110" s="406"/>
      <c r="Y110" s="406"/>
      <c r="Z110" s="406"/>
      <c r="AA110" s="406"/>
      <c r="AB110" s="406"/>
      <c r="AC110" s="429"/>
      <c r="AD110" s="405"/>
      <c r="AE110" s="406"/>
      <c r="AF110" s="406"/>
      <c r="AG110" s="406"/>
      <c r="AH110" s="406"/>
      <c r="AI110" s="406"/>
      <c r="AJ110" s="406"/>
      <c r="AK110" s="406"/>
      <c r="AL110" s="406"/>
      <c r="AM110" s="429"/>
      <c r="AN110" s="405"/>
      <c r="AO110" s="406"/>
      <c r="AP110" s="406"/>
      <c r="AQ110" s="406"/>
      <c r="AR110" s="406"/>
      <c r="AS110" s="406"/>
      <c r="AT110" s="406"/>
      <c r="AU110" s="406"/>
      <c r="AV110" s="406"/>
      <c r="AW110" s="429"/>
      <c r="AX110" s="405"/>
      <c r="AY110" s="406"/>
      <c r="AZ110" s="406"/>
      <c r="BA110" s="406"/>
      <c r="BB110" s="406"/>
      <c r="BC110" s="406"/>
      <c r="BD110" s="406"/>
      <c r="BE110" s="406"/>
      <c r="BF110" s="406"/>
      <c r="BG110" s="429"/>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row>
    <row r="111" spans="1:100" ht="15" thickBot="1" x14ac:dyDescent="0.4">
      <c r="A111" s="40"/>
      <c r="B111" s="40"/>
      <c r="C111" s="40"/>
      <c r="D111" s="40"/>
      <c r="E111" s="40"/>
      <c r="F111" s="40"/>
      <c r="G111" s="40"/>
      <c r="H111" s="40"/>
      <c r="I111" s="40"/>
      <c r="J111" s="407"/>
      <c r="K111" s="408"/>
      <c r="L111" s="408"/>
      <c r="M111" s="408"/>
      <c r="N111" s="408"/>
      <c r="O111" s="408"/>
      <c r="P111" s="408"/>
      <c r="Q111" s="408"/>
      <c r="R111" s="408"/>
      <c r="S111" s="430"/>
      <c r="T111" s="407"/>
      <c r="U111" s="408"/>
      <c r="V111" s="408"/>
      <c r="W111" s="408"/>
      <c r="X111" s="408"/>
      <c r="Y111" s="408"/>
      <c r="Z111" s="408"/>
      <c r="AA111" s="408"/>
      <c r="AB111" s="408"/>
      <c r="AC111" s="430"/>
      <c r="AD111" s="407"/>
      <c r="AE111" s="408"/>
      <c r="AF111" s="408"/>
      <c r="AG111" s="408"/>
      <c r="AH111" s="408"/>
      <c r="AI111" s="408"/>
      <c r="AJ111" s="408"/>
      <c r="AK111" s="408"/>
      <c r="AL111" s="408"/>
      <c r="AM111" s="430"/>
      <c r="AN111" s="407"/>
      <c r="AO111" s="408"/>
      <c r="AP111" s="408"/>
      <c r="AQ111" s="408"/>
      <c r="AR111" s="408"/>
      <c r="AS111" s="408"/>
      <c r="AT111" s="408"/>
      <c r="AU111" s="408"/>
      <c r="AV111" s="408"/>
      <c r="AW111" s="430"/>
      <c r="AX111" s="407"/>
      <c r="AY111" s="408"/>
      <c r="AZ111" s="408"/>
      <c r="BA111" s="408"/>
      <c r="BB111" s="408"/>
      <c r="BC111" s="408"/>
      <c r="BD111" s="408"/>
      <c r="BE111" s="408"/>
      <c r="BF111" s="408"/>
      <c r="BG111" s="43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row>
    <row r="112" spans="1:100" x14ac:dyDescent="0.3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row>
    <row r="113" spans="1:100" ht="15" customHeight="1" x14ac:dyDescent="0.35">
      <c r="A113" s="40"/>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row>
    <row r="114" spans="1:100" ht="15" customHeight="1" x14ac:dyDescent="0.35">
      <c r="A114" s="40"/>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row>
    <row r="115" spans="1:100" x14ac:dyDescent="0.3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row>
    <row r="116" spans="1:100" x14ac:dyDescent="0.3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row>
    <row r="117" spans="1:100" x14ac:dyDescent="0.3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row>
    <row r="118" spans="1:100" x14ac:dyDescent="0.3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row>
    <row r="119" spans="1:100" x14ac:dyDescent="0.3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row>
    <row r="120" spans="1:100" x14ac:dyDescent="0.3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row>
    <row r="121" spans="1:100" ht="21" x14ac:dyDescent="0.3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4"/>
      <c r="BJ121" s="44"/>
      <c r="BK121" s="44"/>
      <c r="BL121" s="44"/>
      <c r="BM121" s="44"/>
      <c r="BN121" s="44"/>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row>
    <row r="122" spans="1:100" ht="21" x14ac:dyDescent="0.3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4"/>
      <c r="BJ122" s="44"/>
      <c r="BK122" s="44"/>
      <c r="BL122" s="44"/>
      <c r="BM122" s="44"/>
      <c r="BN122" s="44"/>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row>
    <row r="123" spans="1:100" x14ac:dyDescent="0.3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row>
    <row r="124" spans="1:100" x14ac:dyDescent="0.3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row>
    <row r="125" spans="1:100" x14ac:dyDescent="0.3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row>
    <row r="126" spans="1:100" x14ac:dyDescent="0.3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row>
    <row r="127" spans="1:100" x14ac:dyDescent="0.3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row>
    <row r="128" spans="1:100" x14ac:dyDescent="0.3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row>
    <row r="129" spans="1:100" x14ac:dyDescent="0.3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row>
    <row r="130" spans="1:100" x14ac:dyDescent="0.3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row>
    <row r="131" spans="1:100" x14ac:dyDescent="0.3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row>
    <row r="132" spans="1:100" x14ac:dyDescent="0.3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row>
    <row r="133" spans="1:100" x14ac:dyDescent="0.3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row>
    <row r="134" spans="1:100" x14ac:dyDescent="0.3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row>
    <row r="135" spans="1:100" x14ac:dyDescent="0.3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row>
    <row r="136" spans="1:100" x14ac:dyDescent="0.3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row>
    <row r="137" spans="1:100" x14ac:dyDescent="0.3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row>
    <row r="138" spans="1:100" x14ac:dyDescent="0.3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row>
    <row r="139" spans="1:100" x14ac:dyDescent="0.3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row>
    <row r="140" spans="1:100" x14ac:dyDescent="0.3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row>
    <row r="141" spans="1:100" x14ac:dyDescent="0.3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row>
    <row r="142" spans="1:100" x14ac:dyDescent="0.3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row>
    <row r="143" spans="1:100" x14ac:dyDescent="0.3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row>
    <row r="144" spans="1:100" x14ac:dyDescent="0.3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row>
    <row r="145" spans="1:83" x14ac:dyDescent="0.3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row>
    <row r="146" spans="1:83" x14ac:dyDescent="0.3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row>
    <row r="147" spans="1:83" x14ac:dyDescent="0.3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row>
    <row r="148" spans="1:83" x14ac:dyDescent="0.3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row>
    <row r="149" spans="1:83" x14ac:dyDescent="0.3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row>
    <row r="150" spans="1:83" x14ac:dyDescent="0.3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row>
    <row r="151" spans="1:83" x14ac:dyDescent="0.3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row>
    <row r="152" spans="1:83" x14ac:dyDescent="0.3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row>
    <row r="153" spans="1:83" x14ac:dyDescent="0.3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row>
    <row r="154" spans="1:83" x14ac:dyDescent="0.3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row>
    <row r="155" spans="1:83" x14ac:dyDescent="0.3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row>
    <row r="156" spans="1:83" x14ac:dyDescent="0.3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row>
    <row r="157" spans="1:83" x14ac:dyDescent="0.3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row>
    <row r="158" spans="1:83" x14ac:dyDescent="0.3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row>
    <row r="159" spans="1:83" x14ac:dyDescent="0.3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row>
    <row r="160" spans="1:83" x14ac:dyDescent="0.3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row>
    <row r="161" spans="1:83" x14ac:dyDescent="0.3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row>
    <row r="162" spans="1:83" x14ac:dyDescent="0.3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row>
    <row r="163" spans="1:83" x14ac:dyDescent="0.3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row>
    <row r="164" spans="1:83" x14ac:dyDescent="0.3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row>
    <row r="165" spans="1:83" x14ac:dyDescent="0.3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row>
    <row r="166" spans="1:83" x14ac:dyDescent="0.3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row>
    <row r="167" spans="1:83" x14ac:dyDescent="0.3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row>
    <row r="168" spans="1:83" x14ac:dyDescent="0.3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row>
    <row r="169" spans="1:83" x14ac:dyDescent="0.3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row>
    <row r="170" spans="1:83" x14ac:dyDescent="0.3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row>
    <row r="171" spans="1:83" x14ac:dyDescent="0.3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row>
    <row r="172" spans="1:83" x14ac:dyDescent="0.3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row>
    <row r="173" spans="1:83" x14ac:dyDescent="0.3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row>
    <row r="174" spans="1:83" x14ac:dyDescent="0.3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row>
    <row r="175" spans="1:83" x14ac:dyDescent="0.3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row>
    <row r="176" spans="1:83" x14ac:dyDescent="0.3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row>
    <row r="177" spans="1:83" x14ac:dyDescent="0.3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row>
    <row r="178" spans="1:83" x14ac:dyDescent="0.3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row>
    <row r="179" spans="1:83" x14ac:dyDescent="0.3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row>
    <row r="180" spans="1:83" x14ac:dyDescent="0.3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row>
    <row r="181" spans="1:83" x14ac:dyDescent="0.3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row>
    <row r="182" spans="1:83" x14ac:dyDescent="0.35">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row>
    <row r="183" spans="1:83" x14ac:dyDescent="0.35">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row>
    <row r="184" spans="1:83" x14ac:dyDescent="0.35">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row>
    <row r="185" spans="1:83" x14ac:dyDescent="0.35">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row>
    <row r="186" spans="1:83" x14ac:dyDescent="0.35">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row>
    <row r="187" spans="1:83" x14ac:dyDescent="0.35">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row>
    <row r="188" spans="1:83" x14ac:dyDescent="0.35">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row>
    <row r="189" spans="1:83" x14ac:dyDescent="0.35">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row>
    <row r="190" spans="1:83" x14ac:dyDescent="0.35">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row>
    <row r="191" spans="1:83" x14ac:dyDescent="0.35">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row>
    <row r="192" spans="1:83" x14ac:dyDescent="0.35">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row>
    <row r="193" spans="2:83" x14ac:dyDescent="0.35">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row>
    <row r="194" spans="2:83" x14ac:dyDescent="0.35">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row>
    <row r="195" spans="2:83" x14ac:dyDescent="0.35">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row>
    <row r="196" spans="2:83" x14ac:dyDescent="0.35">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row>
    <row r="197" spans="2:83" x14ac:dyDescent="0.35">
      <c r="B197" s="40"/>
      <c r="C197" s="40"/>
      <c r="D197" s="40"/>
      <c r="E197" s="40"/>
      <c r="F197" s="40"/>
      <c r="G197" s="40"/>
      <c r="H197" s="40"/>
      <c r="I197" s="40"/>
      <c r="BI197" s="40"/>
      <c r="BJ197" s="40"/>
      <c r="BK197" s="40"/>
      <c r="BL197" s="40"/>
      <c r="BM197" s="40"/>
      <c r="BN197" s="40"/>
    </row>
    <row r="198" spans="2:83" x14ac:dyDescent="0.35">
      <c r="B198" s="40"/>
      <c r="C198" s="40"/>
      <c r="D198" s="40"/>
      <c r="E198" s="40"/>
      <c r="F198" s="40"/>
      <c r="G198" s="40"/>
      <c r="H198" s="40"/>
      <c r="I198" s="40"/>
      <c r="BI198" s="40"/>
      <c r="BJ198" s="40"/>
      <c r="BK198" s="40"/>
      <c r="BL198" s="40"/>
      <c r="BM198" s="40"/>
      <c r="BN198" s="40"/>
    </row>
    <row r="199" spans="2:83" x14ac:dyDescent="0.35">
      <c r="B199" s="40"/>
      <c r="C199" s="40"/>
      <c r="D199" s="40"/>
      <c r="E199" s="40"/>
      <c r="F199" s="40"/>
      <c r="G199" s="40"/>
      <c r="H199" s="40"/>
      <c r="I199" s="40"/>
      <c r="BI199" s="40"/>
      <c r="BJ199" s="40"/>
      <c r="BK199" s="40"/>
      <c r="BL199" s="40"/>
      <c r="BM199" s="40"/>
      <c r="BN199" s="40"/>
    </row>
    <row r="200" spans="2:83" x14ac:dyDescent="0.35">
      <c r="B200" s="40"/>
      <c r="C200" s="40"/>
      <c r="D200" s="40"/>
      <c r="E200" s="40"/>
      <c r="F200" s="40"/>
      <c r="G200" s="40"/>
      <c r="H200" s="40"/>
      <c r="I200" s="40"/>
      <c r="BI200" s="40"/>
      <c r="BJ200" s="40"/>
      <c r="BK200" s="40"/>
      <c r="BL200" s="40"/>
      <c r="BM200" s="40"/>
      <c r="BN200" s="40"/>
    </row>
    <row r="201" spans="2:83" x14ac:dyDescent="0.35">
      <c r="BI201" s="40"/>
      <c r="BJ201" s="40"/>
      <c r="BK201" s="40"/>
      <c r="BL201" s="40"/>
      <c r="BM201" s="40"/>
      <c r="BN201" s="40"/>
    </row>
    <row r="202" spans="2:83" x14ac:dyDescent="0.35">
      <c r="BI202" s="40"/>
      <c r="BJ202" s="40"/>
      <c r="BK202" s="40"/>
      <c r="BL202" s="40"/>
      <c r="BM202" s="40"/>
      <c r="BN202" s="40"/>
    </row>
    <row r="203" spans="2:83" x14ac:dyDescent="0.35">
      <c r="BI203" s="40"/>
      <c r="BJ203" s="40"/>
      <c r="BK203" s="40"/>
      <c r="BL203" s="40"/>
      <c r="BM203" s="40"/>
      <c r="BN203" s="40"/>
    </row>
    <row r="204" spans="2:83" x14ac:dyDescent="0.35">
      <c r="BI204" s="40"/>
      <c r="BJ204" s="40"/>
      <c r="BK204" s="40"/>
      <c r="BL204" s="40"/>
      <c r="BM204" s="40"/>
      <c r="BN204" s="40"/>
    </row>
  </sheetData>
  <mergeCells count="1267">
    <mergeCell ref="J96:K97"/>
    <mergeCell ref="L96:M97"/>
    <mergeCell ref="N96:O97"/>
    <mergeCell ref="P96:Q97"/>
    <mergeCell ref="R96:S97"/>
    <mergeCell ref="X94:Y95"/>
    <mergeCell ref="Z94:AA95"/>
    <mergeCell ref="AB94:AC95"/>
    <mergeCell ref="T96:U97"/>
    <mergeCell ref="V96:W97"/>
    <mergeCell ref="X96:Y97"/>
    <mergeCell ref="Z96:AA97"/>
    <mergeCell ref="AB96:AC97"/>
    <mergeCell ref="P94:Q95"/>
    <mergeCell ref="R94:S95"/>
    <mergeCell ref="BD94:BE95"/>
    <mergeCell ref="BF94:BG95"/>
    <mergeCell ref="AX96:AY97"/>
    <mergeCell ref="AZ96:BA97"/>
    <mergeCell ref="BB96:BC97"/>
    <mergeCell ref="BD96:BE97"/>
    <mergeCell ref="BF96:BG97"/>
    <mergeCell ref="AH94:AI95"/>
    <mergeCell ref="AJ94:AK95"/>
    <mergeCell ref="AL94:AM95"/>
    <mergeCell ref="AD96:AE97"/>
    <mergeCell ref="AF96:AG97"/>
    <mergeCell ref="AH96:AI97"/>
    <mergeCell ref="AJ96:AK97"/>
    <mergeCell ref="AL96:AM97"/>
    <mergeCell ref="AT94:AU95"/>
    <mergeCell ref="AV94:AW95"/>
    <mergeCell ref="J92:K93"/>
    <mergeCell ref="L92:M93"/>
    <mergeCell ref="N92:O93"/>
    <mergeCell ref="P92:Q93"/>
    <mergeCell ref="R92:S93"/>
    <mergeCell ref="AD92:AE93"/>
    <mergeCell ref="AF92:AG93"/>
    <mergeCell ref="AH92:AI93"/>
    <mergeCell ref="AJ92:AK93"/>
    <mergeCell ref="AL92:AM93"/>
    <mergeCell ref="AX92:AY93"/>
    <mergeCell ref="AZ92:BA93"/>
    <mergeCell ref="BB92:BC93"/>
    <mergeCell ref="BD92:BE93"/>
    <mergeCell ref="BF92:BG93"/>
    <mergeCell ref="AN74:AO75"/>
    <mergeCell ref="AP74:AQ75"/>
    <mergeCell ref="AR74:AS75"/>
    <mergeCell ref="AT74:AU75"/>
    <mergeCell ref="AN92:AO93"/>
    <mergeCell ref="J74:K75"/>
    <mergeCell ref="L74:M75"/>
    <mergeCell ref="N74:O75"/>
    <mergeCell ref="P74:Q75"/>
    <mergeCell ref="R74:S75"/>
    <mergeCell ref="J76:K77"/>
    <mergeCell ref="L76:M77"/>
    <mergeCell ref="N76:O77"/>
    <mergeCell ref="P76:Q77"/>
    <mergeCell ref="R76:S77"/>
    <mergeCell ref="J78:K79"/>
    <mergeCell ref="L78:M79"/>
    <mergeCell ref="T74:U75"/>
    <mergeCell ref="V74:W75"/>
    <mergeCell ref="T78:U79"/>
    <mergeCell ref="T76:U77"/>
    <mergeCell ref="V76:W77"/>
    <mergeCell ref="V78:W79"/>
    <mergeCell ref="AL42:AM43"/>
    <mergeCell ref="AD44:AE45"/>
    <mergeCell ref="AF44:AG45"/>
    <mergeCell ref="AH44:AI45"/>
    <mergeCell ref="AJ44:AK45"/>
    <mergeCell ref="AL44:AM45"/>
    <mergeCell ref="AD46:AE47"/>
    <mergeCell ref="AF46:AG47"/>
    <mergeCell ref="T48:U49"/>
    <mergeCell ref="X54:Y55"/>
    <mergeCell ref="X60:Y61"/>
    <mergeCell ref="Z50:AA51"/>
    <mergeCell ref="V52:W53"/>
    <mergeCell ref="V54:W55"/>
    <mergeCell ref="T60:U61"/>
    <mergeCell ref="V60:W61"/>
    <mergeCell ref="AL46:AM47"/>
    <mergeCell ref="AD54:AE55"/>
    <mergeCell ref="AJ54:AK55"/>
    <mergeCell ref="AL54:AM55"/>
    <mergeCell ref="AH54:AI55"/>
    <mergeCell ref="AF60:AG61"/>
    <mergeCell ref="AH60:AI61"/>
    <mergeCell ref="AH48:AI49"/>
    <mergeCell ref="AJ48:AK49"/>
    <mergeCell ref="AL48:AM49"/>
    <mergeCell ref="AR48:AS49"/>
    <mergeCell ref="AD50:AE51"/>
    <mergeCell ref="AF50:AG51"/>
    <mergeCell ref="AB42:AC43"/>
    <mergeCell ref="V50:W51"/>
    <mergeCell ref="Z42:AA43"/>
    <mergeCell ref="Z52:AA53"/>
    <mergeCell ref="AB60:AC61"/>
    <mergeCell ref="AJ72:AK73"/>
    <mergeCell ref="X68:Y69"/>
    <mergeCell ref="Z68:AA69"/>
    <mergeCell ref="AV54:AW55"/>
    <mergeCell ref="AN50:AO51"/>
    <mergeCell ref="AP50:AQ51"/>
    <mergeCell ref="X52:Y53"/>
    <mergeCell ref="AL60:AM61"/>
    <mergeCell ref="AD64:AE65"/>
    <mergeCell ref="AJ64:AK65"/>
    <mergeCell ref="AL64:AM65"/>
    <mergeCell ref="AJ46:AK47"/>
    <mergeCell ref="AH56:AI57"/>
    <mergeCell ref="AJ56:AK57"/>
    <mergeCell ref="AL56:AM57"/>
    <mergeCell ref="AF64:AG65"/>
    <mergeCell ref="AH64:AI65"/>
    <mergeCell ref="AN60:AO61"/>
    <mergeCell ref="AT60:AU61"/>
    <mergeCell ref="AV60:AW61"/>
    <mergeCell ref="AH46:AI47"/>
    <mergeCell ref="AD48:AE49"/>
    <mergeCell ref="AF48:AG49"/>
    <mergeCell ref="AT56:AU57"/>
    <mergeCell ref="AB56:AC57"/>
    <mergeCell ref="T58:U59"/>
    <mergeCell ref="V58:W59"/>
    <mergeCell ref="X58:Y59"/>
    <mergeCell ref="Z58:AA59"/>
    <mergeCell ref="AB58:AC59"/>
    <mergeCell ref="AD56:AE57"/>
    <mergeCell ref="AF56:AG57"/>
    <mergeCell ref="AD58:AE59"/>
    <mergeCell ref="AF58:AG59"/>
    <mergeCell ref="J56:K57"/>
    <mergeCell ref="L56:M57"/>
    <mergeCell ref="N56:O57"/>
    <mergeCell ref="P56:Q57"/>
    <mergeCell ref="R56:S57"/>
    <mergeCell ref="AN46:AO47"/>
    <mergeCell ref="AP46:AQ47"/>
    <mergeCell ref="AN48:AO49"/>
    <mergeCell ref="AP48:AQ49"/>
    <mergeCell ref="X48:Y49"/>
    <mergeCell ref="AT20:AU21"/>
    <mergeCell ref="AV20:AW21"/>
    <mergeCell ref="AV22:AW23"/>
    <mergeCell ref="J40:K41"/>
    <mergeCell ref="L40:M41"/>
    <mergeCell ref="N40:O41"/>
    <mergeCell ref="P40:Q41"/>
    <mergeCell ref="R40:S41"/>
    <mergeCell ref="J42:K43"/>
    <mergeCell ref="L42:M43"/>
    <mergeCell ref="N42:O43"/>
    <mergeCell ref="P42:Q43"/>
    <mergeCell ref="R42:S43"/>
    <mergeCell ref="J44:K45"/>
    <mergeCell ref="L44:M45"/>
    <mergeCell ref="J46:K47"/>
    <mergeCell ref="L46:M47"/>
    <mergeCell ref="N46:O47"/>
    <mergeCell ref="P46:Q47"/>
    <mergeCell ref="R46:S47"/>
    <mergeCell ref="AT46:AU47"/>
    <mergeCell ref="AR46:AS47"/>
    <mergeCell ref="AN22:AO23"/>
    <mergeCell ref="AN20:AO21"/>
    <mergeCell ref="AV46:AW47"/>
    <mergeCell ref="T46:U47"/>
    <mergeCell ref="V46:W47"/>
    <mergeCell ref="X46:Y47"/>
    <mergeCell ref="Z46:AA47"/>
    <mergeCell ref="AB46:AC47"/>
    <mergeCell ref="X42:Y43"/>
    <mergeCell ref="AD20:AE21"/>
    <mergeCell ref="AZ24:BA25"/>
    <mergeCell ref="AT32:AU33"/>
    <mergeCell ref="AV32:AW33"/>
    <mergeCell ref="AP34:AQ35"/>
    <mergeCell ref="AR34:AS35"/>
    <mergeCell ref="AT36:AU37"/>
    <mergeCell ref="AV36:AW37"/>
    <mergeCell ref="AP26:AQ27"/>
    <mergeCell ref="AR26:AS27"/>
    <mergeCell ref="AP28:AQ29"/>
    <mergeCell ref="AR28:AS29"/>
    <mergeCell ref="AN30:AO31"/>
    <mergeCell ref="AP30:AQ31"/>
    <mergeCell ref="AR30:AS31"/>
    <mergeCell ref="AN32:AO33"/>
    <mergeCell ref="AP32:AQ33"/>
    <mergeCell ref="AR32:AS33"/>
    <mergeCell ref="AT30:AU31"/>
    <mergeCell ref="AV24:AW25"/>
    <mergeCell ref="AT26:AU27"/>
    <mergeCell ref="AR42:AS43"/>
    <mergeCell ref="AT42:AU43"/>
    <mergeCell ref="AV42:AW43"/>
    <mergeCell ref="AT38:AU39"/>
    <mergeCell ref="AV38:AW39"/>
    <mergeCell ref="AD36:AE37"/>
    <mergeCell ref="AF36:AG37"/>
    <mergeCell ref="AH36:AI37"/>
    <mergeCell ref="AN34:AO35"/>
    <mergeCell ref="AD30:AE31"/>
    <mergeCell ref="AF30:AG31"/>
    <mergeCell ref="AH30:AI31"/>
    <mergeCell ref="AJ30:AK31"/>
    <mergeCell ref="AL30:AM31"/>
    <mergeCell ref="AD34:AE35"/>
    <mergeCell ref="AJ34:AK35"/>
    <mergeCell ref="AN36:AO37"/>
    <mergeCell ref="AB32:AC33"/>
    <mergeCell ref="Z60:AA61"/>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50:Y51"/>
    <mergeCell ref="J58:K59"/>
    <mergeCell ref="L58:M59"/>
    <mergeCell ref="N58:O59"/>
    <mergeCell ref="P58:Q59"/>
    <mergeCell ref="R58:S59"/>
    <mergeCell ref="T56:U57"/>
    <mergeCell ref="V56:W57"/>
    <mergeCell ref="X56:Y57"/>
    <mergeCell ref="AB36:AC37"/>
    <mergeCell ref="V28:W29"/>
    <mergeCell ref="V30:W31"/>
    <mergeCell ref="V32:W33"/>
    <mergeCell ref="V34:W35"/>
    <mergeCell ref="T44:U45"/>
    <mergeCell ref="V44:W45"/>
    <mergeCell ref="X44:Y45"/>
    <mergeCell ref="Z44:AA45"/>
    <mergeCell ref="AB44:AC45"/>
    <mergeCell ref="AD40:AE41"/>
    <mergeCell ref="AF40:AG41"/>
    <mergeCell ref="T40:U41"/>
    <mergeCell ref="V40:W41"/>
    <mergeCell ref="X40:Y41"/>
    <mergeCell ref="Z40:AA41"/>
    <mergeCell ref="AB40:AC41"/>
    <mergeCell ref="T42:U43"/>
    <mergeCell ref="V42:W43"/>
    <mergeCell ref="AL34:AM35"/>
    <mergeCell ref="T38:U39"/>
    <mergeCell ref="V38:W39"/>
    <mergeCell ref="X38:Y39"/>
    <mergeCell ref="V36:W37"/>
    <mergeCell ref="AD42:AE43"/>
    <mergeCell ref="AF42:AG43"/>
    <mergeCell ref="AH42:AI43"/>
    <mergeCell ref="AJ42:AK43"/>
    <mergeCell ref="AH68:AI69"/>
    <mergeCell ref="AF82:AG83"/>
    <mergeCell ref="AL82:AM83"/>
    <mergeCell ref="AN82:AO83"/>
    <mergeCell ref="AP82:AQ83"/>
    <mergeCell ref="AR82:AS83"/>
    <mergeCell ref="AT82:AU83"/>
    <mergeCell ref="AV82:AW83"/>
    <mergeCell ref="AX82:AY83"/>
    <mergeCell ref="AF20:AG21"/>
    <mergeCell ref="AH20:AI21"/>
    <mergeCell ref="AJ20:AK21"/>
    <mergeCell ref="AL20:AM21"/>
    <mergeCell ref="AD22:AE23"/>
    <mergeCell ref="AF22:AG23"/>
    <mergeCell ref="AH22:AI23"/>
    <mergeCell ref="AJ22:AK23"/>
    <mergeCell ref="AL22:AM23"/>
    <mergeCell ref="AD32:AE33"/>
    <mergeCell ref="AF32:AG33"/>
    <mergeCell ref="AD26:AE27"/>
    <mergeCell ref="AD28:AE29"/>
    <mergeCell ref="AV48:AW49"/>
    <mergeCell ref="AV30:AW31"/>
    <mergeCell ref="AT34:AU35"/>
    <mergeCell ref="AV34:AW35"/>
    <mergeCell ref="AP40:AQ41"/>
    <mergeCell ref="AR40:AS41"/>
    <mergeCell ref="AT40:AU41"/>
    <mergeCell ref="AV40:AW41"/>
    <mergeCell ref="AN42:AO43"/>
    <mergeCell ref="AP42:AQ43"/>
    <mergeCell ref="AX38:AY39"/>
    <mergeCell ref="AR54:AS55"/>
    <mergeCell ref="AP60:AQ61"/>
    <mergeCell ref="AB38:AC39"/>
    <mergeCell ref="AD38:AE39"/>
    <mergeCell ref="T64:U65"/>
    <mergeCell ref="Z64:AA65"/>
    <mergeCell ref="AB64:AC65"/>
    <mergeCell ref="AT48:AU49"/>
    <mergeCell ref="AR60:AS61"/>
    <mergeCell ref="AP38:AQ39"/>
    <mergeCell ref="Z48:AA49"/>
    <mergeCell ref="AB48:AC49"/>
    <mergeCell ref="AN44:AO45"/>
    <mergeCell ref="AP44:AQ45"/>
    <mergeCell ref="AR44:AS45"/>
    <mergeCell ref="AT44:AU45"/>
    <mergeCell ref="AV44:AW45"/>
    <mergeCell ref="AL58:AM59"/>
    <mergeCell ref="AN56:AO57"/>
    <mergeCell ref="AP56:AQ57"/>
    <mergeCell ref="AR56:AS57"/>
    <mergeCell ref="AN54:AO55"/>
    <mergeCell ref="AT54:AU55"/>
    <mergeCell ref="AH50:AI51"/>
    <mergeCell ref="AJ50:AK51"/>
    <mergeCell ref="AL50:AM51"/>
    <mergeCell ref="AD52:AE53"/>
    <mergeCell ref="AF52:AG53"/>
    <mergeCell ref="AV56:AW57"/>
    <mergeCell ref="AN58:AO59"/>
    <mergeCell ref="AD60:AE61"/>
    <mergeCell ref="AR50:AS51"/>
    <mergeCell ref="Z38:AA39"/>
    <mergeCell ref="AP58:AQ59"/>
    <mergeCell ref="AR58:AS59"/>
    <mergeCell ref="AT58:AU59"/>
    <mergeCell ref="AJ52:AK53"/>
    <mergeCell ref="AJ60:AK61"/>
    <mergeCell ref="Z56:AA57"/>
    <mergeCell ref="AF74:AG75"/>
    <mergeCell ref="AN66:AO67"/>
    <mergeCell ref="AT66:AU67"/>
    <mergeCell ref="AV66:AW67"/>
    <mergeCell ref="AF76:AG77"/>
    <mergeCell ref="AH76:AI77"/>
    <mergeCell ref="AP80:AQ81"/>
    <mergeCell ref="AR80:AS81"/>
    <mergeCell ref="AT80:AU81"/>
    <mergeCell ref="AV80:AW81"/>
    <mergeCell ref="AL80:AM81"/>
    <mergeCell ref="AL78:AM79"/>
    <mergeCell ref="AH38:AI39"/>
    <mergeCell ref="AJ38:AK39"/>
    <mergeCell ref="AL38:AM39"/>
    <mergeCell ref="AN38:AO39"/>
    <mergeCell ref="AN40:AO41"/>
    <mergeCell ref="AV64:AW65"/>
    <mergeCell ref="AP64:AQ65"/>
    <mergeCell ref="AR64:AS65"/>
    <mergeCell ref="AP66:AQ67"/>
    <mergeCell ref="AR66:AS67"/>
    <mergeCell ref="AN78:AO79"/>
    <mergeCell ref="AP78:AQ79"/>
    <mergeCell ref="V72:W73"/>
    <mergeCell ref="V80:W81"/>
    <mergeCell ref="X70:Y71"/>
    <mergeCell ref="X72:Y73"/>
    <mergeCell ref="X80:Y81"/>
    <mergeCell ref="Z72:AA73"/>
    <mergeCell ref="AD80:AE81"/>
    <mergeCell ref="AJ80:AK81"/>
    <mergeCell ref="X76:Y77"/>
    <mergeCell ref="Z76:AA77"/>
    <mergeCell ref="AB76:AC77"/>
    <mergeCell ref="AH70:AI71"/>
    <mergeCell ref="AH72:AI73"/>
    <mergeCell ref="X74:Y75"/>
    <mergeCell ref="Z74:AA75"/>
    <mergeCell ref="AB74:AC75"/>
    <mergeCell ref="AH78:AI79"/>
    <mergeCell ref="AJ78:AK79"/>
    <mergeCell ref="AH74:AI75"/>
    <mergeCell ref="AF72:AG73"/>
    <mergeCell ref="AF80:AG81"/>
    <mergeCell ref="AH80:AI81"/>
    <mergeCell ref="AX72:AY73"/>
    <mergeCell ref="AZ72:BA73"/>
    <mergeCell ref="BD80:BE81"/>
    <mergeCell ref="BF80:BG81"/>
    <mergeCell ref="AZ82:BA83"/>
    <mergeCell ref="AN76:AO77"/>
    <mergeCell ref="AP76:AQ77"/>
    <mergeCell ref="AR76:AS77"/>
    <mergeCell ref="AT76:AU77"/>
    <mergeCell ref="AV76:AW77"/>
    <mergeCell ref="BF74:BG75"/>
    <mergeCell ref="AX76:AY77"/>
    <mergeCell ref="AZ76:BA77"/>
    <mergeCell ref="BB76:BC77"/>
    <mergeCell ref="BD76:BE77"/>
    <mergeCell ref="BF76:BG77"/>
    <mergeCell ref="AX78:AY79"/>
    <mergeCell ref="AZ78:BA79"/>
    <mergeCell ref="BB78:BC79"/>
    <mergeCell ref="BD74:BE75"/>
    <mergeCell ref="BB82:BC83"/>
    <mergeCell ref="AR78:AS79"/>
    <mergeCell ref="AT78:AU79"/>
    <mergeCell ref="AV78:AW79"/>
    <mergeCell ref="AX74:AY75"/>
    <mergeCell ref="AZ74:BA75"/>
    <mergeCell ref="BB74:BC75"/>
    <mergeCell ref="AT18:AU19"/>
    <mergeCell ref="AV18:AW19"/>
    <mergeCell ref="AX18:AY19"/>
    <mergeCell ref="AZ18:BA19"/>
    <mergeCell ref="BD102:BE103"/>
    <mergeCell ref="BF102:BG103"/>
    <mergeCell ref="J62:K63"/>
    <mergeCell ref="L62:M63"/>
    <mergeCell ref="N62:O63"/>
    <mergeCell ref="P62:Q63"/>
    <mergeCell ref="R62:S63"/>
    <mergeCell ref="T62:U63"/>
    <mergeCell ref="V62:W63"/>
    <mergeCell ref="X62:Y63"/>
    <mergeCell ref="Z62:AA63"/>
    <mergeCell ref="AB62:AC63"/>
    <mergeCell ref="AD62:AE63"/>
    <mergeCell ref="AF62:AG63"/>
    <mergeCell ref="AH62:AI63"/>
    <mergeCell ref="AJ62:AK63"/>
    <mergeCell ref="AL62:AM63"/>
    <mergeCell ref="AN62:AO63"/>
    <mergeCell ref="J38:K39"/>
    <mergeCell ref="L38:M39"/>
    <mergeCell ref="J102:K103"/>
    <mergeCell ref="AJ82:AK83"/>
    <mergeCell ref="L102:M103"/>
    <mergeCell ref="AF38:AG39"/>
    <mergeCell ref="BD72:BE73"/>
    <mergeCell ref="BF72:BG73"/>
    <mergeCell ref="AZ80:BA81"/>
    <mergeCell ref="BB80:BC81"/>
    <mergeCell ref="N102:O103"/>
    <mergeCell ref="P102:Q103"/>
    <mergeCell ref="R102:S103"/>
    <mergeCell ref="T102:U103"/>
    <mergeCell ref="V102:W103"/>
    <mergeCell ref="X102:Y103"/>
    <mergeCell ref="Z102:AA103"/>
    <mergeCell ref="AB102:AC103"/>
    <mergeCell ref="AD102:AE103"/>
    <mergeCell ref="AF102:AG103"/>
    <mergeCell ref="AH102:AI103"/>
    <mergeCell ref="AH40:AI41"/>
    <mergeCell ref="P100:Q101"/>
    <mergeCell ref="AH52:AI53"/>
    <mergeCell ref="AH58:AI59"/>
    <mergeCell ref="V82:W83"/>
    <mergeCell ref="X82:Y83"/>
    <mergeCell ref="Z82:AA83"/>
    <mergeCell ref="N72:O73"/>
    <mergeCell ref="AH82:AI83"/>
    <mergeCell ref="Z70:AA71"/>
    <mergeCell ref="V64:W65"/>
    <mergeCell ref="X64:Y65"/>
    <mergeCell ref="X78:Y79"/>
    <mergeCell ref="Z78:AA79"/>
    <mergeCell ref="AB78:AC79"/>
    <mergeCell ref="AB82:AC83"/>
    <mergeCell ref="T100:U101"/>
    <mergeCell ref="Z54:AA55"/>
    <mergeCell ref="R50:S51"/>
    <mergeCell ref="P48:Q49"/>
    <mergeCell ref="AD74:AE75"/>
    <mergeCell ref="AJ102:AK103"/>
    <mergeCell ref="AL102:AM103"/>
    <mergeCell ref="AN102:AO103"/>
    <mergeCell ref="AP102:AQ103"/>
    <mergeCell ref="BD36:BE37"/>
    <mergeCell ref="AP52:AQ53"/>
    <mergeCell ref="AR52:AS53"/>
    <mergeCell ref="AT52:AU53"/>
    <mergeCell ref="AV52:AW53"/>
    <mergeCell ref="AP54:AQ55"/>
    <mergeCell ref="AN70:AO71"/>
    <mergeCell ref="AP70:AQ71"/>
    <mergeCell ref="AR70:AS71"/>
    <mergeCell ref="AT70:AU71"/>
    <mergeCell ref="AV70:AW71"/>
    <mergeCell ref="AN72:AO73"/>
    <mergeCell ref="AX84:AY85"/>
    <mergeCell ref="AP72:AQ73"/>
    <mergeCell ref="AR72:AS73"/>
    <mergeCell ref="AT72:AU73"/>
    <mergeCell ref="BD84:BE85"/>
    <mergeCell ref="AJ40:AK41"/>
    <mergeCell ref="AL40:AM41"/>
    <mergeCell ref="AJ36:AK37"/>
    <mergeCell ref="AL36:AM37"/>
    <mergeCell ref="AR38:AS39"/>
    <mergeCell ref="AV72:AW73"/>
    <mergeCell ref="AN68:AO69"/>
    <mergeCell ref="AP62:AQ63"/>
    <mergeCell ref="AR62:AS63"/>
    <mergeCell ref="AT62:AU63"/>
    <mergeCell ref="AV62:AW63"/>
    <mergeCell ref="BB38:BC39"/>
    <mergeCell ref="BD38:BE39"/>
    <mergeCell ref="BF38:BG39"/>
    <mergeCell ref="AX60:AY61"/>
    <mergeCell ref="BD60:BE61"/>
    <mergeCell ref="BF60:BG61"/>
    <mergeCell ref="AX64:AY65"/>
    <mergeCell ref="BD64:BE65"/>
    <mergeCell ref="BF64:BG65"/>
    <mergeCell ref="AX54:AY55"/>
    <mergeCell ref="AN84:AO85"/>
    <mergeCell ref="AT84:AU85"/>
    <mergeCell ref="AP36:AQ37"/>
    <mergeCell ref="AR36:AS37"/>
    <mergeCell ref="BB48:BC49"/>
    <mergeCell ref="BD48:BE49"/>
    <mergeCell ref="BF48:BG49"/>
    <mergeCell ref="AX50:AY51"/>
    <mergeCell ref="AZ50:BA51"/>
    <mergeCell ref="BB50:BC51"/>
    <mergeCell ref="AZ84:BA85"/>
    <mergeCell ref="BB84:BC85"/>
    <mergeCell ref="AX36:AY37"/>
    <mergeCell ref="AZ36:BA37"/>
    <mergeCell ref="BB36:BC37"/>
    <mergeCell ref="AT50:AU51"/>
    <mergeCell ref="AV50:AW51"/>
    <mergeCell ref="AN52:AO53"/>
    <mergeCell ref="AV58:AW59"/>
    <mergeCell ref="BF84:BG85"/>
    <mergeCell ref="BB62:BC63"/>
    <mergeCell ref="AX80:AY81"/>
    <mergeCell ref="BB10:BC11"/>
    <mergeCell ref="BB12:BC13"/>
    <mergeCell ref="BB14:BC15"/>
    <mergeCell ref="AX10:AY11"/>
    <mergeCell ref="AX12:AY13"/>
    <mergeCell ref="AX14:AY15"/>
    <mergeCell ref="AX16:AY17"/>
    <mergeCell ref="AX24:AY25"/>
    <mergeCell ref="AX34:AY35"/>
    <mergeCell ref="BB18:BC19"/>
    <mergeCell ref="AZ86:BA87"/>
    <mergeCell ref="BB86:BC87"/>
    <mergeCell ref="BB72:BC73"/>
    <mergeCell ref="BB20:BC21"/>
    <mergeCell ref="AX22:AY23"/>
    <mergeCell ref="AZ22:BA23"/>
    <mergeCell ref="BB22:BC23"/>
    <mergeCell ref="AX44:AY45"/>
    <mergeCell ref="AZ44:BA45"/>
    <mergeCell ref="BB44:BC45"/>
    <mergeCell ref="AX56:AY57"/>
    <mergeCell ref="AZ56:BA57"/>
    <mergeCell ref="BB56:BC57"/>
    <mergeCell ref="AX58:AY59"/>
    <mergeCell ref="AZ58:BA59"/>
    <mergeCell ref="BB58:BC59"/>
    <mergeCell ref="AX46:AY47"/>
    <mergeCell ref="AX40:AY41"/>
    <mergeCell ref="AZ40:BA41"/>
    <mergeCell ref="BB40:BC41"/>
    <mergeCell ref="AZ38:BA39"/>
    <mergeCell ref="AX68:AY69"/>
    <mergeCell ref="AP6:AQ7"/>
    <mergeCell ref="AR6:AS7"/>
    <mergeCell ref="AP8:AQ9"/>
    <mergeCell ref="AR8:AS9"/>
    <mergeCell ref="AN10:AO11"/>
    <mergeCell ref="AP10:AQ11"/>
    <mergeCell ref="AR10:AS11"/>
    <mergeCell ref="AD16:AE17"/>
    <mergeCell ref="AF16:AG17"/>
    <mergeCell ref="AH16:AI17"/>
    <mergeCell ref="AJ16:AK17"/>
    <mergeCell ref="AL16:AM17"/>
    <mergeCell ref="AF24:AG25"/>
    <mergeCell ref="AH24:AI25"/>
    <mergeCell ref="AN16:AO17"/>
    <mergeCell ref="AP16:AQ17"/>
    <mergeCell ref="AR16:AS17"/>
    <mergeCell ref="AL18:AM19"/>
    <mergeCell ref="AN18:AO19"/>
    <mergeCell ref="AP20:AQ21"/>
    <mergeCell ref="AR20:AS21"/>
    <mergeCell ref="AD18:AE19"/>
    <mergeCell ref="AD14:AE15"/>
    <mergeCell ref="AP18:AQ19"/>
    <mergeCell ref="AR18:AS19"/>
    <mergeCell ref="T104:U105"/>
    <mergeCell ref="V104:W105"/>
    <mergeCell ref="X104:Y105"/>
    <mergeCell ref="X86:Y87"/>
    <mergeCell ref="V86:W87"/>
    <mergeCell ref="V88:W89"/>
    <mergeCell ref="X88:Y89"/>
    <mergeCell ref="V90:W91"/>
    <mergeCell ref="V98:W99"/>
    <mergeCell ref="V100:W101"/>
    <mergeCell ref="X90:Y91"/>
    <mergeCell ref="X98:Y99"/>
    <mergeCell ref="X100:Y101"/>
    <mergeCell ref="Z104:AA105"/>
    <mergeCell ref="AB104:AC105"/>
    <mergeCell ref="AB100:AC101"/>
    <mergeCell ref="AB98:AC99"/>
    <mergeCell ref="AB90:AC91"/>
    <mergeCell ref="AB88:AC89"/>
    <mergeCell ref="AB86:AC87"/>
    <mergeCell ref="Z86:AA87"/>
    <mergeCell ref="Z88:AA89"/>
    <mergeCell ref="Z90:AA91"/>
    <mergeCell ref="Z98:AA99"/>
    <mergeCell ref="Z100:AA101"/>
    <mergeCell ref="T92:U93"/>
    <mergeCell ref="V92:W93"/>
    <mergeCell ref="X92:Y93"/>
    <mergeCell ref="Z92:AA93"/>
    <mergeCell ref="AB92:AC93"/>
    <mergeCell ref="T94:U95"/>
    <mergeCell ref="V94:W95"/>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2:AI33"/>
    <mergeCell ref="AJ32:AK33"/>
    <mergeCell ref="AL32:AM33"/>
    <mergeCell ref="AF34:AG35"/>
    <mergeCell ref="AH34:AI35"/>
    <mergeCell ref="AH14:AI15"/>
    <mergeCell ref="AJ14:AK15"/>
    <mergeCell ref="AL14:AM15"/>
    <mergeCell ref="AP22:AQ23"/>
    <mergeCell ref="AR22:AS23"/>
    <mergeCell ref="AF14:AG15"/>
    <mergeCell ref="AF18:AG19"/>
    <mergeCell ref="AH18:AI19"/>
    <mergeCell ref="AJ18:AK19"/>
    <mergeCell ref="AV26:AW27"/>
    <mergeCell ref="AN28:AO29"/>
    <mergeCell ref="AT28:AU29"/>
    <mergeCell ref="AV28:AW29"/>
    <mergeCell ref="AJ26:AK27"/>
    <mergeCell ref="AL26:AM27"/>
    <mergeCell ref="X28:Y29"/>
    <mergeCell ref="X30:Y31"/>
    <mergeCell ref="X32:Y33"/>
    <mergeCell ref="X34:Y35"/>
    <mergeCell ref="X36:Y37"/>
    <mergeCell ref="Z30:AA31"/>
    <mergeCell ref="Z32:AA33"/>
    <mergeCell ref="Z36:AA37"/>
    <mergeCell ref="AB34:AC35"/>
    <mergeCell ref="V6:W7"/>
    <mergeCell ref="X6:Y7"/>
    <mergeCell ref="V26:W27"/>
    <mergeCell ref="X26:Y27"/>
    <mergeCell ref="AB30:AC31"/>
    <mergeCell ref="T10:U11"/>
    <mergeCell ref="T12:U13"/>
    <mergeCell ref="T14:U15"/>
    <mergeCell ref="T16:U17"/>
    <mergeCell ref="V24:W25"/>
    <mergeCell ref="X24:Y25"/>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AB18:AC19"/>
    <mergeCell ref="V18:W19"/>
    <mergeCell ref="X18:Y19"/>
    <mergeCell ref="Z18:AA19"/>
    <mergeCell ref="L36:M37"/>
    <mergeCell ref="P88:Q89"/>
    <mergeCell ref="P90:Q91"/>
    <mergeCell ref="P98:Q99"/>
    <mergeCell ref="L68:M69"/>
    <mergeCell ref="N68:O69"/>
    <mergeCell ref="P68:Q69"/>
    <mergeCell ref="R68:S69"/>
    <mergeCell ref="L94:M95"/>
    <mergeCell ref="N94:O95"/>
    <mergeCell ref="N38:O39"/>
    <mergeCell ref="P38:Q39"/>
    <mergeCell ref="R38:S39"/>
    <mergeCell ref="P82:Q83"/>
    <mergeCell ref="R82:S83"/>
    <mergeCell ref="N44:O45"/>
    <mergeCell ref="P44:Q45"/>
    <mergeCell ref="R44:S45"/>
    <mergeCell ref="N66:O67"/>
    <mergeCell ref="N78:O79"/>
    <mergeCell ref="P78:Q79"/>
    <mergeCell ref="R78:S79"/>
    <mergeCell ref="R52:S53"/>
    <mergeCell ref="P104:Q105"/>
    <mergeCell ref="R88:S89"/>
    <mergeCell ref="R90:S91"/>
    <mergeCell ref="R98:S99"/>
    <mergeCell ref="R100:S101"/>
    <mergeCell ref="R104:S105"/>
    <mergeCell ref="P70:Q71"/>
    <mergeCell ref="R70:S71"/>
    <mergeCell ref="J88:K89"/>
    <mergeCell ref="J90:K91"/>
    <mergeCell ref="L88:M89"/>
    <mergeCell ref="L90:M91"/>
    <mergeCell ref="N88:O89"/>
    <mergeCell ref="N90:O91"/>
    <mergeCell ref="P84:Q85"/>
    <mergeCell ref="R84:S85"/>
    <mergeCell ref="N80:O81"/>
    <mergeCell ref="P80:Q81"/>
    <mergeCell ref="R80:S81"/>
    <mergeCell ref="R72:S73"/>
    <mergeCell ref="N84:O85"/>
    <mergeCell ref="L72:M73"/>
    <mergeCell ref="L70:M71"/>
    <mergeCell ref="N70:O71"/>
    <mergeCell ref="N98:O99"/>
    <mergeCell ref="N100:O101"/>
    <mergeCell ref="N104:O105"/>
    <mergeCell ref="J82:K83"/>
    <mergeCell ref="L82:M83"/>
    <mergeCell ref="N82:O83"/>
    <mergeCell ref="J94:K95"/>
    <mergeCell ref="L98:M99"/>
    <mergeCell ref="J16:K17"/>
    <mergeCell ref="L16:M17"/>
    <mergeCell ref="N16:O17"/>
    <mergeCell ref="P16:Q17"/>
    <mergeCell ref="R16:S17"/>
    <mergeCell ref="N26:O27"/>
    <mergeCell ref="P26:Q27"/>
    <mergeCell ref="R26:S27"/>
    <mergeCell ref="J30:K31"/>
    <mergeCell ref="L30:M31"/>
    <mergeCell ref="N24:O25"/>
    <mergeCell ref="P24:Q25"/>
    <mergeCell ref="R24:S25"/>
    <mergeCell ref="J26:K27"/>
    <mergeCell ref="L26:M27"/>
    <mergeCell ref="J28:K29"/>
    <mergeCell ref="L28:M29"/>
    <mergeCell ref="R28:S29"/>
    <mergeCell ref="P28:Q29"/>
    <mergeCell ref="N28:O29"/>
    <mergeCell ref="N30:O31"/>
    <mergeCell ref="P30:Q31"/>
    <mergeCell ref="R30:S31"/>
    <mergeCell ref="J18:K19"/>
    <mergeCell ref="L18:M19"/>
    <mergeCell ref="N18:O19"/>
    <mergeCell ref="P18:Q19"/>
    <mergeCell ref="R18:S19"/>
    <mergeCell ref="J20:K21"/>
    <mergeCell ref="L20:M21"/>
    <mergeCell ref="N20:O21"/>
    <mergeCell ref="P20:Q21"/>
    <mergeCell ref="L14:M15"/>
    <mergeCell ref="N8:O9"/>
    <mergeCell ref="N10:O11"/>
    <mergeCell ref="N12:O13"/>
    <mergeCell ref="N14:O15"/>
    <mergeCell ref="P8:Q9"/>
    <mergeCell ref="P10:Q11"/>
    <mergeCell ref="P12:Q13"/>
    <mergeCell ref="P14:Q15"/>
    <mergeCell ref="R14:S15"/>
    <mergeCell ref="R12:S13"/>
    <mergeCell ref="R10:S11"/>
    <mergeCell ref="R8:S9"/>
    <mergeCell ref="P72:Q73"/>
    <mergeCell ref="N86:O87"/>
    <mergeCell ref="P86:Q87"/>
    <mergeCell ref="R86:S87"/>
    <mergeCell ref="P32:Q33"/>
    <mergeCell ref="P34:Q35"/>
    <mergeCell ref="P36:Q37"/>
    <mergeCell ref="N54:O55"/>
    <mergeCell ref="P52:Q53"/>
    <mergeCell ref="P54:Q55"/>
    <mergeCell ref="N60:O61"/>
    <mergeCell ref="N64:O65"/>
    <mergeCell ref="P60:Q61"/>
    <mergeCell ref="P64:Q65"/>
    <mergeCell ref="R64:S65"/>
    <mergeCell ref="R60:S61"/>
    <mergeCell ref="R54:S55"/>
    <mergeCell ref="P66:Q67"/>
    <mergeCell ref="R66:S67"/>
    <mergeCell ref="BI14:BN33"/>
    <mergeCell ref="BI34:BN53"/>
    <mergeCell ref="BI54:BN73"/>
    <mergeCell ref="BI74:BN97"/>
    <mergeCell ref="E46:I65"/>
    <mergeCell ref="E86:I105"/>
    <mergeCell ref="J106:S111"/>
    <mergeCell ref="T106:AC111"/>
    <mergeCell ref="AD106:AM11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T24:AU25"/>
    <mergeCell ref="AN26:AO27"/>
    <mergeCell ref="AL10:AM11"/>
    <mergeCell ref="AD12:AE13"/>
    <mergeCell ref="AF12:AG13"/>
    <mergeCell ref="AH12:AI13"/>
    <mergeCell ref="AJ12:AK13"/>
    <mergeCell ref="AL12:AM13"/>
    <mergeCell ref="N6:O7"/>
    <mergeCell ref="AN106:AW111"/>
    <mergeCell ref="AX106:BG111"/>
    <mergeCell ref="T6:U7"/>
    <mergeCell ref="T24:U25"/>
    <mergeCell ref="L6:M7"/>
    <mergeCell ref="L8:M9"/>
    <mergeCell ref="J8:K9"/>
    <mergeCell ref="E66:I85"/>
    <mergeCell ref="T8:U9"/>
    <mergeCell ref="Z8:AA9"/>
    <mergeCell ref="AB8:AC9"/>
    <mergeCell ref="J24:K25"/>
    <mergeCell ref="L24:M25"/>
    <mergeCell ref="AV6:AW7"/>
    <mergeCell ref="AN8:AO9"/>
    <mergeCell ref="AT8:AU9"/>
    <mergeCell ref="AV8:AW9"/>
    <mergeCell ref="AD24:AE25"/>
    <mergeCell ref="AJ24:AK25"/>
    <mergeCell ref="AL24:AM25"/>
    <mergeCell ref="AF6:AG7"/>
    <mergeCell ref="AH6:AI7"/>
    <mergeCell ref="AF8:AG9"/>
    <mergeCell ref="AH8:AI9"/>
    <mergeCell ref="AD10:AE11"/>
    <mergeCell ref="AF10:AG11"/>
    <mergeCell ref="AH10:AI11"/>
    <mergeCell ref="AJ10:AK11"/>
    <mergeCell ref="R6:S7"/>
    <mergeCell ref="P6:Q7"/>
    <mergeCell ref="J10:K11"/>
    <mergeCell ref="J12:K13"/>
    <mergeCell ref="AJ28:AK29"/>
    <mergeCell ref="AL28:AM29"/>
    <mergeCell ref="AT16:AU17"/>
    <mergeCell ref="AV16:AW17"/>
    <mergeCell ref="AP24:AQ25"/>
    <mergeCell ref="AR24:AS25"/>
    <mergeCell ref="AF26:AG27"/>
    <mergeCell ref="AH26:AI27"/>
    <mergeCell ref="AF28:AG29"/>
    <mergeCell ref="AH28:AI29"/>
    <mergeCell ref="AT22:AU23"/>
    <mergeCell ref="AN100:AO101"/>
    <mergeCell ref="AT100:AU101"/>
    <mergeCell ref="AV100:AW101"/>
    <mergeCell ref="AP84:AQ85"/>
    <mergeCell ref="AR84:AS85"/>
    <mergeCell ref="AP86:AQ87"/>
    <mergeCell ref="AR86:AS87"/>
    <mergeCell ref="AN88:AO89"/>
    <mergeCell ref="AP88:AQ89"/>
    <mergeCell ref="AR88:AS89"/>
    <mergeCell ref="AN80:AO81"/>
    <mergeCell ref="AP98:AQ99"/>
    <mergeCell ref="AR98:AS99"/>
    <mergeCell ref="AP68:AQ69"/>
    <mergeCell ref="AR68:AS69"/>
    <mergeCell ref="AT68:AU69"/>
    <mergeCell ref="AV68:AW69"/>
    <mergeCell ref="AV92:AW93"/>
    <mergeCell ref="AN94:AO95"/>
    <mergeCell ref="AP94:AQ95"/>
    <mergeCell ref="AR94:AS95"/>
    <mergeCell ref="AN96:AO97"/>
    <mergeCell ref="AP96:AQ97"/>
    <mergeCell ref="AR96:AS97"/>
    <mergeCell ref="AN64:AO65"/>
    <mergeCell ref="AT64:AU65"/>
    <mergeCell ref="AP92:AQ93"/>
    <mergeCell ref="AR92:AS93"/>
    <mergeCell ref="AT92:AU93"/>
    <mergeCell ref="AV84:AW85"/>
    <mergeCell ref="AT96:AU97"/>
    <mergeCell ref="AV96:AW97"/>
    <mergeCell ref="AV74:AW75"/>
    <mergeCell ref="AN104:AO105"/>
    <mergeCell ref="AT104:AU105"/>
    <mergeCell ref="AV104:AW105"/>
    <mergeCell ref="AN86:AO87"/>
    <mergeCell ref="AT86:AU87"/>
    <mergeCell ref="AV86:AW87"/>
    <mergeCell ref="AN98:AO99"/>
    <mergeCell ref="AT98:AU99"/>
    <mergeCell ref="AV98:AW99"/>
    <mergeCell ref="AT88:AU89"/>
    <mergeCell ref="AV88:AW89"/>
    <mergeCell ref="AN90:AO91"/>
    <mergeCell ref="AP90:AQ91"/>
    <mergeCell ref="AR90:AS91"/>
    <mergeCell ref="AT90:AU91"/>
    <mergeCell ref="AV90:AW91"/>
    <mergeCell ref="AP100:AQ101"/>
    <mergeCell ref="AR100:AS101"/>
    <mergeCell ref="AP104:AQ105"/>
    <mergeCell ref="AR104:AS105"/>
    <mergeCell ref="AR102:AS103"/>
    <mergeCell ref="AT102:AU103"/>
    <mergeCell ref="AV102:AW103"/>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8:BA49"/>
    <mergeCell ref="AX48:AY49"/>
    <mergeCell ref="BD34:BE35"/>
    <mergeCell ref="BF34:BG35"/>
    <mergeCell ref="AX26:AY27"/>
    <mergeCell ref="BD26:BE27"/>
    <mergeCell ref="BF26:BG27"/>
    <mergeCell ref="AX28:AY29"/>
    <mergeCell ref="BD28:BE29"/>
    <mergeCell ref="BF28:BG29"/>
    <mergeCell ref="AX30:AY31"/>
    <mergeCell ref="AZ30:BA31"/>
    <mergeCell ref="BB30:BC31"/>
    <mergeCell ref="BD30:BE31"/>
    <mergeCell ref="BF30:BG31"/>
    <mergeCell ref="AX32:AY33"/>
    <mergeCell ref="AZ32:BA33"/>
    <mergeCell ref="BB32:BC33"/>
    <mergeCell ref="BD32:BE33"/>
    <mergeCell ref="BF32:BG33"/>
    <mergeCell ref="AZ34:BA35"/>
    <mergeCell ref="BB34:BC35"/>
    <mergeCell ref="AZ26:BA27"/>
    <mergeCell ref="BB26:BC27"/>
    <mergeCell ref="AZ28:BA29"/>
    <mergeCell ref="BB28:BC29"/>
    <mergeCell ref="BF36:BG37"/>
    <mergeCell ref="AX20:AY21"/>
    <mergeCell ref="AZ20:BA21"/>
    <mergeCell ref="BD82:BE83"/>
    <mergeCell ref="BF82:BG83"/>
    <mergeCell ref="BD78:BE79"/>
    <mergeCell ref="BF78:BG79"/>
    <mergeCell ref="AZ94:BA95"/>
    <mergeCell ref="BB94:BC95"/>
    <mergeCell ref="BD40:BE41"/>
    <mergeCell ref="BF40:BG41"/>
    <mergeCell ref="AX42:AY43"/>
    <mergeCell ref="AZ42:BA43"/>
    <mergeCell ref="BB42:BC43"/>
    <mergeCell ref="BD42:BE43"/>
    <mergeCell ref="BD50:BE51"/>
    <mergeCell ref="BF50:BG51"/>
    <mergeCell ref="AX52:AY53"/>
    <mergeCell ref="AZ52:BA53"/>
    <mergeCell ref="AX66:AY67"/>
    <mergeCell ref="BD66:BE67"/>
    <mergeCell ref="BF66:BG67"/>
    <mergeCell ref="AZ66:BA67"/>
    <mergeCell ref="BB66:BC67"/>
    <mergeCell ref="BD46:BE47"/>
    <mergeCell ref="BF46:BG47"/>
    <mergeCell ref="BF42:BG43"/>
    <mergeCell ref="BD44:BE45"/>
    <mergeCell ref="BF44:BG45"/>
    <mergeCell ref="BD56:BE57"/>
    <mergeCell ref="BF56:BG57"/>
    <mergeCell ref="BD58:BE59"/>
    <mergeCell ref="BF58:BG59"/>
    <mergeCell ref="AZ46:BA47"/>
    <mergeCell ref="BB46:BC47"/>
    <mergeCell ref="AZ68:BA69"/>
    <mergeCell ref="BB68:BC69"/>
    <mergeCell ref="BD68:BE69"/>
    <mergeCell ref="BF68:BG69"/>
    <mergeCell ref="AX70:AY71"/>
    <mergeCell ref="AZ70:BA71"/>
    <mergeCell ref="BB70:BC71"/>
    <mergeCell ref="BD70:BE71"/>
    <mergeCell ref="BF70:BG71"/>
    <mergeCell ref="AZ54:BA55"/>
    <mergeCell ref="BB54:BC55"/>
    <mergeCell ref="AZ60:BA61"/>
    <mergeCell ref="BB60:BC61"/>
    <mergeCell ref="BD54:BE55"/>
    <mergeCell ref="BF54:BG55"/>
    <mergeCell ref="AX62:AY63"/>
    <mergeCell ref="AZ62:BA63"/>
    <mergeCell ref="BD62:BE63"/>
    <mergeCell ref="BF62:BG63"/>
    <mergeCell ref="BB52:BC53"/>
    <mergeCell ref="BD52:BE53"/>
    <mergeCell ref="BF52:BG53"/>
    <mergeCell ref="AZ64:BA65"/>
    <mergeCell ref="BB64:BC65"/>
    <mergeCell ref="BD100:BE101"/>
    <mergeCell ref="BF100:BG101"/>
    <mergeCell ref="AX104:AY105"/>
    <mergeCell ref="BD104:BE105"/>
    <mergeCell ref="BF104:BG105"/>
    <mergeCell ref="AX86:AY87"/>
    <mergeCell ref="BD86:BE87"/>
    <mergeCell ref="BF86:BG87"/>
    <mergeCell ref="AX98:AY99"/>
    <mergeCell ref="BD98:BE99"/>
    <mergeCell ref="BF98:BG99"/>
    <mergeCell ref="AX90:AY91"/>
    <mergeCell ref="AZ90:BA91"/>
    <mergeCell ref="BB90:BC91"/>
    <mergeCell ref="BD90:BE91"/>
    <mergeCell ref="BF90:BG91"/>
    <mergeCell ref="AZ98:BA99"/>
    <mergeCell ref="BB98:BC99"/>
    <mergeCell ref="AZ100:BA101"/>
    <mergeCell ref="BB100:BC101"/>
    <mergeCell ref="AZ104:BA105"/>
    <mergeCell ref="BB104:BC105"/>
    <mergeCell ref="AX100:AY101"/>
    <mergeCell ref="BB102:BC103"/>
    <mergeCell ref="BD88:BE89"/>
    <mergeCell ref="BF88:BG89"/>
    <mergeCell ref="AX94:AY95"/>
    <mergeCell ref="AX88:AY89"/>
    <mergeCell ref="AZ88:BA89"/>
    <mergeCell ref="BB88:BC89"/>
    <mergeCell ref="AX102:AY103"/>
    <mergeCell ref="AZ102:BA103"/>
    <mergeCell ref="L32:M33"/>
    <mergeCell ref="T34:U35"/>
    <mergeCell ref="Z34:AA35"/>
    <mergeCell ref="J34:K35"/>
    <mergeCell ref="L34:M35"/>
    <mergeCell ref="J32:K33"/>
    <mergeCell ref="J36:K37"/>
    <mergeCell ref="R32:S33"/>
    <mergeCell ref="R34:S35"/>
    <mergeCell ref="R36:S37"/>
    <mergeCell ref="T54:U55"/>
    <mergeCell ref="AB68:AC69"/>
    <mergeCell ref="X66:Y67"/>
    <mergeCell ref="V66:W67"/>
    <mergeCell ref="V68:W69"/>
    <mergeCell ref="AB54:AC55"/>
    <mergeCell ref="T50:U51"/>
    <mergeCell ref="T52:U53"/>
    <mergeCell ref="AB52:AC53"/>
    <mergeCell ref="AB50:AC51"/>
    <mergeCell ref="V48:W49"/>
    <mergeCell ref="N32:O33"/>
    <mergeCell ref="N34:O35"/>
    <mergeCell ref="N36:O37"/>
    <mergeCell ref="L48:M49"/>
    <mergeCell ref="L50:M51"/>
    <mergeCell ref="L52:M53"/>
    <mergeCell ref="N48:O49"/>
    <mergeCell ref="N50:O51"/>
    <mergeCell ref="P50:Q51"/>
    <mergeCell ref="N52:O53"/>
    <mergeCell ref="R48:S49"/>
    <mergeCell ref="T90:U91"/>
    <mergeCell ref="T98:U99"/>
    <mergeCell ref="AJ58:AK59"/>
    <mergeCell ref="AD84:AE85"/>
    <mergeCell ref="AJ84:AK85"/>
    <mergeCell ref="AL84:AM85"/>
    <mergeCell ref="AD66:AE67"/>
    <mergeCell ref="AJ66:AK67"/>
    <mergeCell ref="AL66:AM67"/>
    <mergeCell ref="AF84:AG85"/>
    <mergeCell ref="AH84:AI85"/>
    <mergeCell ref="AD68:AE69"/>
    <mergeCell ref="AF68:AG69"/>
    <mergeCell ref="AD70:AE71"/>
    <mergeCell ref="AD72:AE73"/>
    <mergeCell ref="AF66:AG67"/>
    <mergeCell ref="AH66:AI67"/>
    <mergeCell ref="AL68:AM69"/>
    <mergeCell ref="AL70:AM71"/>
    <mergeCell ref="AL72:AM73"/>
    <mergeCell ref="AF70:AG71"/>
    <mergeCell ref="AJ76:AK77"/>
    <mergeCell ref="AL76:AM77"/>
    <mergeCell ref="AD78:AE79"/>
    <mergeCell ref="AD86:AE87"/>
    <mergeCell ref="AJ86:AK87"/>
    <mergeCell ref="AL86:AM87"/>
    <mergeCell ref="AD98:AE99"/>
    <mergeCell ref="AD82:AE83"/>
    <mergeCell ref="AJ68:AK69"/>
    <mergeCell ref="AJ70:AK71"/>
    <mergeCell ref="AF78:AG79"/>
    <mergeCell ref="AH104:AI105"/>
    <mergeCell ref="AD94:AE95"/>
    <mergeCell ref="AF94:AG95"/>
    <mergeCell ref="AF98:AG99"/>
    <mergeCell ref="AF100:AG101"/>
    <mergeCell ref="AH100:AI101"/>
    <mergeCell ref="AL52:AM53"/>
    <mergeCell ref="AF54:AG55"/>
    <mergeCell ref="AJ74:AK75"/>
    <mergeCell ref="AL74:AM75"/>
    <mergeCell ref="AD76:AE77"/>
    <mergeCell ref="AH98:AI99"/>
    <mergeCell ref="T80:U81"/>
    <mergeCell ref="Z80:AA81"/>
    <mergeCell ref="AB80:AC81"/>
    <mergeCell ref="T84:U85"/>
    <mergeCell ref="Z84:AA85"/>
    <mergeCell ref="AB84:AC85"/>
    <mergeCell ref="T66:U67"/>
    <mergeCell ref="Z66:AA67"/>
    <mergeCell ref="AB66:AC67"/>
    <mergeCell ref="T68:U69"/>
    <mergeCell ref="T70:U71"/>
    <mergeCell ref="T72:U73"/>
    <mergeCell ref="V84:W85"/>
    <mergeCell ref="X84:Y85"/>
    <mergeCell ref="AB72:AC73"/>
    <mergeCell ref="AB70:AC71"/>
    <mergeCell ref="V70:W71"/>
    <mergeCell ref="T82:U83"/>
    <mergeCell ref="T86:U87"/>
    <mergeCell ref="T88:U89"/>
    <mergeCell ref="B2:I4"/>
    <mergeCell ref="J80:K81"/>
    <mergeCell ref="L80:M81"/>
    <mergeCell ref="J84:K85"/>
    <mergeCell ref="L84:M85"/>
    <mergeCell ref="J66:K67"/>
    <mergeCell ref="L66:M67"/>
    <mergeCell ref="J68:K69"/>
    <mergeCell ref="J70:K71"/>
    <mergeCell ref="J72:K73"/>
    <mergeCell ref="J60:K61"/>
    <mergeCell ref="L60:M61"/>
    <mergeCell ref="J64:K65"/>
    <mergeCell ref="L64:M65"/>
    <mergeCell ref="J2:BG4"/>
    <mergeCell ref="E6:I25"/>
    <mergeCell ref="E26:I45"/>
    <mergeCell ref="J6:K7"/>
    <mergeCell ref="T26:U27"/>
    <mergeCell ref="Z26:AA27"/>
    <mergeCell ref="AB26:AC27"/>
    <mergeCell ref="T28:U29"/>
    <mergeCell ref="Z28:AA29"/>
    <mergeCell ref="AB28:AC29"/>
    <mergeCell ref="T36:U37"/>
    <mergeCell ref="T32:U33"/>
    <mergeCell ref="T30:U31"/>
    <mergeCell ref="J54:K55"/>
    <mergeCell ref="L54:M55"/>
    <mergeCell ref="J48:K49"/>
    <mergeCell ref="J50:K51"/>
    <mergeCell ref="J52:K53"/>
    <mergeCell ref="B6:D105"/>
    <mergeCell ref="J14:K15"/>
    <mergeCell ref="L10:M11"/>
    <mergeCell ref="L12:M13"/>
    <mergeCell ref="J100:K101"/>
    <mergeCell ref="L100:M101"/>
    <mergeCell ref="J104:K105"/>
    <mergeCell ref="L104:M105"/>
    <mergeCell ref="J86:K87"/>
    <mergeCell ref="L86:M87"/>
    <mergeCell ref="J98:K99"/>
    <mergeCell ref="AD104:AE105"/>
    <mergeCell ref="AJ104:AK105"/>
    <mergeCell ref="AL104:AM105"/>
    <mergeCell ref="AJ98:AK99"/>
    <mergeCell ref="AL98:AM99"/>
    <mergeCell ref="AF86:AG87"/>
    <mergeCell ref="AH86:AI87"/>
    <mergeCell ref="AD88:AE89"/>
    <mergeCell ref="AF88:AG89"/>
    <mergeCell ref="AH88:AI89"/>
    <mergeCell ref="AJ88:AK89"/>
    <mergeCell ref="AL88:AM89"/>
    <mergeCell ref="AD90:AE91"/>
    <mergeCell ref="AF90:AG91"/>
    <mergeCell ref="AH90:AI91"/>
    <mergeCell ref="AJ90:AK91"/>
    <mergeCell ref="AL90:AM91"/>
    <mergeCell ref="AD100:AE101"/>
    <mergeCell ref="AJ100:AK101"/>
    <mergeCell ref="AL100:AM101"/>
    <mergeCell ref="AF104:AG10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40"/>
      <c r="B1" s="471" t="s">
        <v>49</v>
      </c>
      <c r="C1" s="471"/>
      <c r="D1" s="471"/>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7" x14ac:dyDescent="0.3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7" ht="25" x14ac:dyDescent="0.35">
      <c r="A3" s="40"/>
      <c r="B3" s="6"/>
      <c r="C3" s="7" t="s">
        <v>46</v>
      </c>
      <c r="D3" s="7" t="s">
        <v>4</v>
      </c>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7" ht="50" x14ac:dyDescent="0.35">
      <c r="A4" s="40"/>
      <c r="B4" s="8" t="s">
        <v>45</v>
      </c>
      <c r="C4" s="9" t="s">
        <v>93</v>
      </c>
      <c r="D4" s="10">
        <v>0.2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7" ht="50" x14ac:dyDescent="0.35">
      <c r="A5" s="40"/>
      <c r="B5" s="11" t="s">
        <v>47</v>
      </c>
      <c r="C5" s="12" t="s">
        <v>94</v>
      </c>
      <c r="D5" s="13">
        <v>0.4</v>
      </c>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7" ht="50" x14ac:dyDescent="0.35">
      <c r="A6" s="40"/>
      <c r="B6" s="14" t="s">
        <v>98</v>
      </c>
      <c r="C6" s="12" t="s">
        <v>95</v>
      </c>
      <c r="D6" s="13">
        <v>0.6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7" ht="75" x14ac:dyDescent="0.35">
      <c r="A7" s="40"/>
      <c r="B7" s="15" t="s">
        <v>6</v>
      </c>
      <c r="C7" s="12" t="s">
        <v>96</v>
      </c>
      <c r="D7" s="13">
        <v>0.8</v>
      </c>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7" ht="50" x14ac:dyDescent="0.35">
      <c r="A8" s="40"/>
      <c r="B8" s="16" t="s">
        <v>48</v>
      </c>
      <c r="C8" s="12" t="s">
        <v>97</v>
      </c>
      <c r="D8" s="13">
        <v>1</v>
      </c>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7" x14ac:dyDescent="0.35">
      <c r="A9" s="40"/>
      <c r="B9" s="64"/>
      <c r="C9" s="64"/>
      <c r="D9" s="6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x14ac:dyDescent="0.35">
      <c r="A10" s="40"/>
      <c r="B10" s="65"/>
      <c r="C10" s="64"/>
      <c r="D10" s="64"/>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x14ac:dyDescent="0.35">
      <c r="A11" s="40"/>
      <c r="B11" s="64"/>
      <c r="C11" s="64"/>
      <c r="D11" s="64"/>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x14ac:dyDescent="0.35">
      <c r="A12" s="40"/>
      <c r="B12" s="64"/>
      <c r="C12" s="64"/>
      <c r="D12" s="64"/>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x14ac:dyDescent="0.35">
      <c r="A13" s="40"/>
      <c r="B13" s="64"/>
      <c r="C13" s="64"/>
      <c r="D13" s="6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x14ac:dyDescent="0.35">
      <c r="A14" s="40"/>
      <c r="B14" s="64"/>
      <c r="C14" s="64"/>
      <c r="D14" s="64"/>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x14ac:dyDescent="0.35">
      <c r="A15" s="40"/>
      <c r="B15" s="64"/>
      <c r="C15" s="64"/>
      <c r="D15" s="64"/>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x14ac:dyDescent="0.35">
      <c r="A16" s="40"/>
      <c r="B16" s="64"/>
      <c r="C16" s="64"/>
      <c r="D16" s="64"/>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x14ac:dyDescent="0.35">
      <c r="A17" s="40"/>
      <c r="B17" s="64"/>
      <c r="C17" s="64"/>
      <c r="D17" s="64"/>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x14ac:dyDescent="0.35">
      <c r="A18" s="40"/>
      <c r="B18" s="64"/>
      <c r="C18" s="64"/>
      <c r="D18" s="6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x14ac:dyDescent="0.3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x14ac:dyDescent="0.3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x14ac:dyDescent="0.3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7" x14ac:dyDescent="0.3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x14ac:dyDescent="0.3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x14ac:dyDescent="0.3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1:37" x14ac:dyDescent="0.3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row>
    <row r="26" spans="1:37" x14ac:dyDescent="0.3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x14ac:dyDescent="0.3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1:37" x14ac:dyDescent="0.3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row>
    <row r="29" spans="1:37" x14ac:dyDescent="0.3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row>
    <row r="30" spans="1:37" x14ac:dyDescent="0.3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1:37" x14ac:dyDescent="0.3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7" x14ac:dyDescent="0.3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1" x14ac:dyDescent="0.35">
      <c r="A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x14ac:dyDescent="0.35">
      <c r="A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x14ac:dyDescent="0.35">
      <c r="A35" s="40"/>
    </row>
    <row r="36" spans="1:31" x14ac:dyDescent="0.35">
      <c r="A36" s="40"/>
    </row>
    <row r="37" spans="1:31" x14ac:dyDescent="0.35">
      <c r="A37" s="40"/>
    </row>
    <row r="38" spans="1:31" x14ac:dyDescent="0.35">
      <c r="A38" s="40"/>
    </row>
    <row r="39" spans="1:31" x14ac:dyDescent="0.35">
      <c r="A39" s="40"/>
    </row>
    <row r="40" spans="1:31" x14ac:dyDescent="0.35">
      <c r="A40" s="40"/>
    </row>
    <row r="41" spans="1:31" x14ac:dyDescent="0.35">
      <c r="A41" s="40"/>
    </row>
    <row r="42" spans="1:31" x14ac:dyDescent="0.35">
      <c r="A42" s="40"/>
    </row>
    <row r="43" spans="1:31" x14ac:dyDescent="0.35">
      <c r="A43" s="40"/>
    </row>
    <row r="44" spans="1:31" x14ac:dyDescent="0.35">
      <c r="A44" s="40"/>
    </row>
    <row r="45" spans="1:31" x14ac:dyDescent="0.35">
      <c r="A45" s="40"/>
    </row>
    <row r="46" spans="1:31" x14ac:dyDescent="0.35">
      <c r="A46" s="40"/>
    </row>
    <row r="47" spans="1:31" x14ac:dyDescent="0.35">
      <c r="A47" s="40"/>
    </row>
    <row r="48" spans="1:31" x14ac:dyDescent="0.35">
      <c r="A48" s="40"/>
    </row>
    <row r="49" spans="1:1" x14ac:dyDescent="0.35">
      <c r="A49" s="40"/>
    </row>
    <row r="50" spans="1:1" x14ac:dyDescent="0.35">
      <c r="A50" s="40"/>
    </row>
    <row r="51" spans="1:1" x14ac:dyDescent="0.35">
      <c r="A51" s="40"/>
    </row>
    <row r="52" spans="1:1" x14ac:dyDescent="0.35">
      <c r="A52" s="40"/>
    </row>
    <row r="53" spans="1:1" x14ac:dyDescent="0.35">
      <c r="A53" s="40"/>
    </row>
    <row r="54" spans="1:1" x14ac:dyDescent="0.35">
      <c r="A54" s="40"/>
    </row>
    <row r="55" spans="1:1" x14ac:dyDescent="0.35">
      <c r="A55" s="4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204" zoomScale="70" zoomScaleNormal="70" workbookViewId="0">
      <selection activeCell="C218" sqref="C218"/>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40"/>
      <c r="B1" s="472" t="s">
        <v>57</v>
      </c>
      <c r="C1" s="472"/>
      <c r="D1" s="472"/>
      <c r="E1" s="40"/>
      <c r="F1" s="40"/>
      <c r="G1" s="40"/>
      <c r="H1" s="40"/>
      <c r="I1" s="40"/>
      <c r="J1" s="40"/>
      <c r="K1" s="40"/>
      <c r="L1" s="40"/>
      <c r="M1" s="40"/>
      <c r="N1" s="40"/>
      <c r="O1" s="40"/>
      <c r="P1" s="40"/>
      <c r="Q1" s="40"/>
      <c r="R1" s="40"/>
      <c r="S1" s="40"/>
      <c r="T1" s="40"/>
      <c r="U1" s="40"/>
    </row>
    <row r="2" spans="1:21" x14ac:dyDescent="0.35">
      <c r="A2" s="40"/>
      <c r="B2" s="40"/>
      <c r="C2" s="40"/>
      <c r="D2" s="40"/>
      <c r="E2" s="40"/>
      <c r="F2" s="40"/>
      <c r="G2" s="40"/>
      <c r="H2" s="40"/>
      <c r="I2" s="40"/>
      <c r="J2" s="40"/>
      <c r="K2" s="40"/>
      <c r="L2" s="40"/>
      <c r="M2" s="40"/>
      <c r="N2" s="40"/>
      <c r="O2" s="40"/>
      <c r="P2" s="40"/>
      <c r="Q2" s="40"/>
      <c r="R2" s="40"/>
      <c r="S2" s="40"/>
      <c r="T2" s="40"/>
      <c r="U2" s="40"/>
    </row>
    <row r="3" spans="1:21" ht="30.5" x14ac:dyDescent="0.35">
      <c r="A3" s="40"/>
      <c r="B3" s="61"/>
      <c r="C3" s="29" t="s">
        <v>50</v>
      </c>
      <c r="D3" s="29" t="s">
        <v>51</v>
      </c>
      <c r="E3" s="40"/>
      <c r="F3" s="40"/>
      <c r="G3" s="40"/>
      <c r="H3" s="40"/>
      <c r="I3" s="40"/>
      <c r="J3" s="40"/>
      <c r="K3" s="40"/>
      <c r="L3" s="40"/>
      <c r="M3" s="40"/>
      <c r="N3" s="40"/>
      <c r="O3" s="40"/>
      <c r="P3" s="40"/>
      <c r="Q3" s="40"/>
      <c r="R3" s="40"/>
      <c r="S3" s="40"/>
      <c r="T3" s="40"/>
      <c r="U3" s="40"/>
    </row>
    <row r="4" spans="1:21" ht="32.5" x14ac:dyDescent="0.35">
      <c r="A4" s="60" t="s">
        <v>77</v>
      </c>
      <c r="B4" s="32" t="s">
        <v>92</v>
      </c>
      <c r="C4" s="37" t="s">
        <v>132</v>
      </c>
      <c r="D4" s="30" t="s">
        <v>90</v>
      </c>
      <c r="E4" s="40"/>
      <c r="F4" s="40"/>
      <c r="G4" s="40"/>
      <c r="H4" s="40"/>
      <c r="I4" s="40"/>
      <c r="J4" s="40"/>
      <c r="K4" s="40"/>
      <c r="L4" s="40"/>
      <c r="M4" s="40"/>
      <c r="N4" s="40"/>
      <c r="O4" s="40"/>
      <c r="P4" s="40"/>
      <c r="Q4" s="40"/>
      <c r="R4" s="40"/>
      <c r="S4" s="40"/>
      <c r="T4" s="40"/>
      <c r="U4" s="40"/>
    </row>
    <row r="5" spans="1:21" ht="65" x14ac:dyDescent="0.35">
      <c r="A5" s="60" t="s">
        <v>78</v>
      </c>
      <c r="B5" s="33" t="s">
        <v>53</v>
      </c>
      <c r="C5" s="38" t="s">
        <v>86</v>
      </c>
      <c r="D5" s="31" t="s">
        <v>300</v>
      </c>
      <c r="E5" s="40"/>
      <c r="F5" s="40"/>
      <c r="G5" s="40"/>
      <c r="H5" s="40"/>
      <c r="I5" s="40"/>
      <c r="J5" s="40"/>
      <c r="K5" s="40"/>
      <c r="L5" s="40"/>
      <c r="M5" s="40"/>
      <c r="N5" s="40"/>
      <c r="O5" s="40"/>
      <c r="P5" s="40"/>
      <c r="Q5" s="40"/>
      <c r="R5" s="40"/>
      <c r="S5" s="40"/>
      <c r="T5" s="40"/>
      <c r="U5" s="40"/>
    </row>
    <row r="6" spans="1:21" ht="65" x14ac:dyDescent="0.35">
      <c r="A6" s="60" t="s">
        <v>75</v>
      </c>
      <c r="B6" s="34" t="s">
        <v>54</v>
      </c>
      <c r="C6" s="38" t="s">
        <v>87</v>
      </c>
      <c r="D6" s="31" t="s">
        <v>91</v>
      </c>
      <c r="E6" s="40"/>
      <c r="F6" s="40"/>
      <c r="G6" s="40"/>
      <c r="H6" s="40"/>
      <c r="I6" s="40"/>
      <c r="J6" s="40"/>
      <c r="K6" s="40"/>
      <c r="L6" s="40"/>
      <c r="M6" s="40"/>
      <c r="N6" s="40"/>
      <c r="O6" s="40"/>
      <c r="P6" s="40"/>
      <c r="Q6" s="40"/>
      <c r="R6" s="40"/>
      <c r="S6" s="40"/>
      <c r="T6" s="40"/>
      <c r="U6" s="40"/>
    </row>
    <row r="7" spans="1:21" ht="65" x14ac:dyDescent="0.35">
      <c r="A7" s="60" t="s">
        <v>7</v>
      </c>
      <c r="B7" s="35" t="s">
        <v>55</v>
      </c>
      <c r="C7" s="38" t="s">
        <v>88</v>
      </c>
      <c r="D7" s="31" t="s">
        <v>302</v>
      </c>
      <c r="E7" s="40"/>
      <c r="F7" s="40"/>
      <c r="G7" s="40"/>
      <c r="H7" s="40"/>
      <c r="I7" s="40"/>
      <c r="J7" s="40"/>
      <c r="K7" s="40"/>
      <c r="L7" s="40"/>
      <c r="M7" s="40"/>
      <c r="N7" s="40"/>
      <c r="O7" s="40"/>
      <c r="P7" s="40"/>
      <c r="Q7" s="40"/>
      <c r="R7" s="40"/>
      <c r="S7" s="40"/>
      <c r="T7" s="40"/>
      <c r="U7" s="40"/>
    </row>
    <row r="8" spans="1:21" ht="65" x14ac:dyDescent="0.35">
      <c r="A8" s="60" t="s">
        <v>79</v>
      </c>
      <c r="B8" s="36" t="s">
        <v>56</v>
      </c>
      <c r="C8" s="38" t="s">
        <v>89</v>
      </c>
      <c r="D8" s="31" t="s">
        <v>109</v>
      </c>
      <c r="E8" s="40"/>
      <c r="F8" s="40"/>
      <c r="G8" s="40"/>
      <c r="H8" s="40"/>
      <c r="I8" s="40"/>
      <c r="J8" s="40"/>
      <c r="K8" s="40"/>
      <c r="L8" s="40"/>
      <c r="M8" s="40"/>
      <c r="N8" s="40"/>
      <c r="O8" s="40"/>
      <c r="P8" s="40"/>
      <c r="Q8" s="40"/>
      <c r="R8" s="40"/>
      <c r="S8" s="40"/>
      <c r="T8" s="40"/>
      <c r="U8" s="40"/>
    </row>
    <row r="9" spans="1:21" ht="20" x14ac:dyDescent="0.35">
      <c r="A9" s="60"/>
      <c r="B9" s="60"/>
      <c r="C9" s="62"/>
      <c r="D9" s="62"/>
      <c r="E9" s="40"/>
      <c r="F9" s="40"/>
      <c r="G9" s="40"/>
      <c r="H9" s="40"/>
      <c r="I9" s="40"/>
      <c r="J9" s="40"/>
      <c r="K9" s="40"/>
      <c r="L9" s="40"/>
      <c r="M9" s="40"/>
      <c r="N9" s="40"/>
      <c r="O9" s="40"/>
      <c r="P9" s="40"/>
      <c r="Q9" s="40"/>
      <c r="R9" s="40"/>
      <c r="S9" s="40"/>
      <c r="T9" s="40"/>
      <c r="U9" s="40"/>
    </row>
    <row r="10" spans="1:21" x14ac:dyDescent="0.35">
      <c r="A10" s="60"/>
      <c r="B10" s="63"/>
      <c r="C10" s="63"/>
      <c r="D10" s="63"/>
      <c r="E10" s="40"/>
      <c r="F10" s="40"/>
      <c r="G10" s="40"/>
      <c r="H10" s="40"/>
      <c r="I10" s="40"/>
      <c r="J10" s="40"/>
      <c r="K10" s="40"/>
      <c r="L10" s="40"/>
      <c r="M10" s="40"/>
      <c r="N10" s="40"/>
      <c r="O10" s="40"/>
      <c r="P10" s="40"/>
      <c r="Q10" s="40"/>
      <c r="R10" s="40"/>
      <c r="S10" s="40"/>
      <c r="T10" s="40"/>
      <c r="U10" s="40"/>
    </row>
    <row r="11" spans="1:21" x14ac:dyDescent="0.35">
      <c r="A11" s="60"/>
      <c r="B11" s="60" t="s">
        <v>84</v>
      </c>
      <c r="C11" s="60" t="s">
        <v>292</v>
      </c>
      <c r="D11" s="60" t="s">
        <v>293</v>
      </c>
      <c r="E11" s="40"/>
      <c r="F11" s="40"/>
      <c r="G11" s="40"/>
      <c r="H11" s="40"/>
      <c r="I11" s="40"/>
      <c r="J11" s="40"/>
      <c r="K11" s="40"/>
      <c r="L11" s="40"/>
      <c r="M11" s="40"/>
      <c r="N11" s="40"/>
      <c r="O11" s="40"/>
      <c r="P11" s="40"/>
      <c r="Q11" s="40"/>
      <c r="R11" s="40"/>
      <c r="S11" s="40"/>
      <c r="T11" s="40"/>
      <c r="U11" s="40"/>
    </row>
    <row r="12" spans="1:21" x14ac:dyDescent="0.35">
      <c r="A12" s="60"/>
      <c r="B12" s="60" t="s">
        <v>82</v>
      </c>
      <c r="C12" s="60" t="s">
        <v>294</v>
      </c>
      <c r="D12" s="60" t="s">
        <v>301</v>
      </c>
      <c r="E12" s="40"/>
      <c r="F12" s="40"/>
      <c r="G12" s="40"/>
      <c r="H12" s="40"/>
      <c r="I12" s="40"/>
      <c r="J12" s="40"/>
      <c r="K12" s="40"/>
      <c r="L12" s="40"/>
      <c r="M12" s="40"/>
      <c r="N12" s="40"/>
      <c r="O12" s="40"/>
      <c r="P12" s="40"/>
      <c r="Q12" s="40"/>
      <c r="R12" s="40"/>
      <c r="S12" s="40"/>
      <c r="T12" s="40"/>
      <c r="U12" s="40"/>
    </row>
    <row r="13" spans="1:21" x14ac:dyDescent="0.35">
      <c r="A13" s="60"/>
      <c r="B13" s="60"/>
      <c r="C13" s="60" t="s">
        <v>295</v>
      </c>
      <c r="D13" s="60" t="s">
        <v>296</v>
      </c>
      <c r="E13" s="40"/>
      <c r="F13" s="40"/>
      <c r="G13" s="40"/>
      <c r="H13" s="40"/>
      <c r="I13" s="40"/>
      <c r="J13" s="40"/>
      <c r="K13" s="40"/>
      <c r="L13" s="40"/>
      <c r="M13" s="40"/>
      <c r="N13" s="40"/>
      <c r="O13" s="40"/>
      <c r="P13" s="40"/>
      <c r="Q13" s="40"/>
      <c r="R13" s="40"/>
      <c r="S13" s="40"/>
      <c r="T13" s="40"/>
      <c r="U13" s="40"/>
    </row>
    <row r="14" spans="1:21" x14ac:dyDescent="0.35">
      <c r="A14" s="60"/>
      <c r="B14" s="60"/>
      <c r="C14" s="60" t="s">
        <v>297</v>
      </c>
      <c r="D14" s="60" t="s">
        <v>303</v>
      </c>
      <c r="E14" s="40"/>
      <c r="F14" s="40"/>
      <c r="G14" s="40"/>
      <c r="H14" s="40"/>
      <c r="I14" s="40"/>
      <c r="J14" s="40"/>
      <c r="K14" s="40"/>
      <c r="L14" s="40"/>
      <c r="M14" s="40"/>
      <c r="N14" s="40"/>
      <c r="O14" s="40"/>
      <c r="P14" s="40"/>
      <c r="Q14" s="40"/>
      <c r="R14" s="40"/>
      <c r="S14" s="40"/>
      <c r="T14" s="40"/>
      <c r="U14" s="40"/>
    </row>
    <row r="15" spans="1:21" x14ac:dyDescent="0.35">
      <c r="A15" s="60"/>
      <c r="B15" s="60"/>
      <c r="C15" s="60" t="s">
        <v>298</v>
      </c>
      <c r="D15" s="60" t="s">
        <v>299</v>
      </c>
      <c r="E15" s="40"/>
      <c r="F15" s="40"/>
      <c r="G15" s="40"/>
      <c r="H15" s="40"/>
      <c r="I15" s="40"/>
      <c r="J15" s="40"/>
      <c r="K15" s="40"/>
      <c r="L15" s="40"/>
      <c r="M15" s="40"/>
      <c r="N15" s="40"/>
      <c r="O15" s="40"/>
      <c r="P15" s="40"/>
      <c r="Q15" s="40"/>
      <c r="R15" s="40"/>
      <c r="S15" s="40"/>
      <c r="T15" s="40"/>
      <c r="U15" s="40"/>
    </row>
    <row r="16" spans="1:21" x14ac:dyDescent="0.35">
      <c r="A16" s="60"/>
      <c r="B16" s="60"/>
      <c r="C16" s="60"/>
      <c r="D16" s="60"/>
      <c r="E16" s="40"/>
      <c r="F16" s="40"/>
      <c r="G16" s="40"/>
      <c r="H16" s="40"/>
      <c r="I16" s="40"/>
      <c r="J16" s="40"/>
      <c r="K16" s="40"/>
      <c r="L16" s="40"/>
      <c r="M16" s="40"/>
      <c r="N16" s="40"/>
      <c r="O16" s="40"/>
    </row>
    <row r="17" spans="1:15" x14ac:dyDescent="0.35">
      <c r="A17" s="60"/>
      <c r="B17" s="60"/>
      <c r="C17" s="60"/>
      <c r="D17" s="60"/>
      <c r="E17" s="40"/>
      <c r="F17" s="40"/>
      <c r="G17" s="40"/>
      <c r="H17" s="40"/>
      <c r="I17" s="40"/>
      <c r="J17" s="40"/>
      <c r="K17" s="40"/>
      <c r="L17" s="40"/>
      <c r="M17" s="40"/>
      <c r="N17" s="40"/>
      <c r="O17" s="40"/>
    </row>
    <row r="18" spans="1:15" x14ac:dyDescent="0.35">
      <c r="A18" s="60"/>
      <c r="B18" s="64"/>
      <c r="C18" s="64"/>
      <c r="D18" s="64"/>
      <c r="E18" s="40"/>
      <c r="F18" s="40"/>
      <c r="G18" s="40"/>
      <c r="H18" s="40"/>
      <c r="I18" s="40"/>
      <c r="J18" s="40"/>
      <c r="K18" s="40"/>
      <c r="L18" s="40"/>
      <c r="M18" s="40"/>
      <c r="N18" s="40"/>
      <c r="O18" s="40"/>
    </row>
    <row r="19" spans="1:15" x14ac:dyDescent="0.35">
      <c r="A19" s="60"/>
      <c r="B19" s="64"/>
      <c r="C19" s="64"/>
      <c r="D19" s="64"/>
      <c r="E19" s="40"/>
      <c r="F19" s="40"/>
      <c r="G19" s="40"/>
      <c r="H19" s="40"/>
      <c r="I19" s="40"/>
      <c r="J19" s="40"/>
      <c r="K19" s="40"/>
      <c r="L19" s="40"/>
      <c r="M19" s="40"/>
      <c r="N19" s="40"/>
      <c r="O19" s="40"/>
    </row>
    <row r="20" spans="1:15" x14ac:dyDescent="0.35">
      <c r="A20" s="60"/>
      <c r="B20" s="64"/>
      <c r="C20" s="64"/>
      <c r="D20" s="64"/>
      <c r="E20" s="40"/>
      <c r="F20" s="40"/>
      <c r="G20" s="40"/>
      <c r="H20" s="40"/>
      <c r="I20" s="40"/>
      <c r="J20" s="40"/>
      <c r="K20" s="40"/>
      <c r="L20" s="40"/>
      <c r="M20" s="40"/>
      <c r="N20" s="40"/>
      <c r="O20" s="40"/>
    </row>
    <row r="21" spans="1:15" x14ac:dyDescent="0.35">
      <c r="A21" s="60"/>
      <c r="B21" s="64"/>
      <c r="C21" s="64"/>
      <c r="D21" s="64"/>
      <c r="E21" s="40"/>
      <c r="F21" s="40"/>
      <c r="G21" s="40"/>
      <c r="H21" s="40"/>
      <c r="I21" s="40"/>
      <c r="J21" s="40"/>
      <c r="K21" s="40"/>
      <c r="L21" s="40"/>
      <c r="M21" s="40"/>
      <c r="N21" s="40"/>
      <c r="O21" s="40"/>
    </row>
    <row r="22" spans="1:15" ht="20" x14ac:dyDescent="0.35">
      <c r="A22" s="60"/>
      <c r="B22" s="60"/>
      <c r="C22" s="62"/>
      <c r="D22" s="62"/>
      <c r="E22" s="40"/>
      <c r="F22" s="40"/>
      <c r="G22" s="40"/>
      <c r="H22" s="40"/>
      <c r="I22" s="40"/>
      <c r="J22" s="40"/>
      <c r="K22" s="40"/>
      <c r="L22" s="40"/>
      <c r="M22" s="40"/>
      <c r="N22" s="40"/>
      <c r="O22" s="40"/>
    </row>
    <row r="23" spans="1:15" ht="20" x14ac:dyDescent="0.35">
      <c r="A23" s="60"/>
      <c r="B23" s="60"/>
      <c r="C23" s="62"/>
      <c r="D23" s="62"/>
      <c r="E23" s="40"/>
      <c r="F23" s="40"/>
      <c r="G23" s="40"/>
      <c r="H23" s="40"/>
      <c r="I23" s="40"/>
      <c r="J23" s="40"/>
      <c r="K23" s="40"/>
      <c r="L23" s="40"/>
      <c r="M23" s="40"/>
      <c r="N23" s="40"/>
      <c r="O23" s="40"/>
    </row>
    <row r="24" spans="1:15" ht="20" x14ac:dyDescent="0.35">
      <c r="A24" s="60"/>
      <c r="B24" s="60"/>
      <c r="C24" s="62"/>
      <c r="D24" s="62"/>
      <c r="E24" s="40"/>
      <c r="F24" s="40"/>
      <c r="G24" s="40"/>
      <c r="H24" s="40"/>
      <c r="I24" s="40"/>
      <c r="J24" s="40"/>
      <c r="K24" s="40"/>
      <c r="L24" s="40"/>
      <c r="M24" s="40"/>
      <c r="N24" s="40"/>
      <c r="O24" s="40"/>
    </row>
    <row r="25" spans="1:15" ht="20" x14ac:dyDescent="0.35">
      <c r="A25" s="60"/>
      <c r="B25" s="60"/>
      <c r="C25" s="62"/>
      <c r="D25" s="62"/>
      <c r="E25" s="40"/>
      <c r="F25" s="40"/>
      <c r="G25" s="40"/>
      <c r="H25" s="40"/>
      <c r="I25" s="40"/>
      <c r="J25" s="40"/>
      <c r="K25" s="40"/>
      <c r="L25" s="40"/>
      <c r="M25" s="40"/>
      <c r="N25" s="40"/>
      <c r="O25" s="40"/>
    </row>
    <row r="26" spans="1:15" ht="20" x14ac:dyDescent="0.35">
      <c r="A26" s="60"/>
      <c r="B26" s="60"/>
      <c r="C26" s="62"/>
      <c r="D26" s="62"/>
      <c r="E26" s="40"/>
      <c r="F26" s="40"/>
      <c r="G26" s="40"/>
      <c r="H26" s="40"/>
      <c r="I26" s="40"/>
      <c r="J26" s="40"/>
      <c r="K26" s="40"/>
      <c r="L26" s="40"/>
      <c r="M26" s="40"/>
      <c r="N26" s="40"/>
      <c r="O26" s="40"/>
    </row>
    <row r="27" spans="1:15" ht="20" x14ac:dyDescent="0.35">
      <c r="A27" s="60"/>
      <c r="B27" s="60"/>
      <c r="C27" s="62"/>
      <c r="D27" s="62"/>
      <c r="E27" s="40"/>
      <c r="F27" s="40"/>
      <c r="G27" s="40"/>
      <c r="H27" s="40"/>
      <c r="I27" s="40"/>
      <c r="J27" s="40"/>
      <c r="K27" s="40"/>
      <c r="L27" s="40"/>
      <c r="M27" s="40"/>
      <c r="N27" s="40"/>
      <c r="O27" s="40"/>
    </row>
    <row r="28" spans="1:15" ht="20" x14ac:dyDescent="0.35">
      <c r="A28" s="60"/>
      <c r="B28" s="60"/>
      <c r="C28" s="62"/>
      <c r="D28" s="62"/>
      <c r="E28" s="40"/>
      <c r="F28" s="40"/>
      <c r="G28" s="40"/>
      <c r="H28" s="40"/>
      <c r="I28" s="40"/>
      <c r="J28" s="40"/>
      <c r="K28" s="40"/>
      <c r="L28" s="40"/>
      <c r="M28" s="40"/>
      <c r="N28" s="40"/>
      <c r="O28" s="40"/>
    </row>
    <row r="29" spans="1:15" ht="20" x14ac:dyDescent="0.35">
      <c r="A29" s="60"/>
      <c r="B29" s="60"/>
      <c r="C29" s="62"/>
      <c r="D29" s="62"/>
      <c r="E29" s="40"/>
      <c r="F29" s="40"/>
      <c r="G29" s="40"/>
      <c r="H29" s="40"/>
      <c r="I29" s="40"/>
      <c r="J29" s="40"/>
      <c r="K29" s="40"/>
      <c r="L29" s="40"/>
      <c r="M29" s="40"/>
      <c r="N29" s="40"/>
      <c r="O29" s="40"/>
    </row>
    <row r="30" spans="1:15" ht="20" x14ac:dyDescent="0.35">
      <c r="A30" s="60"/>
      <c r="B30" s="60"/>
      <c r="C30" s="62"/>
      <c r="D30" s="62"/>
      <c r="E30" s="40"/>
      <c r="F30" s="40"/>
      <c r="G30" s="40"/>
      <c r="H30" s="40"/>
      <c r="I30" s="40"/>
      <c r="J30" s="40"/>
      <c r="K30" s="40"/>
      <c r="L30" s="40"/>
      <c r="M30" s="40"/>
      <c r="N30" s="40"/>
      <c r="O30" s="40"/>
    </row>
    <row r="31" spans="1:15" ht="20" x14ac:dyDescent="0.35">
      <c r="A31" s="60"/>
      <c r="B31" s="60"/>
      <c r="C31" s="62"/>
      <c r="D31" s="62"/>
      <c r="E31" s="40"/>
      <c r="F31" s="40"/>
      <c r="G31" s="40"/>
      <c r="H31" s="40"/>
      <c r="I31" s="40"/>
      <c r="J31" s="40"/>
      <c r="K31" s="40"/>
      <c r="L31" s="40"/>
      <c r="M31" s="40"/>
      <c r="N31" s="40"/>
      <c r="O31" s="40"/>
    </row>
    <row r="32" spans="1:15" ht="20" x14ac:dyDescent="0.35">
      <c r="A32" s="60"/>
      <c r="B32" s="60"/>
      <c r="C32" s="62"/>
      <c r="D32" s="62"/>
      <c r="E32" s="40"/>
      <c r="F32" s="40"/>
      <c r="G32" s="40"/>
      <c r="H32" s="40"/>
      <c r="I32" s="40"/>
      <c r="J32" s="40"/>
      <c r="K32" s="40"/>
      <c r="L32" s="40"/>
      <c r="M32" s="40"/>
      <c r="N32" s="40"/>
      <c r="O32" s="40"/>
    </row>
    <row r="33" spans="1:15" ht="20" x14ac:dyDescent="0.35">
      <c r="A33" s="60"/>
      <c r="B33" s="60"/>
      <c r="C33" s="62"/>
      <c r="D33" s="62"/>
      <c r="E33" s="40"/>
      <c r="F33" s="40"/>
      <c r="G33" s="40"/>
      <c r="H33" s="40"/>
      <c r="I33" s="40"/>
      <c r="J33" s="40"/>
      <c r="K33" s="40"/>
      <c r="L33" s="40"/>
      <c r="M33" s="40"/>
      <c r="N33" s="40"/>
      <c r="O33" s="40"/>
    </row>
    <row r="34" spans="1:15" ht="20" x14ac:dyDescent="0.35">
      <c r="A34" s="60"/>
      <c r="B34" s="60"/>
      <c r="C34" s="62"/>
      <c r="D34" s="62"/>
      <c r="E34" s="40"/>
      <c r="F34" s="40"/>
      <c r="G34" s="40"/>
      <c r="H34" s="40"/>
      <c r="I34" s="40"/>
      <c r="J34" s="40"/>
      <c r="K34" s="40"/>
      <c r="L34" s="40"/>
      <c r="M34" s="40"/>
      <c r="N34" s="40"/>
      <c r="O34" s="40"/>
    </row>
    <row r="35" spans="1:15" ht="20" x14ac:dyDescent="0.35">
      <c r="A35" s="60"/>
      <c r="B35" s="60"/>
      <c r="C35" s="62"/>
      <c r="D35" s="62"/>
      <c r="E35" s="40"/>
      <c r="F35" s="40"/>
      <c r="G35" s="40"/>
      <c r="H35" s="40"/>
      <c r="I35" s="40"/>
      <c r="J35" s="40"/>
      <c r="K35" s="40"/>
      <c r="L35" s="40"/>
      <c r="M35" s="40"/>
      <c r="N35" s="40"/>
      <c r="O35" s="40"/>
    </row>
    <row r="36" spans="1:15" ht="20" x14ac:dyDescent="0.35">
      <c r="A36" s="60"/>
      <c r="B36" s="60"/>
      <c r="C36" s="62"/>
      <c r="D36" s="62"/>
      <c r="E36" s="40"/>
      <c r="F36" s="40"/>
      <c r="G36" s="40"/>
      <c r="H36" s="40"/>
      <c r="I36" s="40"/>
      <c r="J36" s="40"/>
      <c r="K36" s="40"/>
      <c r="L36" s="40"/>
      <c r="M36" s="40"/>
      <c r="N36" s="40"/>
      <c r="O36" s="40"/>
    </row>
    <row r="37" spans="1:15" ht="20" x14ac:dyDescent="0.35">
      <c r="A37" s="60"/>
      <c r="B37" s="60"/>
      <c r="C37" s="62"/>
      <c r="D37" s="62"/>
      <c r="E37" s="40"/>
      <c r="F37" s="40"/>
      <c r="G37" s="40"/>
      <c r="H37" s="40"/>
      <c r="I37" s="40"/>
      <c r="J37" s="40"/>
      <c r="K37" s="40"/>
      <c r="L37" s="40"/>
      <c r="M37" s="40"/>
      <c r="N37" s="40"/>
      <c r="O37" s="40"/>
    </row>
    <row r="38" spans="1:15" ht="20" x14ac:dyDescent="0.35">
      <c r="A38" s="60"/>
      <c r="B38" s="60"/>
      <c r="C38" s="62"/>
      <c r="D38" s="62"/>
      <c r="E38" s="40"/>
      <c r="F38" s="40"/>
      <c r="G38" s="40"/>
      <c r="H38" s="40"/>
      <c r="I38" s="40"/>
      <c r="J38" s="40"/>
      <c r="K38" s="40"/>
      <c r="L38" s="40"/>
      <c r="M38" s="40"/>
      <c r="N38" s="40"/>
      <c r="O38" s="40"/>
    </row>
    <row r="39" spans="1:15" ht="20" x14ac:dyDescent="0.35">
      <c r="A39" s="60"/>
      <c r="B39" s="60"/>
      <c r="C39" s="62"/>
      <c r="D39" s="62"/>
      <c r="E39" s="40"/>
      <c r="F39" s="40"/>
      <c r="G39" s="40"/>
      <c r="H39" s="40"/>
      <c r="I39" s="40"/>
      <c r="J39" s="40"/>
      <c r="K39" s="40"/>
      <c r="L39" s="40"/>
      <c r="M39" s="40"/>
      <c r="N39" s="40"/>
      <c r="O39" s="40"/>
    </row>
    <row r="40" spans="1:15" ht="20" x14ac:dyDescent="0.35">
      <c r="A40" s="60"/>
      <c r="B40" s="60"/>
      <c r="C40" s="62"/>
      <c r="D40" s="62"/>
      <c r="E40" s="40"/>
      <c r="F40" s="40"/>
      <c r="G40" s="40"/>
      <c r="H40" s="40"/>
      <c r="I40" s="40"/>
      <c r="J40" s="40"/>
      <c r="K40" s="40"/>
      <c r="L40" s="40"/>
      <c r="M40" s="40"/>
      <c r="N40" s="40"/>
      <c r="O40" s="40"/>
    </row>
    <row r="41" spans="1:15" ht="20" x14ac:dyDescent="0.35">
      <c r="A41" s="60"/>
      <c r="B41" s="60"/>
      <c r="C41" s="62"/>
      <c r="D41" s="62"/>
      <c r="E41" s="40"/>
      <c r="F41" s="40"/>
      <c r="G41" s="40"/>
      <c r="H41" s="40"/>
      <c r="I41" s="40"/>
      <c r="J41" s="40"/>
      <c r="K41" s="40"/>
      <c r="L41" s="40"/>
      <c r="M41" s="40"/>
      <c r="N41" s="40"/>
      <c r="O41" s="40"/>
    </row>
    <row r="42" spans="1:15" ht="20" x14ac:dyDescent="0.35">
      <c r="A42" s="60"/>
      <c r="B42" s="60"/>
      <c r="C42" s="62"/>
      <c r="D42" s="62"/>
      <c r="E42" s="40"/>
      <c r="F42" s="40"/>
      <c r="G42" s="40"/>
      <c r="H42" s="40"/>
      <c r="I42" s="40"/>
      <c r="J42" s="40"/>
      <c r="K42" s="40"/>
      <c r="L42" s="40"/>
      <c r="M42" s="40"/>
      <c r="N42" s="40"/>
      <c r="O42" s="40"/>
    </row>
    <row r="43" spans="1:15" ht="20" x14ac:dyDescent="0.35">
      <c r="A43" s="60"/>
      <c r="B43" s="60"/>
      <c r="C43" s="62"/>
      <c r="D43" s="62"/>
      <c r="E43" s="40"/>
      <c r="F43" s="40"/>
      <c r="G43" s="40"/>
      <c r="H43" s="40"/>
      <c r="I43" s="40"/>
      <c r="J43" s="40"/>
      <c r="K43" s="40"/>
      <c r="L43" s="40"/>
      <c r="M43" s="40"/>
      <c r="N43" s="40"/>
      <c r="O43" s="40"/>
    </row>
    <row r="44" spans="1:15" ht="20" x14ac:dyDescent="0.35">
      <c r="A44" s="60"/>
      <c r="B44" s="60"/>
      <c r="C44" s="62"/>
      <c r="D44" s="62"/>
      <c r="E44" s="40"/>
      <c r="F44" s="40"/>
      <c r="G44" s="40"/>
      <c r="H44" s="40"/>
      <c r="I44" s="40"/>
      <c r="J44" s="40"/>
      <c r="K44" s="40"/>
      <c r="L44" s="40"/>
      <c r="M44" s="40"/>
      <c r="N44" s="40"/>
      <c r="O44" s="40"/>
    </row>
    <row r="45" spans="1:15" ht="20" x14ac:dyDescent="0.35">
      <c r="A45" s="60"/>
      <c r="B45" s="60"/>
      <c r="C45" s="62"/>
      <c r="D45" s="62"/>
      <c r="E45" s="40"/>
      <c r="F45" s="40"/>
      <c r="G45" s="40"/>
      <c r="H45" s="40"/>
      <c r="I45" s="40"/>
      <c r="J45" s="40"/>
      <c r="K45" s="40"/>
      <c r="L45" s="40"/>
      <c r="M45" s="40"/>
      <c r="N45" s="40"/>
      <c r="O45" s="40"/>
    </row>
    <row r="46" spans="1:15" ht="20" x14ac:dyDescent="0.35">
      <c r="A46" s="60"/>
      <c r="B46" s="60"/>
      <c r="C46" s="62"/>
      <c r="D46" s="62"/>
      <c r="E46" s="40"/>
      <c r="F46" s="40"/>
      <c r="G46" s="40"/>
      <c r="H46" s="40"/>
      <c r="I46" s="40"/>
      <c r="J46" s="40"/>
      <c r="K46" s="40"/>
      <c r="L46" s="40"/>
      <c r="M46" s="40"/>
      <c r="N46" s="40"/>
      <c r="O46" s="40"/>
    </row>
    <row r="47" spans="1:15" ht="20" x14ac:dyDescent="0.35">
      <c r="A47" s="60"/>
      <c r="B47" s="60"/>
      <c r="C47" s="62"/>
      <c r="D47" s="62"/>
      <c r="E47" s="40"/>
      <c r="F47" s="40"/>
      <c r="G47" s="40"/>
      <c r="H47" s="40"/>
      <c r="I47" s="40"/>
      <c r="J47" s="40"/>
      <c r="K47" s="40"/>
      <c r="L47" s="40"/>
      <c r="M47" s="40"/>
      <c r="N47" s="40"/>
      <c r="O47" s="40"/>
    </row>
    <row r="48" spans="1:15" ht="20" x14ac:dyDescent="0.35">
      <c r="A48" s="60"/>
      <c r="B48" s="60"/>
      <c r="C48" s="62"/>
      <c r="D48" s="62"/>
      <c r="E48" s="40"/>
      <c r="F48" s="40"/>
      <c r="G48" s="40"/>
      <c r="H48" s="40"/>
      <c r="I48" s="40"/>
      <c r="J48" s="40"/>
      <c r="K48" s="40"/>
      <c r="L48" s="40"/>
      <c r="M48" s="40"/>
      <c r="N48" s="40"/>
      <c r="O48" s="40"/>
    </row>
    <row r="49" spans="1:15" ht="20" x14ac:dyDescent="0.35">
      <c r="A49" s="60"/>
      <c r="B49" s="60"/>
      <c r="C49" s="62"/>
      <c r="D49" s="62"/>
      <c r="E49" s="40"/>
      <c r="F49" s="40"/>
      <c r="G49" s="40"/>
      <c r="H49" s="40"/>
      <c r="I49" s="40"/>
      <c r="J49" s="40"/>
      <c r="K49" s="40"/>
      <c r="L49" s="40"/>
      <c r="M49" s="40"/>
      <c r="N49" s="40"/>
      <c r="O49" s="40"/>
    </row>
    <row r="50" spans="1:15" ht="20" x14ac:dyDescent="0.35">
      <c r="A50" s="60"/>
      <c r="B50" s="60"/>
      <c r="C50" s="62"/>
      <c r="D50" s="62"/>
      <c r="E50" s="40"/>
      <c r="F50" s="40"/>
      <c r="G50" s="40"/>
      <c r="H50" s="40"/>
      <c r="I50" s="40"/>
      <c r="J50" s="40"/>
      <c r="K50" s="40"/>
      <c r="L50" s="40"/>
      <c r="M50" s="40"/>
      <c r="N50" s="40"/>
      <c r="O50" s="40"/>
    </row>
    <row r="51" spans="1:15" ht="20" x14ac:dyDescent="0.35">
      <c r="A51" s="60"/>
      <c r="B51" s="60"/>
      <c r="C51" s="62"/>
      <c r="D51" s="62"/>
      <c r="E51" s="40"/>
      <c r="F51" s="40"/>
      <c r="G51" s="40"/>
      <c r="H51" s="40"/>
      <c r="I51" s="40"/>
      <c r="J51" s="40"/>
      <c r="K51" s="40"/>
      <c r="L51" s="40"/>
      <c r="M51" s="40"/>
      <c r="N51" s="40"/>
      <c r="O51" s="40"/>
    </row>
    <row r="52" spans="1:15" ht="20" x14ac:dyDescent="0.35">
      <c r="A52" s="60"/>
      <c r="B52" s="18"/>
      <c r="C52" s="27"/>
      <c r="D52" s="27"/>
    </row>
    <row r="53" spans="1:15" ht="20" x14ac:dyDescent="0.35">
      <c r="A53" s="60"/>
      <c r="B53" s="18"/>
      <c r="C53" s="27"/>
      <c r="D53" s="27"/>
    </row>
    <row r="54" spans="1:15" ht="20" x14ac:dyDescent="0.35">
      <c r="A54" s="60"/>
      <c r="B54" s="18"/>
      <c r="C54" s="27"/>
      <c r="D54" s="27"/>
    </row>
    <row r="55" spans="1:15" ht="20" x14ac:dyDescent="0.35">
      <c r="A55" s="60"/>
      <c r="B55" s="18"/>
      <c r="C55" s="27"/>
      <c r="D55" s="27"/>
    </row>
    <row r="56" spans="1:15" ht="20" x14ac:dyDescent="0.35">
      <c r="A56" s="60"/>
      <c r="B56" s="18"/>
      <c r="C56" s="27"/>
      <c r="D56" s="27"/>
    </row>
    <row r="57" spans="1:15" ht="20" x14ac:dyDescent="0.35">
      <c r="A57" s="60"/>
      <c r="B57" s="18"/>
      <c r="C57" s="27"/>
      <c r="D57" s="27"/>
    </row>
    <row r="58" spans="1:15" ht="20" x14ac:dyDescent="0.35">
      <c r="A58" s="60"/>
      <c r="B58" s="18"/>
      <c r="C58" s="27"/>
      <c r="D58" s="27"/>
    </row>
    <row r="59" spans="1:15" ht="20" x14ac:dyDescent="0.35">
      <c r="A59" s="60"/>
      <c r="B59" s="18"/>
      <c r="C59" s="27"/>
      <c r="D59" s="27"/>
    </row>
    <row r="60" spans="1:15" ht="20" x14ac:dyDescent="0.35">
      <c r="A60" s="60"/>
      <c r="B60" s="18"/>
      <c r="C60" s="27"/>
      <c r="D60" s="27"/>
    </row>
    <row r="61" spans="1:15" ht="20" x14ac:dyDescent="0.35">
      <c r="A61" s="60"/>
      <c r="B61" s="18"/>
      <c r="C61" s="27"/>
      <c r="D61" s="27"/>
    </row>
    <row r="62" spans="1:15" ht="20" x14ac:dyDescent="0.35">
      <c r="A62" s="60"/>
      <c r="B62" s="18"/>
      <c r="C62" s="27"/>
      <c r="D62" s="27"/>
    </row>
    <row r="63" spans="1:15" ht="20" x14ac:dyDescent="0.35">
      <c r="A63" s="60"/>
      <c r="B63" s="18"/>
      <c r="C63" s="27"/>
      <c r="D63" s="27"/>
    </row>
    <row r="64" spans="1:15" ht="20" x14ac:dyDescent="0.35">
      <c r="A64" s="60"/>
      <c r="B64" s="18"/>
      <c r="C64" s="27"/>
      <c r="D64" s="27"/>
    </row>
    <row r="65" spans="1:4" ht="20" x14ac:dyDescent="0.35">
      <c r="A65" s="60"/>
      <c r="B65" s="18"/>
      <c r="C65" s="27"/>
      <c r="D65" s="27"/>
    </row>
    <row r="66" spans="1:4" ht="20" x14ac:dyDescent="0.35">
      <c r="A66" s="60"/>
      <c r="B66" s="18"/>
      <c r="C66" s="27"/>
      <c r="D66" s="27"/>
    </row>
    <row r="67" spans="1:4" ht="20" x14ac:dyDescent="0.35">
      <c r="A67" s="60"/>
      <c r="B67" s="18"/>
      <c r="C67" s="27"/>
      <c r="D67" s="27"/>
    </row>
    <row r="68" spans="1:4" ht="20" x14ac:dyDescent="0.35">
      <c r="A68" s="60"/>
      <c r="B68" s="18"/>
      <c r="C68" s="27"/>
      <c r="D68" s="27"/>
    </row>
    <row r="69" spans="1:4" ht="20" x14ac:dyDescent="0.35">
      <c r="A69" s="60"/>
      <c r="B69" s="18"/>
      <c r="C69" s="27"/>
      <c r="D69" s="27"/>
    </row>
    <row r="70" spans="1:4" ht="20" x14ac:dyDescent="0.35">
      <c r="A70" s="60"/>
      <c r="B70" s="18"/>
      <c r="C70" s="27"/>
      <c r="D70" s="27"/>
    </row>
    <row r="71" spans="1:4" ht="20" x14ac:dyDescent="0.35">
      <c r="A71" s="60"/>
      <c r="B71" s="18"/>
      <c r="C71" s="27"/>
      <c r="D71" s="27"/>
    </row>
    <row r="72" spans="1:4" ht="20" x14ac:dyDescent="0.35">
      <c r="A72" s="60"/>
      <c r="B72" s="18"/>
      <c r="C72" s="27"/>
      <c r="D72" s="27"/>
    </row>
    <row r="73" spans="1:4" ht="20" x14ac:dyDescent="0.35">
      <c r="A73" s="60"/>
      <c r="B73" s="18"/>
      <c r="C73" s="27"/>
      <c r="D73" s="27"/>
    </row>
    <row r="74" spans="1:4" ht="20" x14ac:dyDescent="0.35">
      <c r="A74" s="60"/>
      <c r="B74" s="18"/>
      <c r="C74" s="27"/>
      <c r="D74" s="27"/>
    </row>
    <row r="75" spans="1:4" ht="20" x14ac:dyDescent="0.35">
      <c r="A75" s="60"/>
      <c r="B75" s="18"/>
      <c r="C75" s="27"/>
      <c r="D75" s="27"/>
    </row>
    <row r="76" spans="1:4" ht="20" x14ac:dyDescent="0.35">
      <c r="A76" s="60"/>
      <c r="B76" s="18"/>
      <c r="C76" s="27"/>
      <c r="D76" s="27"/>
    </row>
    <row r="77" spans="1:4" ht="20" x14ac:dyDescent="0.35">
      <c r="A77" s="60"/>
      <c r="B77" s="18"/>
      <c r="C77" s="27"/>
      <c r="D77" s="27"/>
    </row>
    <row r="78" spans="1:4" ht="20" x14ac:dyDescent="0.35">
      <c r="A78" s="60"/>
      <c r="B78" s="18"/>
      <c r="C78" s="27"/>
      <c r="D78" s="27"/>
    </row>
    <row r="79" spans="1:4" ht="20" x14ac:dyDescent="0.35">
      <c r="A79" s="60"/>
      <c r="B79" s="18"/>
      <c r="C79" s="27"/>
      <c r="D79" s="27"/>
    </row>
    <row r="80" spans="1:4" ht="20" x14ac:dyDescent="0.35">
      <c r="A80" s="60"/>
      <c r="B80" s="18"/>
      <c r="C80" s="27"/>
      <c r="D80" s="27"/>
    </row>
    <row r="81" spans="1:4" ht="20" x14ac:dyDescent="0.35">
      <c r="A81" s="60"/>
      <c r="B81" s="18"/>
      <c r="C81" s="27"/>
      <c r="D81" s="27"/>
    </row>
    <row r="82" spans="1:4" ht="20" x14ac:dyDescent="0.35">
      <c r="A82" s="60"/>
      <c r="B82" s="18"/>
      <c r="C82" s="27"/>
      <c r="D82" s="27"/>
    </row>
    <row r="83" spans="1:4" ht="20" x14ac:dyDescent="0.35">
      <c r="A83" s="60"/>
      <c r="B83" s="18"/>
      <c r="C83" s="27"/>
      <c r="D83" s="27"/>
    </row>
    <row r="84" spans="1:4" ht="20" x14ac:dyDescent="0.35">
      <c r="A84" s="60"/>
      <c r="B84" s="18"/>
      <c r="C84" s="27"/>
      <c r="D84" s="27"/>
    </row>
    <row r="85" spans="1:4" ht="20" x14ac:dyDescent="0.35">
      <c r="A85" s="60"/>
      <c r="B85" s="18"/>
      <c r="C85" s="27"/>
      <c r="D85" s="27"/>
    </row>
    <row r="86" spans="1:4" ht="20" x14ac:dyDescent="0.35">
      <c r="A86" s="60"/>
      <c r="B86" s="18"/>
      <c r="C86" s="27"/>
      <c r="D86" s="27"/>
    </row>
    <row r="87" spans="1:4" ht="20" x14ac:dyDescent="0.35">
      <c r="A87" s="60"/>
      <c r="B87" s="18"/>
      <c r="C87" s="27"/>
      <c r="D87" s="27"/>
    </row>
    <row r="88" spans="1:4" ht="20" x14ac:dyDescent="0.35">
      <c r="A88" s="60"/>
      <c r="B88" s="18"/>
      <c r="C88" s="27"/>
      <c r="D88" s="27"/>
    </row>
    <row r="89" spans="1:4" ht="20" x14ac:dyDescent="0.35">
      <c r="A89" s="60"/>
      <c r="B89" s="18"/>
      <c r="C89" s="27"/>
      <c r="D89" s="27"/>
    </row>
    <row r="90" spans="1:4" ht="20" x14ac:dyDescent="0.35">
      <c r="A90" s="60"/>
      <c r="B90" s="18"/>
      <c r="C90" s="27"/>
      <c r="D90" s="27"/>
    </row>
    <row r="91" spans="1:4" ht="20" x14ac:dyDescent="0.35">
      <c r="A91" s="60"/>
      <c r="B91" s="18"/>
      <c r="C91" s="27"/>
      <c r="D91" s="27"/>
    </row>
    <row r="92" spans="1:4" ht="20" x14ac:dyDescent="0.35">
      <c r="A92" s="60"/>
      <c r="B92" s="18"/>
      <c r="C92" s="27"/>
      <c r="D92" s="27"/>
    </row>
    <row r="93" spans="1:4" ht="20" x14ac:dyDescent="0.35">
      <c r="A93" s="60"/>
      <c r="B93" s="18"/>
      <c r="C93" s="27"/>
      <c r="D93" s="27"/>
    </row>
    <row r="94" spans="1:4" ht="20" x14ac:dyDescent="0.35">
      <c r="A94" s="60"/>
      <c r="B94" s="18"/>
      <c r="C94" s="27"/>
      <c r="D94" s="27"/>
    </row>
    <row r="95" spans="1:4" ht="20" x14ac:dyDescent="0.35">
      <c r="A95" s="60"/>
      <c r="B95" s="18"/>
      <c r="C95" s="27"/>
      <c r="D95" s="27"/>
    </row>
    <row r="96" spans="1:4" ht="20" x14ac:dyDescent="0.35">
      <c r="A96" s="60"/>
      <c r="B96" s="18"/>
      <c r="C96" s="27"/>
      <c r="D96" s="27"/>
    </row>
    <row r="97" spans="1:4" ht="20" x14ac:dyDescent="0.35">
      <c r="A97" s="60"/>
      <c r="B97" s="18"/>
      <c r="C97" s="27"/>
      <c r="D97" s="27"/>
    </row>
    <row r="98" spans="1:4" ht="20" x14ac:dyDescent="0.35">
      <c r="A98" s="60"/>
      <c r="B98" s="18"/>
      <c r="C98" s="27"/>
      <c r="D98" s="27"/>
    </row>
    <row r="99" spans="1:4" ht="20" x14ac:dyDescent="0.35">
      <c r="A99" s="60"/>
      <c r="B99" s="18"/>
      <c r="C99" s="27"/>
      <c r="D99" s="27"/>
    </row>
    <row r="100" spans="1:4" ht="20" x14ac:dyDescent="0.35">
      <c r="A100" s="60"/>
      <c r="B100" s="18"/>
      <c r="C100" s="27"/>
      <c r="D100" s="27"/>
    </row>
    <row r="101" spans="1:4" ht="20" x14ac:dyDescent="0.35">
      <c r="A101" s="60"/>
      <c r="B101" s="18"/>
      <c r="C101" s="27"/>
      <c r="D101" s="27"/>
    </row>
    <row r="102" spans="1:4" ht="20" x14ac:dyDescent="0.35">
      <c r="A102" s="60"/>
      <c r="B102" s="18"/>
      <c r="C102" s="27"/>
      <c r="D102" s="27"/>
    </row>
    <row r="103" spans="1:4" ht="20" x14ac:dyDescent="0.35">
      <c r="A103" s="60"/>
      <c r="B103" s="18"/>
      <c r="C103" s="27"/>
      <c r="D103" s="27"/>
    </row>
    <row r="104" spans="1:4" ht="20" x14ac:dyDescent="0.35">
      <c r="A104" s="60"/>
      <c r="B104" s="18"/>
      <c r="C104" s="27"/>
      <c r="D104" s="27"/>
    </row>
    <row r="105" spans="1:4" ht="20" x14ac:dyDescent="0.35">
      <c r="A105" s="60"/>
      <c r="B105" s="18"/>
      <c r="C105" s="27"/>
      <c r="D105" s="27"/>
    </row>
    <row r="106" spans="1:4" ht="20" x14ac:dyDescent="0.35">
      <c r="A106" s="60"/>
      <c r="B106" s="18"/>
      <c r="C106" s="27"/>
      <c r="D106" s="27"/>
    </row>
    <row r="107" spans="1:4" ht="20" x14ac:dyDescent="0.35">
      <c r="A107" s="60"/>
      <c r="B107" s="18"/>
      <c r="C107" s="27"/>
      <c r="D107" s="27"/>
    </row>
    <row r="108" spans="1:4" ht="20" x14ac:dyDescent="0.35">
      <c r="A108" s="60"/>
      <c r="B108" s="18"/>
      <c r="C108" s="27"/>
      <c r="D108" s="27"/>
    </row>
    <row r="109" spans="1:4" ht="20" x14ac:dyDescent="0.35">
      <c r="A109" s="60"/>
      <c r="B109" s="18"/>
      <c r="C109" s="27"/>
      <c r="D109" s="27"/>
    </row>
    <row r="110" spans="1:4" ht="20" x14ac:dyDescent="0.35">
      <c r="A110" s="60"/>
      <c r="B110" s="18"/>
      <c r="C110" s="27"/>
      <c r="D110" s="27"/>
    </row>
    <row r="111" spans="1:4" ht="20" x14ac:dyDescent="0.35">
      <c r="A111" s="60"/>
      <c r="B111" s="18"/>
      <c r="C111" s="27"/>
      <c r="D111" s="27"/>
    </row>
    <row r="112" spans="1:4" ht="20" x14ac:dyDescent="0.35">
      <c r="A112" s="60"/>
      <c r="B112" s="18"/>
      <c r="C112" s="27"/>
      <c r="D112" s="27"/>
    </row>
    <row r="113" spans="1:4" ht="20" x14ac:dyDescent="0.35">
      <c r="A113" s="60"/>
      <c r="B113" s="18"/>
      <c r="C113" s="27"/>
      <c r="D113" s="27"/>
    </row>
    <row r="114" spans="1:4" ht="20" x14ac:dyDescent="0.35">
      <c r="A114" s="60"/>
      <c r="B114" s="18"/>
      <c r="C114" s="27"/>
      <c r="D114" s="27"/>
    </row>
    <row r="115" spans="1:4" ht="20" x14ac:dyDescent="0.35">
      <c r="A115" s="60"/>
      <c r="B115" s="18"/>
      <c r="C115" s="27"/>
      <c r="D115" s="27"/>
    </row>
    <row r="116" spans="1:4" ht="20" x14ac:dyDescent="0.35">
      <c r="A116" s="60"/>
      <c r="B116" s="18"/>
      <c r="C116" s="27"/>
      <c r="D116" s="27"/>
    </row>
    <row r="117" spans="1:4" ht="20" x14ac:dyDescent="0.35">
      <c r="A117" s="60"/>
      <c r="B117" s="18"/>
      <c r="C117" s="27"/>
      <c r="D117" s="27"/>
    </row>
    <row r="118" spans="1:4" ht="20" x14ac:dyDescent="0.35">
      <c r="A118" s="60"/>
      <c r="B118" s="18"/>
      <c r="C118" s="27"/>
      <c r="D118" s="27"/>
    </row>
    <row r="119" spans="1:4" ht="20" x14ac:dyDescent="0.35">
      <c r="A119" s="60"/>
      <c r="B119" s="18"/>
      <c r="C119" s="27"/>
      <c r="D119" s="27"/>
    </row>
    <row r="120" spans="1:4" ht="20" x14ac:dyDescent="0.35">
      <c r="A120" s="60"/>
      <c r="B120" s="18"/>
      <c r="C120" s="27"/>
      <c r="D120" s="27"/>
    </row>
    <row r="121" spans="1:4" ht="20" x14ac:dyDescent="0.35">
      <c r="A121" s="60"/>
      <c r="B121" s="18"/>
      <c r="C121" s="27"/>
      <c r="D121" s="27"/>
    </row>
    <row r="122" spans="1:4" ht="20" x14ac:dyDescent="0.35">
      <c r="A122" s="60"/>
      <c r="B122" s="18"/>
      <c r="C122" s="27"/>
      <c r="D122" s="27"/>
    </row>
    <row r="123" spans="1:4" ht="20" x14ac:dyDescent="0.35">
      <c r="A123" s="60"/>
      <c r="B123" s="18"/>
      <c r="C123" s="27"/>
      <c r="D123" s="27"/>
    </row>
    <row r="124" spans="1:4" ht="20" x14ac:dyDescent="0.35">
      <c r="A124" s="60"/>
      <c r="B124" s="18"/>
      <c r="C124" s="27"/>
      <c r="D124" s="27"/>
    </row>
    <row r="125" spans="1:4" ht="20" x14ac:dyDescent="0.35">
      <c r="A125" s="60"/>
      <c r="B125" s="18"/>
      <c r="C125" s="27"/>
      <c r="D125" s="27"/>
    </row>
    <row r="126" spans="1:4" ht="20" x14ac:dyDescent="0.35">
      <c r="A126" s="60"/>
      <c r="B126" s="18"/>
      <c r="C126" s="27"/>
      <c r="D126" s="27"/>
    </row>
    <row r="127" spans="1:4" ht="20" x14ac:dyDescent="0.35">
      <c r="A127" s="60"/>
      <c r="B127" s="18"/>
      <c r="C127" s="27"/>
      <c r="D127" s="27"/>
    </row>
    <row r="128" spans="1:4" ht="20" x14ac:dyDescent="0.35">
      <c r="A128" s="60"/>
      <c r="B128" s="18"/>
      <c r="C128" s="27"/>
      <c r="D128" s="27"/>
    </row>
    <row r="129" spans="1:4" ht="20" x14ac:dyDescent="0.35">
      <c r="A129" s="60"/>
      <c r="B129" s="18"/>
      <c r="C129" s="27"/>
      <c r="D129" s="27"/>
    </row>
    <row r="130" spans="1:4" ht="20" x14ac:dyDescent="0.35">
      <c r="A130" s="60"/>
      <c r="B130" s="18"/>
      <c r="C130" s="27"/>
      <c r="D130" s="27"/>
    </row>
    <row r="131" spans="1:4" ht="20" x14ac:dyDescent="0.35">
      <c r="A131" s="60"/>
      <c r="B131" s="18"/>
      <c r="C131" s="27"/>
      <c r="D131" s="27"/>
    </row>
    <row r="132" spans="1:4" ht="20" x14ac:dyDescent="0.35">
      <c r="A132" s="60"/>
      <c r="B132" s="18"/>
      <c r="C132" s="27"/>
      <c r="D132" s="27"/>
    </row>
    <row r="133" spans="1:4" ht="20" x14ac:dyDescent="0.35">
      <c r="A133" s="60"/>
      <c r="B133" s="18"/>
      <c r="C133" s="27"/>
      <c r="D133" s="27"/>
    </row>
    <row r="134" spans="1:4" ht="20" x14ac:dyDescent="0.35">
      <c r="A134" s="60"/>
      <c r="B134" s="18"/>
      <c r="C134" s="27"/>
      <c r="D134" s="27"/>
    </row>
    <row r="135" spans="1:4" ht="20" x14ac:dyDescent="0.35">
      <c r="A135" s="60"/>
      <c r="B135" s="18"/>
      <c r="C135" s="27"/>
      <c r="D135" s="27"/>
    </row>
    <row r="136" spans="1:4" ht="20" x14ac:dyDescent="0.35">
      <c r="A136" s="60"/>
      <c r="B136" s="18"/>
      <c r="C136" s="27"/>
      <c r="D136" s="27"/>
    </row>
    <row r="137" spans="1:4" ht="20" x14ac:dyDescent="0.35">
      <c r="A137" s="60"/>
      <c r="B137" s="18"/>
      <c r="C137" s="27"/>
      <c r="D137" s="27"/>
    </row>
    <row r="138" spans="1:4" ht="20" x14ac:dyDescent="0.35">
      <c r="A138" s="60"/>
      <c r="B138" s="18"/>
      <c r="C138" s="27"/>
      <c r="D138" s="27"/>
    </row>
    <row r="139" spans="1:4" ht="20" x14ac:dyDescent="0.35">
      <c r="A139" s="60"/>
      <c r="B139" s="18"/>
      <c r="C139" s="27"/>
      <c r="D139" s="27"/>
    </row>
    <row r="140" spans="1:4" ht="20" x14ac:dyDescent="0.35">
      <c r="A140" s="60"/>
      <c r="B140" s="18"/>
      <c r="C140" s="27"/>
      <c r="D140" s="27"/>
    </row>
    <row r="141" spans="1:4" ht="20" x14ac:dyDescent="0.35">
      <c r="A141" s="60"/>
      <c r="B141" s="18"/>
      <c r="C141" s="27"/>
      <c r="D141" s="27"/>
    </row>
    <row r="142" spans="1:4" ht="20" x14ac:dyDescent="0.35">
      <c r="A142" s="60"/>
      <c r="B142" s="18"/>
      <c r="C142" s="27"/>
      <c r="D142" s="27"/>
    </row>
    <row r="143" spans="1:4" ht="20" x14ac:dyDescent="0.35">
      <c r="A143" s="60"/>
      <c r="B143" s="18"/>
      <c r="C143" s="27"/>
      <c r="D143" s="27"/>
    </row>
    <row r="144" spans="1:4" ht="20" x14ac:dyDescent="0.35">
      <c r="A144" s="60"/>
      <c r="B144" s="18"/>
      <c r="C144" s="27"/>
      <c r="D144" s="27"/>
    </row>
    <row r="145" spans="1:4" ht="20" x14ac:dyDescent="0.35">
      <c r="A145" s="60"/>
      <c r="B145" s="18"/>
      <c r="C145" s="27"/>
      <c r="D145" s="27"/>
    </row>
    <row r="146" spans="1:4" ht="20" x14ac:dyDescent="0.35">
      <c r="A146" s="60"/>
      <c r="B146" s="18"/>
      <c r="C146" s="27"/>
      <c r="D146" s="27"/>
    </row>
    <row r="147" spans="1:4" ht="20" x14ac:dyDescent="0.35">
      <c r="A147" s="60"/>
      <c r="B147" s="18"/>
      <c r="C147" s="27"/>
      <c r="D147" s="27"/>
    </row>
    <row r="148" spans="1:4" ht="20" x14ac:dyDescent="0.35">
      <c r="A148" s="60"/>
      <c r="B148" s="18"/>
      <c r="C148" s="27"/>
      <c r="D148" s="27"/>
    </row>
    <row r="149" spans="1:4" ht="20" x14ac:dyDescent="0.35">
      <c r="A149" s="60"/>
      <c r="B149" s="18"/>
      <c r="C149" s="27"/>
      <c r="D149" s="27"/>
    </row>
    <row r="150" spans="1:4" ht="20" x14ac:dyDescent="0.35">
      <c r="A150" s="60"/>
      <c r="B150" s="18"/>
      <c r="C150" s="27"/>
      <c r="D150" s="27"/>
    </row>
    <row r="151" spans="1:4" ht="20" x14ac:dyDescent="0.35">
      <c r="A151" s="60"/>
      <c r="B151" s="18"/>
      <c r="C151" s="27"/>
      <c r="D151" s="27"/>
    </row>
    <row r="152" spans="1:4" ht="20" x14ac:dyDescent="0.35">
      <c r="A152" s="60"/>
      <c r="B152" s="18"/>
      <c r="C152" s="27"/>
      <c r="D152" s="27"/>
    </row>
    <row r="153" spans="1:4" ht="20" x14ac:dyDescent="0.35">
      <c r="A153" s="60"/>
      <c r="B153" s="18"/>
      <c r="C153" s="27"/>
      <c r="D153" s="27"/>
    </row>
    <row r="154" spans="1:4" ht="20" x14ac:dyDescent="0.35">
      <c r="A154" s="60"/>
      <c r="B154" s="18"/>
      <c r="C154" s="27"/>
      <c r="D154" s="27"/>
    </row>
    <row r="155" spans="1:4" ht="20" x14ac:dyDescent="0.35">
      <c r="A155" s="60"/>
      <c r="B155" s="18"/>
      <c r="C155" s="27"/>
      <c r="D155" s="27"/>
    </row>
    <row r="156" spans="1:4" ht="20" x14ac:dyDescent="0.35">
      <c r="A156" s="60"/>
      <c r="B156" s="18"/>
      <c r="C156" s="27"/>
      <c r="D156" s="27"/>
    </row>
    <row r="157" spans="1:4" ht="20" x14ac:dyDescent="0.35">
      <c r="A157" s="60"/>
      <c r="B157" s="18"/>
      <c r="C157" s="27"/>
      <c r="D157" s="27"/>
    </row>
    <row r="158" spans="1:4" ht="20" x14ac:dyDescent="0.35">
      <c r="A158" s="60"/>
      <c r="B158" s="18"/>
      <c r="C158" s="27"/>
      <c r="D158" s="27"/>
    </row>
    <row r="159" spans="1:4" ht="20" x14ac:dyDescent="0.35">
      <c r="A159" s="60"/>
      <c r="B159" s="18"/>
      <c r="C159" s="27"/>
      <c r="D159" s="27"/>
    </row>
    <row r="160" spans="1:4" ht="20" x14ac:dyDescent="0.35">
      <c r="A160" s="60"/>
      <c r="B160" s="18"/>
      <c r="C160" s="27"/>
      <c r="D160" s="27"/>
    </row>
    <row r="161" spans="1:4" ht="20" x14ac:dyDescent="0.35">
      <c r="A161" s="60"/>
      <c r="B161" s="18"/>
      <c r="C161" s="27"/>
      <c r="D161" s="27"/>
    </row>
    <row r="162" spans="1:4" ht="20" x14ac:dyDescent="0.35">
      <c r="A162" s="60"/>
      <c r="B162" s="18"/>
      <c r="C162" s="27"/>
      <c r="D162" s="27"/>
    </row>
    <row r="163" spans="1:4" ht="20" x14ac:dyDescent="0.35">
      <c r="A163" s="60"/>
      <c r="B163" s="18"/>
      <c r="C163" s="27"/>
      <c r="D163" s="27"/>
    </row>
    <row r="164" spans="1:4" ht="20" x14ac:dyDescent="0.35">
      <c r="A164" s="60"/>
      <c r="B164" s="18"/>
      <c r="C164" s="27"/>
      <c r="D164" s="27"/>
    </row>
    <row r="165" spans="1:4" ht="20" x14ac:dyDescent="0.35">
      <c r="A165" s="60"/>
      <c r="B165" s="18"/>
      <c r="C165" s="27"/>
      <c r="D165" s="27"/>
    </row>
    <row r="166" spans="1:4" ht="20" x14ac:dyDescent="0.35">
      <c r="A166" s="60"/>
      <c r="B166" s="18"/>
      <c r="C166" s="27"/>
      <c r="D166" s="27"/>
    </row>
    <row r="167" spans="1:4" ht="20" x14ac:dyDescent="0.35">
      <c r="A167" s="60"/>
      <c r="B167" s="18"/>
      <c r="C167" s="27"/>
      <c r="D167" s="27"/>
    </row>
    <row r="168" spans="1:4" ht="20" x14ac:dyDescent="0.35">
      <c r="A168" s="60"/>
      <c r="B168" s="18"/>
      <c r="C168" s="27"/>
      <c r="D168" s="27"/>
    </row>
    <row r="169" spans="1:4" ht="20" x14ac:dyDescent="0.35">
      <c r="A169" s="60"/>
      <c r="B169" s="18"/>
      <c r="C169" s="27"/>
      <c r="D169" s="27"/>
    </row>
    <row r="170" spans="1:4" ht="20" x14ac:dyDescent="0.35">
      <c r="A170" s="60"/>
      <c r="B170" s="18"/>
      <c r="C170" s="27"/>
      <c r="D170" s="27"/>
    </row>
    <row r="171" spans="1:4" ht="20" x14ac:dyDescent="0.35">
      <c r="A171" s="60"/>
      <c r="B171" s="18"/>
      <c r="C171" s="27"/>
      <c r="D171" s="27"/>
    </row>
    <row r="172" spans="1:4" ht="20" x14ac:dyDescent="0.35">
      <c r="A172" s="60"/>
      <c r="B172" s="18"/>
      <c r="C172" s="27"/>
      <c r="D172" s="27"/>
    </row>
    <row r="173" spans="1:4" ht="20" x14ac:dyDescent="0.35">
      <c r="A173" s="60"/>
      <c r="B173" s="18"/>
      <c r="C173" s="27"/>
      <c r="D173" s="27"/>
    </row>
    <row r="174" spans="1:4" ht="20" x14ac:dyDescent="0.35">
      <c r="A174" s="60"/>
      <c r="B174" s="18"/>
      <c r="C174" s="27"/>
      <c r="D174" s="27"/>
    </row>
    <row r="175" spans="1:4" ht="20" x14ac:dyDescent="0.35">
      <c r="A175" s="60"/>
      <c r="B175" s="18"/>
      <c r="C175" s="27"/>
      <c r="D175" s="27"/>
    </row>
    <row r="176" spans="1:4" ht="20" x14ac:dyDescent="0.35">
      <c r="A176" s="60"/>
      <c r="B176" s="18"/>
      <c r="C176" s="27"/>
      <c r="D176" s="27"/>
    </row>
    <row r="177" spans="1:4" ht="20" x14ac:dyDescent="0.35">
      <c r="A177" s="60"/>
      <c r="B177" s="18"/>
      <c r="C177" s="27"/>
      <c r="D177" s="27"/>
    </row>
    <row r="178" spans="1:4" ht="20" x14ac:dyDescent="0.35">
      <c r="A178" s="60"/>
      <c r="B178" s="18"/>
      <c r="C178" s="27"/>
      <c r="D178" s="27"/>
    </row>
    <row r="179" spans="1:4" ht="20" x14ac:dyDescent="0.35">
      <c r="A179" s="60"/>
      <c r="B179" s="18"/>
      <c r="C179" s="27"/>
      <c r="D179" s="27"/>
    </row>
    <row r="180" spans="1:4" ht="20" x14ac:dyDescent="0.35">
      <c r="A180" s="60"/>
      <c r="B180" s="18"/>
      <c r="C180" s="27"/>
      <c r="D180" s="27"/>
    </row>
    <row r="181" spans="1:4" ht="20" x14ac:dyDescent="0.35">
      <c r="A181" s="60"/>
      <c r="B181" s="18"/>
      <c r="C181" s="27"/>
      <c r="D181" s="27"/>
    </row>
    <row r="182" spans="1:4" ht="20" x14ac:dyDescent="0.35">
      <c r="A182" s="60"/>
      <c r="B182" s="18"/>
      <c r="C182" s="27"/>
      <c r="D182" s="27"/>
    </row>
    <row r="183" spans="1:4" ht="20" x14ac:dyDescent="0.35">
      <c r="A183" s="60"/>
      <c r="B183" s="18"/>
      <c r="C183" s="27"/>
      <c r="D183" s="27"/>
    </row>
    <row r="184" spans="1:4" ht="20" x14ac:dyDescent="0.35">
      <c r="A184" s="60"/>
      <c r="B184" s="18"/>
      <c r="C184" s="27"/>
      <c r="D184" s="27"/>
    </row>
    <row r="185" spans="1:4" ht="20" x14ac:dyDescent="0.35">
      <c r="A185" s="60"/>
      <c r="B185" s="18"/>
      <c r="C185" s="27"/>
      <c r="D185" s="27"/>
    </row>
    <row r="186" spans="1:4" ht="20" x14ac:dyDescent="0.35">
      <c r="A186" s="60"/>
      <c r="B186" s="18"/>
      <c r="C186" s="27"/>
      <c r="D186" s="27"/>
    </row>
    <row r="187" spans="1:4" ht="20" x14ac:dyDescent="0.35">
      <c r="A187" s="60"/>
      <c r="B187" s="18"/>
      <c r="C187" s="27"/>
      <c r="D187" s="27"/>
    </row>
    <row r="188" spans="1:4" ht="20" x14ac:dyDescent="0.35">
      <c r="A188" s="60"/>
      <c r="B188" s="18"/>
      <c r="C188" s="27"/>
      <c r="D188" s="27"/>
    </row>
    <row r="189" spans="1:4" ht="20" x14ac:dyDescent="0.35">
      <c r="A189" s="60"/>
      <c r="B189" s="18"/>
      <c r="C189" s="27"/>
      <c r="D189" s="27"/>
    </row>
    <row r="190" spans="1:4" ht="20" x14ac:dyDescent="0.35">
      <c r="A190" s="60"/>
      <c r="B190" s="18"/>
      <c r="C190" s="27"/>
      <c r="D190" s="27"/>
    </row>
    <row r="191" spans="1:4" ht="20" x14ac:dyDescent="0.35">
      <c r="A191" s="60"/>
      <c r="B191" s="18"/>
      <c r="C191" s="27"/>
      <c r="D191" s="27"/>
    </row>
    <row r="192" spans="1:4" ht="20" x14ac:dyDescent="0.35">
      <c r="A192" s="60"/>
      <c r="B192" s="18"/>
      <c r="C192" s="27"/>
      <c r="D192" s="27"/>
    </row>
    <row r="193" spans="1:4" ht="20" x14ac:dyDescent="0.35">
      <c r="A193" s="60"/>
      <c r="B193" s="18"/>
      <c r="C193" s="27"/>
      <c r="D193" s="27"/>
    </row>
    <row r="194" spans="1:4" ht="20" x14ac:dyDescent="0.35">
      <c r="A194" s="60"/>
      <c r="B194" s="18"/>
      <c r="C194" s="27"/>
      <c r="D194" s="27"/>
    </row>
    <row r="195" spans="1:4" ht="20" x14ac:dyDescent="0.35">
      <c r="A195" s="60"/>
      <c r="B195" s="18"/>
      <c r="C195" s="27"/>
      <c r="D195" s="27"/>
    </row>
    <row r="196" spans="1:4" ht="20" x14ac:dyDescent="0.35">
      <c r="A196" s="60"/>
      <c r="B196" s="18"/>
      <c r="C196" s="27"/>
      <c r="D196" s="27"/>
    </row>
    <row r="197" spans="1:4" ht="20" x14ac:dyDescent="0.35">
      <c r="A197" s="60"/>
      <c r="B197" s="18"/>
      <c r="C197" s="27"/>
      <c r="D197" s="27"/>
    </row>
    <row r="198" spans="1:4" ht="20" x14ac:dyDescent="0.35">
      <c r="A198" s="60"/>
      <c r="B198" s="18"/>
      <c r="C198" s="27"/>
      <c r="D198" s="27"/>
    </row>
    <row r="199" spans="1:4" ht="20" x14ac:dyDescent="0.35">
      <c r="A199" s="60"/>
      <c r="B199" s="18"/>
      <c r="C199" s="27"/>
      <c r="D199" s="27"/>
    </row>
    <row r="200" spans="1:4" ht="20" x14ac:dyDescent="0.35">
      <c r="A200" s="60"/>
      <c r="B200" s="18"/>
      <c r="C200" s="27"/>
      <c r="D200" s="27"/>
    </row>
    <row r="201" spans="1:4" ht="20" x14ac:dyDescent="0.35">
      <c r="A201" s="60"/>
      <c r="B201" s="18"/>
      <c r="C201" s="27"/>
      <c r="D201" s="27"/>
    </row>
    <row r="202" spans="1:4" ht="20" x14ac:dyDescent="0.35">
      <c r="A202" s="60"/>
      <c r="B202" s="18"/>
      <c r="C202" s="27"/>
      <c r="D202" s="27"/>
    </row>
    <row r="203" spans="1:4" ht="20" x14ac:dyDescent="0.35">
      <c r="A203" s="60"/>
      <c r="B203" s="18"/>
      <c r="C203" s="27"/>
      <c r="D203" s="27"/>
    </row>
    <row r="204" spans="1:4" ht="20" x14ac:dyDescent="0.35">
      <c r="A204" s="60"/>
      <c r="B204" s="18"/>
      <c r="C204" s="27"/>
      <c r="D204" s="27"/>
    </row>
    <row r="205" spans="1:4" ht="20" x14ac:dyDescent="0.35">
      <c r="A205" s="60"/>
      <c r="B205" s="18"/>
      <c r="C205" s="27"/>
      <c r="D205" s="27"/>
    </row>
    <row r="206" spans="1:4" ht="20" x14ac:dyDescent="0.35">
      <c r="A206" s="60"/>
      <c r="B206" s="18"/>
      <c r="C206" s="27"/>
      <c r="D206" s="27"/>
    </row>
    <row r="207" spans="1:4" ht="20" x14ac:dyDescent="0.35">
      <c r="A207" s="60"/>
      <c r="B207" s="18"/>
      <c r="C207" s="27"/>
      <c r="D207" s="27"/>
    </row>
    <row r="208" spans="1:4" x14ac:dyDescent="0.35">
      <c r="A208" s="40"/>
      <c r="B208" s="18"/>
      <c r="C208" s="18"/>
      <c r="D208" s="18"/>
    </row>
    <row r="209" spans="1:8" ht="20" x14ac:dyDescent="0.35">
      <c r="A209" s="40"/>
      <c r="B209" s="23" t="s">
        <v>81</v>
      </c>
      <c r="C209" s="23" t="s">
        <v>129</v>
      </c>
      <c r="D209" s="26" t="s">
        <v>81</v>
      </c>
      <c r="E209" s="26" t="s">
        <v>129</v>
      </c>
    </row>
    <row r="210" spans="1:8" ht="21" x14ac:dyDescent="0.5">
      <c r="A210" s="40"/>
      <c r="B210" s="24" t="s">
        <v>83</v>
      </c>
      <c r="C210" s="24" t="s">
        <v>52</v>
      </c>
      <c r="D210" t="s">
        <v>83</v>
      </c>
      <c r="F210" t="str">
        <f t="shared" ref="F210:F221" si="0">IF(NOT(ISBLANK(D210)),D210,IF(NOT(ISBLANK(E210))," "&amp;E210,FALSE))</f>
        <v>Afectación Económica o presupuestal</v>
      </c>
      <c r="G210" t="s">
        <v>83</v>
      </c>
      <c r="H210" t="str">
        <f ca="1">IF(NOT(ISERROR(MATCH(G210,_xlfn.ANCHORARRAY(B221),0))),F223&amp;"Por favor no seleccionar los criterios de impacto",G210)</f>
        <v>Afectación Económica o presupuestal</v>
      </c>
    </row>
    <row r="211" spans="1:8" ht="21" x14ac:dyDescent="0.5">
      <c r="A211" s="40"/>
      <c r="B211" s="24" t="s">
        <v>83</v>
      </c>
      <c r="C211" s="24" t="s">
        <v>86</v>
      </c>
      <c r="E211" t="s">
        <v>52</v>
      </c>
      <c r="F211" t="str">
        <f t="shared" si="0"/>
        <v xml:space="preserve"> Afectación menor a 10 SMLMV .</v>
      </c>
    </row>
    <row r="212" spans="1:8" ht="21" x14ac:dyDescent="0.5">
      <c r="A212" s="40"/>
      <c r="B212" s="24" t="s">
        <v>83</v>
      </c>
      <c r="C212" s="24" t="s">
        <v>87</v>
      </c>
      <c r="E212" t="s">
        <v>86</v>
      </c>
      <c r="F212" t="str">
        <f t="shared" si="0"/>
        <v xml:space="preserve"> Entre 10 y 50 SMLMV </v>
      </c>
    </row>
    <row r="213" spans="1:8" ht="21" x14ac:dyDescent="0.5">
      <c r="A213" s="40"/>
      <c r="B213" s="24" t="s">
        <v>83</v>
      </c>
      <c r="C213" s="24" t="s">
        <v>88</v>
      </c>
      <c r="E213" t="s">
        <v>87</v>
      </c>
      <c r="F213" t="str">
        <f t="shared" si="0"/>
        <v xml:space="preserve"> Entre 50 y 100 SMLMV </v>
      </c>
    </row>
    <row r="214" spans="1:8" ht="21" x14ac:dyDescent="0.5">
      <c r="A214" s="40"/>
      <c r="B214" s="24" t="s">
        <v>83</v>
      </c>
      <c r="C214" s="24" t="s">
        <v>89</v>
      </c>
      <c r="E214" t="s">
        <v>88</v>
      </c>
      <c r="F214" t="str">
        <f t="shared" si="0"/>
        <v xml:space="preserve"> Entre 100 y 500 SMLMV </v>
      </c>
    </row>
    <row r="215" spans="1:8" ht="21" x14ac:dyDescent="0.5">
      <c r="A215" s="40"/>
      <c r="B215" s="24" t="s">
        <v>51</v>
      </c>
      <c r="C215" s="24" t="s">
        <v>90</v>
      </c>
      <c r="E215" t="s">
        <v>89</v>
      </c>
      <c r="F215" t="str">
        <f t="shared" si="0"/>
        <v xml:space="preserve"> Mayor a 500 SMLMV </v>
      </c>
    </row>
    <row r="216" spans="1:8" ht="21" x14ac:dyDescent="0.5">
      <c r="A216" s="40"/>
      <c r="B216" s="24" t="s">
        <v>51</v>
      </c>
      <c r="C216" s="24" t="s">
        <v>300</v>
      </c>
      <c r="D216" t="s">
        <v>51</v>
      </c>
      <c r="F216" t="str">
        <f t="shared" si="0"/>
        <v>Pérdida Reputacional</v>
      </c>
    </row>
    <row r="217" spans="1:8" ht="21" x14ac:dyDescent="0.5">
      <c r="A217" s="40"/>
      <c r="B217" s="24" t="s">
        <v>51</v>
      </c>
      <c r="C217" s="24" t="s">
        <v>91</v>
      </c>
      <c r="E217" t="s">
        <v>90</v>
      </c>
      <c r="F217" t="str">
        <f t="shared" si="0"/>
        <v xml:space="preserve"> El riesgo afecta la imagen de alguna área de la organización</v>
      </c>
    </row>
    <row r="218" spans="1:8" ht="21" x14ac:dyDescent="0.5">
      <c r="A218" s="40"/>
      <c r="B218" s="24" t="s">
        <v>51</v>
      </c>
      <c r="C218" s="24" t="s">
        <v>302</v>
      </c>
      <c r="E218" t="s">
        <v>300</v>
      </c>
      <c r="F218" t="str">
        <f t="shared" si="0"/>
        <v xml:space="preserve"> El riesgo afecta la imagen de la entidad internamente, de conocimiento general, nivel interno, de junta directiva y accionistas y/o de proveedores</v>
      </c>
    </row>
    <row r="219" spans="1:8" ht="21" x14ac:dyDescent="0.5">
      <c r="A219" s="40"/>
      <c r="B219" s="24" t="s">
        <v>51</v>
      </c>
      <c r="C219" s="24" t="s">
        <v>109</v>
      </c>
      <c r="E219" t="s">
        <v>91</v>
      </c>
      <c r="F219" t="str">
        <f t="shared" si="0"/>
        <v xml:space="preserve"> El riesgo afecta la imagen de la entidad con algunos usuarios de relevancia frente al logro de los objetivos</v>
      </c>
    </row>
    <row r="220" spans="1:8" x14ac:dyDescent="0.35">
      <c r="A220" s="40"/>
      <c r="B220" s="25"/>
      <c r="C220" s="25"/>
      <c r="E220" t="s">
        <v>302</v>
      </c>
      <c r="F220" t="str">
        <f t="shared" si="0"/>
        <v xml:space="preserve"> El riesgo afecta la imagen de la entidad con efecto publicitario sostenido a nivel de sector administrativo, nivel departamental o municipal</v>
      </c>
    </row>
    <row r="221" spans="1:8" x14ac:dyDescent="0.35">
      <c r="A221" s="40"/>
      <c r="B221" s="25" t="e" cm="1">
        <f t="array" aca="1" ref="B221:B223" ca="1">_xlfn.UNIQUE(Tabla1[[#All],[Criterios]])</f>
        <v>#NAME?</v>
      </c>
      <c r="C221" s="25"/>
      <c r="E221" t="s">
        <v>109</v>
      </c>
      <c r="F221" t="str">
        <f t="shared" si="0"/>
        <v xml:space="preserve"> El riesgo afecta la imagen de la entidad a nivel nacional, con efecto publicitarios sostenible a nivel país</v>
      </c>
    </row>
    <row r="222" spans="1:8" x14ac:dyDescent="0.35">
      <c r="A222" s="40"/>
      <c r="B222" s="25" t="e">
        <f ca="1"/>
        <v>#NAME?</v>
      </c>
      <c r="C222" s="25"/>
    </row>
    <row r="223" spans="1:8" x14ac:dyDescent="0.35">
      <c r="B223" s="25" t="e">
        <f ca="1"/>
        <v>#NAME?</v>
      </c>
      <c r="C223" s="25"/>
      <c r="F223" s="28" t="s">
        <v>130</v>
      </c>
    </row>
    <row r="224" spans="1:8" x14ac:dyDescent="0.35">
      <c r="B224" s="17"/>
      <c r="C224" s="17"/>
      <c r="F224" s="28" t="s">
        <v>131</v>
      </c>
    </row>
    <row r="225" spans="2:4" x14ac:dyDescent="0.35">
      <c r="B225" s="17"/>
      <c r="C225" s="17"/>
    </row>
    <row r="226" spans="2:4" x14ac:dyDescent="0.35">
      <c r="B226" s="17"/>
      <c r="C226" s="17"/>
    </row>
    <row r="227" spans="2:4" x14ac:dyDescent="0.35">
      <c r="B227" s="17"/>
      <c r="C227" s="17"/>
      <c r="D227" s="17"/>
    </row>
    <row r="228" spans="2:4" x14ac:dyDescent="0.35">
      <c r="B228" s="17"/>
      <c r="C228" s="17"/>
      <c r="D228" s="17"/>
    </row>
    <row r="229" spans="2:4" x14ac:dyDescent="0.35">
      <c r="B229" s="17"/>
      <c r="C229" s="17"/>
      <c r="D229" s="17"/>
    </row>
    <row r="230" spans="2:4" x14ac:dyDescent="0.35">
      <c r="B230" s="17"/>
      <c r="C230" s="17"/>
      <c r="D230" s="17"/>
    </row>
    <row r="231" spans="2:4" x14ac:dyDescent="0.35">
      <c r="B231" s="17"/>
      <c r="C231" s="17"/>
      <c r="D231" s="17"/>
    </row>
    <row r="232" spans="2:4" x14ac:dyDescent="0.35">
      <c r="B232" s="17"/>
      <c r="C232" s="17"/>
      <c r="D232" s="17"/>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C7" sqref="C7:C8"/>
    </sheetView>
  </sheetViews>
  <sheetFormatPr baseColWidth="10" defaultColWidth="14.26953125" defaultRowHeight="13" x14ac:dyDescent="0.3"/>
  <cols>
    <col min="1" max="2" width="14.26953125" style="45"/>
    <col min="3" max="3" width="17" style="45" customWidth="1"/>
    <col min="4" max="4" width="14.26953125" style="45"/>
    <col min="5" max="5" width="46" style="45" customWidth="1"/>
    <col min="6" max="16384" width="14.26953125" style="45"/>
  </cols>
  <sheetData>
    <row r="1" spans="2:6" ht="24" customHeight="1" thickBot="1" x14ac:dyDescent="0.35">
      <c r="B1" s="473" t="s">
        <v>72</v>
      </c>
      <c r="C1" s="474"/>
      <c r="D1" s="474"/>
      <c r="E1" s="474"/>
      <c r="F1" s="475"/>
    </row>
    <row r="2" spans="2:6" ht="16" thickBot="1" x14ac:dyDescent="0.4">
      <c r="B2" s="46"/>
      <c r="C2" s="46"/>
      <c r="D2" s="46"/>
      <c r="E2" s="46"/>
      <c r="F2" s="46"/>
    </row>
    <row r="3" spans="2:6" ht="16" thickBot="1" x14ac:dyDescent="0.35">
      <c r="B3" s="477" t="s">
        <v>58</v>
      </c>
      <c r="C3" s="478"/>
      <c r="D3" s="478"/>
      <c r="E3" s="58" t="s">
        <v>59</v>
      </c>
      <c r="F3" s="59" t="s">
        <v>60</v>
      </c>
    </row>
    <row r="4" spans="2:6" ht="31" x14ac:dyDescent="0.3">
      <c r="B4" s="479" t="s">
        <v>61</v>
      </c>
      <c r="C4" s="481" t="s">
        <v>13</v>
      </c>
      <c r="D4" s="47" t="s">
        <v>14</v>
      </c>
      <c r="E4" s="48" t="s">
        <v>62</v>
      </c>
      <c r="F4" s="49">
        <v>0.25</v>
      </c>
    </row>
    <row r="5" spans="2:6" ht="46.5" x14ac:dyDescent="0.3">
      <c r="B5" s="480"/>
      <c r="C5" s="482"/>
      <c r="D5" s="50" t="s">
        <v>15</v>
      </c>
      <c r="E5" s="51" t="s">
        <v>63</v>
      </c>
      <c r="F5" s="52">
        <v>0.15</v>
      </c>
    </row>
    <row r="6" spans="2:6" ht="46.5" x14ac:dyDescent="0.3">
      <c r="B6" s="480"/>
      <c r="C6" s="482"/>
      <c r="D6" s="50" t="s">
        <v>16</v>
      </c>
      <c r="E6" s="51" t="s">
        <v>64</v>
      </c>
      <c r="F6" s="52">
        <v>0.1</v>
      </c>
    </row>
    <row r="7" spans="2:6" ht="62" x14ac:dyDescent="0.3">
      <c r="B7" s="480"/>
      <c r="C7" s="482" t="s">
        <v>17</v>
      </c>
      <c r="D7" s="50" t="s">
        <v>10</v>
      </c>
      <c r="E7" s="51" t="s">
        <v>65</v>
      </c>
      <c r="F7" s="52">
        <v>0.25</v>
      </c>
    </row>
    <row r="8" spans="2:6" ht="31" x14ac:dyDescent="0.3">
      <c r="B8" s="480"/>
      <c r="C8" s="482"/>
      <c r="D8" s="50" t="s">
        <v>9</v>
      </c>
      <c r="E8" s="51" t="s">
        <v>66</v>
      </c>
      <c r="F8" s="52">
        <v>0.15</v>
      </c>
    </row>
    <row r="9" spans="2:6" ht="46.5" x14ac:dyDescent="0.3">
      <c r="B9" s="480" t="s">
        <v>136</v>
      </c>
      <c r="C9" s="482" t="s">
        <v>18</v>
      </c>
      <c r="D9" s="50" t="s">
        <v>19</v>
      </c>
      <c r="E9" s="51" t="s">
        <v>67</v>
      </c>
      <c r="F9" s="53" t="s">
        <v>68</v>
      </c>
    </row>
    <row r="10" spans="2:6" ht="46.5" x14ac:dyDescent="0.3">
      <c r="B10" s="480"/>
      <c r="C10" s="482"/>
      <c r="D10" s="50" t="s">
        <v>20</v>
      </c>
      <c r="E10" s="51" t="s">
        <v>69</v>
      </c>
      <c r="F10" s="53" t="s">
        <v>68</v>
      </c>
    </row>
    <row r="11" spans="2:6" ht="46.5" x14ac:dyDescent="0.3">
      <c r="B11" s="480"/>
      <c r="C11" s="482" t="s">
        <v>21</v>
      </c>
      <c r="D11" s="50" t="s">
        <v>22</v>
      </c>
      <c r="E11" s="51" t="s">
        <v>70</v>
      </c>
      <c r="F11" s="53" t="s">
        <v>68</v>
      </c>
    </row>
    <row r="12" spans="2:6" ht="46.5" x14ac:dyDescent="0.3">
      <c r="B12" s="480"/>
      <c r="C12" s="482"/>
      <c r="D12" s="50" t="s">
        <v>23</v>
      </c>
      <c r="E12" s="51" t="s">
        <v>71</v>
      </c>
      <c r="F12" s="53" t="s">
        <v>68</v>
      </c>
    </row>
    <row r="13" spans="2:6" ht="31" x14ac:dyDescent="0.3">
      <c r="B13" s="480"/>
      <c r="C13" s="482" t="s">
        <v>24</v>
      </c>
      <c r="D13" s="50" t="s">
        <v>110</v>
      </c>
      <c r="E13" s="51" t="s">
        <v>113</v>
      </c>
      <c r="F13" s="53" t="s">
        <v>68</v>
      </c>
    </row>
    <row r="14" spans="2:6" ht="16" thickBot="1" x14ac:dyDescent="0.35">
      <c r="B14" s="483"/>
      <c r="C14" s="484"/>
      <c r="D14" s="54" t="s">
        <v>111</v>
      </c>
      <c r="E14" s="55" t="s">
        <v>112</v>
      </c>
      <c r="F14" s="56" t="s">
        <v>68</v>
      </c>
    </row>
    <row r="15" spans="2:6" ht="49.5" customHeight="1" x14ac:dyDescent="0.3">
      <c r="B15" s="476" t="s">
        <v>133</v>
      </c>
      <c r="C15" s="476"/>
      <c r="D15" s="476"/>
      <c r="E15" s="476"/>
      <c r="F15" s="476"/>
    </row>
    <row r="16" spans="2:6" ht="27" customHeight="1" x14ac:dyDescent="0.3">
      <c r="B16" s="5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3" sqref="E3"/>
    </sheetView>
  </sheetViews>
  <sheetFormatPr baseColWidth="10" defaultRowHeight="14.5" x14ac:dyDescent="0.35"/>
  <sheetData>
    <row r="2" spans="2:5" x14ac:dyDescent="0.35">
      <c r="B2" t="s">
        <v>31</v>
      </c>
      <c r="E2" t="s">
        <v>119</v>
      </c>
    </row>
    <row r="3" spans="2:5" x14ac:dyDescent="0.35">
      <c r="B3" t="s">
        <v>32</v>
      </c>
      <c r="E3" t="s">
        <v>118</v>
      </c>
    </row>
    <row r="4" spans="2:5" x14ac:dyDescent="0.35">
      <c r="B4" t="s">
        <v>123</v>
      </c>
      <c r="E4" t="s">
        <v>120</v>
      </c>
    </row>
    <row r="5" spans="2:5" x14ac:dyDescent="0.35">
      <c r="B5" t="s">
        <v>122</v>
      </c>
    </row>
    <row r="8" spans="2:5" x14ac:dyDescent="0.35">
      <c r="B8" t="s">
        <v>304</v>
      </c>
    </row>
    <row r="9" spans="2:5" x14ac:dyDescent="0.35">
      <c r="B9" t="s">
        <v>36</v>
      </c>
    </row>
    <row r="10" spans="2:5" x14ac:dyDescent="0.35">
      <c r="B10" t="s">
        <v>37</v>
      </c>
    </row>
    <row r="13" spans="2:5" x14ac:dyDescent="0.35">
      <c r="B13" t="s">
        <v>247</v>
      </c>
    </row>
    <row r="14" spans="2:5" x14ac:dyDescent="0.35">
      <c r="B14" t="s">
        <v>246</v>
      </c>
    </row>
    <row r="15" spans="2:5" x14ac:dyDescent="0.35">
      <c r="B15" t="s">
        <v>249</v>
      </c>
    </row>
    <row r="16" spans="2:5" x14ac:dyDescent="0.35">
      <c r="B16" t="s">
        <v>114</v>
      </c>
    </row>
    <row r="17" spans="2:2" x14ac:dyDescent="0.35">
      <c r="B17" t="s">
        <v>115</v>
      </c>
    </row>
    <row r="18" spans="2:2" x14ac:dyDescent="0.35">
      <c r="B18" t="s">
        <v>116</v>
      </c>
    </row>
    <row r="19" spans="2:2" x14ac:dyDescent="0.35">
      <c r="B19" t="s">
        <v>117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4" sqref="A4"/>
    </sheetView>
  </sheetViews>
  <sheetFormatPr baseColWidth="10" defaultColWidth="11.453125" defaultRowHeight="13" x14ac:dyDescent="0.3"/>
  <cols>
    <col min="1" max="1" width="32.81640625" style="4" customWidth="1"/>
    <col min="2" max="16384" width="11.453125" style="4"/>
  </cols>
  <sheetData>
    <row r="3" spans="1:1" x14ac:dyDescent="0.3">
      <c r="A3" s="5" t="s">
        <v>14</v>
      </c>
    </row>
    <row r="4" spans="1:1" x14ac:dyDescent="0.3">
      <c r="A4" s="5" t="s">
        <v>15</v>
      </c>
    </row>
    <row r="5" spans="1:1" x14ac:dyDescent="0.3">
      <c r="A5" s="5" t="s">
        <v>16</v>
      </c>
    </row>
    <row r="6" spans="1:1" x14ac:dyDescent="0.3">
      <c r="A6" s="5" t="s">
        <v>10</v>
      </c>
    </row>
    <row r="7" spans="1:1" x14ac:dyDescent="0.3">
      <c r="A7" s="5" t="s">
        <v>9</v>
      </c>
    </row>
    <row r="8" spans="1:1" x14ac:dyDescent="0.3">
      <c r="A8" s="5" t="s">
        <v>19</v>
      </c>
    </row>
    <row r="9" spans="1:1" x14ac:dyDescent="0.3">
      <c r="A9" s="5" t="s">
        <v>20</v>
      </c>
    </row>
    <row r="10" spans="1:1" x14ac:dyDescent="0.3">
      <c r="A10" s="5" t="s">
        <v>22</v>
      </c>
    </row>
    <row r="11" spans="1:1" x14ac:dyDescent="0.3">
      <c r="A11" s="5" t="s">
        <v>23</v>
      </c>
    </row>
    <row r="12" spans="1:1" x14ac:dyDescent="0.3">
      <c r="A12" s="5" t="s">
        <v>25</v>
      </c>
    </row>
    <row r="13" spans="1:1" x14ac:dyDescent="0.3">
      <c r="A13" s="5" t="s">
        <v>26</v>
      </c>
    </row>
    <row r="14" spans="1:1" x14ac:dyDescent="0.3">
      <c r="A14" s="5" t="s">
        <v>27</v>
      </c>
    </row>
    <row r="16" spans="1:1" x14ac:dyDescent="0.3">
      <c r="A16" s="5" t="s">
        <v>30</v>
      </c>
    </row>
    <row r="17" spans="1:1" x14ac:dyDescent="0.3">
      <c r="A17" s="5" t="s">
        <v>31</v>
      </c>
    </row>
    <row r="18" spans="1:1" x14ac:dyDescent="0.3">
      <c r="A18" s="5" t="s">
        <v>32</v>
      </c>
    </row>
    <row r="20" spans="1:1" x14ac:dyDescent="0.3">
      <c r="A20" s="5" t="s">
        <v>36</v>
      </c>
    </row>
    <row r="21" spans="1:1" x14ac:dyDescent="0.3">
      <c r="A21" s="5"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Riesgos Corrup</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SPAP</cp:lastModifiedBy>
  <cp:lastPrinted>2023-03-27T14:56:44Z</cp:lastPrinted>
  <dcterms:created xsi:type="dcterms:W3CDTF">2020-03-24T23:12:47Z</dcterms:created>
  <dcterms:modified xsi:type="dcterms:W3CDTF">2024-05-06T17:28:12Z</dcterms:modified>
</cp:coreProperties>
</file>