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d.docs.live.net/ee7377e566642d7f/Documentos/ERU/2021/Publicaciones/marzo/"/>
    </mc:Choice>
  </mc:AlternateContent>
  <xr:revisionPtr revIDLastSave="0" documentId="8_{9C94FBBA-61EA-4EB8-AD5A-4CB918233709}" xr6:coauthVersionLast="46" xr6:coauthVersionMax="46" xr10:uidLastSave="{00000000-0000-0000-0000-000000000000}"/>
  <bookViews>
    <workbookView xWindow="-120" yWindow="-120" windowWidth="20730" windowHeight="11160" xr2:uid="{00000000-000D-0000-FFFF-FFFF00000000}"/>
  </bookViews>
  <sheets>
    <sheet name="Dir Estrat" sheetId="2" r:id="rId1"/>
    <sheet name="G Grupos Inter" sheetId="3" r:id="rId2"/>
    <sheet name="Form Instrum" sheetId="4" r:id="rId3"/>
    <sheet name="Eval Finan Proye" sheetId="5" r:id="rId4"/>
    <sheet name="G Predial Social" sheetId="6" r:id="rId5"/>
    <sheet name="Ejec Proy" sheetId="7" r:id="rId6"/>
    <sheet name="Comerc" sheetId="8" r:id="rId7"/>
    <sheet name="Direc Ges Seg Proy" sheetId="9" r:id="rId8"/>
    <sheet name="G Jur Contr" sheetId="10" r:id="rId9"/>
    <sheet name="G Financ" sheetId="11" r:id="rId10"/>
    <sheet name="G TH" sheetId="12" r:id="rId11"/>
    <sheet name="G Ambiental" sheetId="1" r:id="rId12"/>
    <sheet name="G Serv Log" sheetId="13" r:id="rId13"/>
    <sheet name="G Docum" sheetId="14" r:id="rId14"/>
    <sheet name="G TIC" sheetId="15" r:id="rId15"/>
    <sheet name="Aten Ciudad" sheetId="17" r:id="rId16"/>
    <sheet name="Eval Seguim"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N10" i="18" l="1"/>
  <c r="M10" i="18"/>
  <c r="H10" i="18"/>
  <c r="G10" i="18"/>
  <c r="F10" i="18"/>
  <c r="E10" i="18"/>
  <c r="D10" i="18"/>
  <c r="B10" i="18"/>
  <c r="A10" i="18"/>
  <c r="N9" i="18"/>
  <c r="M9" i="18"/>
  <c r="H9" i="18"/>
  <c r="G9" i="18"/>
  <c r="F9" i="18"/>
  <c r="E9" i="18"/>
  <c r="D9" i="18"/>
  <c r="B9" i="18"/>
  <c r="J9" i="18" s="1"/>
  <c r="A9" i="18"/>
  <c r="N8" i="18"/>
  <c r="M8" i="18"/>
  <c r="H8" i="18"/>
  <c r="G8" i="18"/>
  <c r="F8" i="18"/>
  <c r="E8" i="18"/>
  <c r="D8" i="18"/>
  <c r="B8" i="18"/>
  <c r="A8" i="18"/>
  <c r="C5" i="18"/>
  <c r="A5" i="18"/>
  <c r="A1" i="18"/>
  <c r="K9" i="2" l="1"/>
  <c r="L9" i="2" s="1"/>
  <c r="J8" i="18"/>
  <c r="J10" i="18"/>
  <c r="I8" i="18"/>
  <c r="I10" i="18"/>
  <c r="I9" i="18"/>
  <c r="K10" i="18" l="1"/>
  <c r="L10" i="18" s="1"/>
  <c r="K8" i="18"/>
  <c r="L8" i="18" s="1"/>
  <c r="K9" i="18"/>
  <c r="L9" i="18" s="1"/>
  <c r="N9" i="17" l="1"/>
  <c r="M9" i="17"/>
  <c r="H9" i="17"/>
  <c r="G9" i="17"/>
  <c r="F9" i="17"/>
  <c r="E9" i="17"/>
  <c r="D9" i="17"/>
  <c r="B9" i="17"/>
  <c r="I9" i="17" s="1"/>
  <c r="A9" i="17"/>
  <c r="N8" i="17"/>
  <c r="M8" i="17"/>
  <c r="H8" i="17"/>
  <c r="G8" i="17"/>
  <c r="F8" i="17"/>
  <c r="E8" i="17"/>
  <c r="D8" i="17"/>
  <c r="B8" i="17"/>
  <c r="J8" i="17" s="1"/>
  <c r="A8" i="17"/>
  <c r="C5" i="17"/>
  <c r="A5" i="17"/>
  <c r="A1" i="17"/>
  <c r="J9" i="17" l="1"/>
  <c r="K9" i="17" s="1"/>
  <c r="L9" i="17" s="1"/>
  <c r="I8" i="17"/>
  <c r="K8" i="17" l="1"/>
  <c r="L8" i="17" s="1"/>
  <c r="N10" i="15" l="1"/>
  <c r="M10" i="15"/>
  <c r="H10" i="15"/>
  <c r="G10" i="15"/>
  <c r="F10" i="15"/>
  <c r="E10" i="15"/>
  <c r="D10" i="15"/>
  <c r="B10" i="15"/>
  <c r="I10" i="15" s="1"/>
  <c r="A10" i="15"/>
  <c r="N9" i="15"/>
  <c r="M9" i="15"/>
  <c r="H9" i="15"/>
  <c r="G9" i="15"/>
  <c r="F9" i="15"/>
  <c r="E9" i="15"/>
  <c r="D9" i="15"/>
  <c r="B9" i="15"/>
  <c r="A9" i="15"/>
  <c r="N8" i="15"/>
  <c r="M8" i="15"/>
  <c r="H8" i="15"/>
  <c r="G8" i="15"/>
  <c r="F8" i="15"/>
  <c r="E8" i="15"/>
  <c r="D8" i="15"/>
  <c r="B8" i="15"/>
  <c r="A8" i="15"/>
  <c r="C5" i="15"/>
  <c r="A5" i="15"/>
  <c r="A1" i="15"/>
  <c r="J8" i="15" l="1"/>
  <c r="J9" i="15"/>
  <c r="I8" i="15"/>
  <c r="K8" i="15" s="1"/>
  <c r="J10" i="15"/>
  <c r="I9" i="15"/>
  <c r="L8" i="15" l="1"/>
  <c r="K9" i="15"/>
  <c r="L9" i="15" s="1"/>
  <c r="K10" i="15"/>
  <c r="L10" i="15" s="1"/>
  <c r="N10" i="14" l="1"/>
  <c r="M10" i="14"/>
  <c r="H10" i="14"/>
  <c r="G10" i="14"/>
  <c r="F10" i="14"/>
  <c r="E10" i="14"/>
  <c r="D10" i="14"/>
  <c r="B10" i="14"/>
  <c r="J10" i="14" s="1"/>
  <c r="A10" i="14"/>
  <c r="N9" i="14"/>
  <c r="M9" i="14"/>
  <c r="J9" i="14"/>
  <c r="H9" i="14"/>
  <c r="G9" i="14"/>
  <c r="F9" i="14"/>
  <c r="E9" i="14"/>
  <c r="D9" i="14"/>
  <c r="B9" i="14"/>
  <c r="I9" i="14" s="1"/>
  <c r="A9" i="14"/>
  <c r="N8" i="14"/>
  <c r="M8" i="14"/>
  <c r="H8" i="14"/>
  <c r="G8" i="14"/>
  <c r="F8" i="14"/>
  <c r="E8" i="14"/>
  <c r="D8" i="14"/>
  <c r="B8" i="14"/>
  <c r="A8" i="14"/>
  <c r="C5" i="14"/>
  <c r="A5" i="14"/>
  <c r="A1" i="14"/>
  <c r="J8" i="14" l="1"/>
  <c r="I10" i="14"/>
  <c r="K10" i="14" s="1"/>
  <c r="L10" i="14" s="1"/>
  <c r="K9" i="14"/>
  <c r="L9" i="14" s="1"/>
  <c r="I8" i="14"/>
  <c r="K8" i="14" l="1"/>
  <c r="L8" i="14" s="1"/>
  <c r="N9" i="13" l="1"/>
  <c r="M9" i="13"/>
  <c r="H9" i="13"/>
  <c r="G9" i="13"/>
  <c r="F9" i="13"/>
  <c r="E9" i="13"/>
  <c r="D9" i="13"/>
  <c r="B9" i="13"/>
  <c r="J9" i="13" s="1"/>
  <c r="A9" i="13"/>
  <c r="N8" i="13"/>
  <c r="M8" i="13"/>
  <c r="H8" i="13"/>
  <c r="G8" i="13"/>
  <c r="F8" i="13"/>
  <c r="E8" i="13"/>
  <c r="D8" i="13"/>
  <c r="B8" i="13"/>
  <c r="A8" i="13"/>
  <c r="C5" i="13"/>
  <c r="A5" i="13"/>
  <c r="A1" i="13"/>
  <c r="I9" i="13" l="1"/>
  <c r="K9" i="13" s="1"/>
  <c r="J8" i="13"/>
  <c r="I8" i="13"/>
  <c r="L9" i="13" l="1"/>
  <c r="K8" i="13"/>
  <c r="L8" i="13" s="1"/>
  <c r="G8" i="1" l="1"/>
  <c r="N10" i="12" l="1"/>
  <c r="M10" i="12"/>
  <c r="H10" i="12"/>
  <c r="G10" i="12"/>
  <c r="F10" i="12"/>
  <c r="E10" i="12"/>
  <c r="D10" i="12"/>
  <c r="B10" i="12"/>
  <c r="J10" i="12" s="1"/>
  <c r="A10" i="12"/>
  <c r="N9" i="12"/>
  <c r="M9" i="12"/>
  <c r="H9" i="12"/>
  <c r="G9" i="12"/>
  <c r="F9" i="12"/>
  <c r="E9" i="12"/>
  <c r="D9" i="12"/>
  <c r="B9" i="12"/>
  <c r="A9" i="12"/>
  <c r="N8" i="12"/>
  <c r="M8" i="12"/>
  <c r="H8" i="12"/>
  <c r="G8" i="12"/>
  <c r="F8" i="12"/>
  <c r="E8" i="12"/>
  <c r="D8" i="12"/>
  <c r="B8" i="12"/>
  <c r="A8" i="12"/>
  <c r="C5" i="12"/>
  <c r="A5" i="12"/>
  <c r="A1" i="12"/>
  <c r="J8" i="12" l="1"/>
  <c r="J9" i="12"/>
  <c r="I8" i="12"/>
  <c r="K8" i="12" s="1"/>
  <c r="L8" i="12" s="1"/>
  <c r="I9" i="12"/>
  <c r="I10" i="12"/>
  <c r="K9" i="12" l="1"/>
  <c r="L9" i="12" s="1"/>
  <c r="K10" i="12"/>
  <c r="L10" i="12" s="1"/>
  <c r="N9" i="11" l="1"/>
  <c r="M9" i="11"/>
  <c r="H9" i="11"/>
  <c r="G9" i="11"/>
  <c r="F9" i="11"/>
  <c r="E9" i="11"/>
  <c r="D9" i="11"/>
  <c r="B9" i="11"/>
  <c r="J9" i="11" s="1"/>
  <c r="A9" i="11"/>
  <c r="N8" i="11"/>
  <c r="M8" i="11"/>
  <c r="H8" i="11"/>
  <c r="G8" i="11"/>
  <c r="F8" i="11"/>
  <c r="E8" i="11"/>
  <c r="D8" i="11"/>
  <c r="B8" i="11"/>
  <c r="A8" i="11"/>
  <c r="C5" i="11"/>
  <c r="A5" i="11"/>
  <c r="A1" i="11"/>
  <c r="J8" i="11" l="1"/>
  <c r="I9" i="11"/>
  <c r="I8" i="11"/>
  <c r="K9" i="11" l="1"/>
  <c r="L9" i="11" s="1"/>
  <c r="K8" i="11"/>
  <c r="L8" i="11" s="1"/>
  <c r="N10" i="10" l="1"/>
  <c r="M10" i="10"/>
  <c r="H10" i="10"/>
  <c r="G10" i="10"/>
  <c r="F10" i="10"/>
  <c r="E10" i="10"/>
  <c r="D10" i="10"/>
  <c r="B10" i="10"/>
  <c r="I10" i="10" s="1"/>
  <c r="A10" i="10"/>
  <c r="N9" i="10"/>
  <c r="M9" i="10"/>
  <c r="H9" i="10"/>
  <c r="G9" i="10"/>
  <c r="F9" i="10"/>
  <c r="E9" i="10"/>
  <c r="D9" i="10"/>
  <c r="B9" i="10"/>
  <c r="J9" i="10" s="1"/>
  <c r="A9" i="10"/>
  <c r="N8" i="10"/>
  <c r="M8" i="10"/>
  <c r="H8" i="10"/>
  <c r="G8" i="10"/>
  <c r="F8" i="10"/>
  <c r="E8" i="10"/>
  <c r="D8" i="10"/>
  <c r="B8" i="10"/>
  <c r="A8" i="10"/>
  <c r="C5" i="10"/>
  <c r="A5" i="10"/>
  <c r="A1" i="10"/>
  <c r="J8" i="10" l="1"/>
  <c r="I8" i="10"/>
  <c r="I9" i="10"/>
  <c r="K9" i="10" s="1"/>
  <c r="J10" i="10"/>
  <c r="K10" i="10" s="1"/>
  <c r="L10" i="10" s="1"/>
  <c r="K8" i="10" l="1"/>
  <c r="L8" i="10" s="1"/>
  <c r="L9" i="10"/>
  <c r="N8" i="9" l="1"/>
  <c r="M8" i="9"/>
  <c r="H8" i="9"/>
  <c r="G8" i="9"/>
  <c r="F8" i="9"/>
  <c r="E8" i="9"/>
  <c r="D8" i="9"/>
  <c r="B8" i="9"/>
  <c r="J8" i="9" s="1"/>
  <c r="A8" i="9"/>
  <c r="C5" i="9"/>
  <c r="A5" i="9"/>
  <c r="A1" i="9"/>
  <c r="I8" i="9" l="1"/>
  <c r="K8" i="9" l="1"/>
  <c r="L8" i="9" s="1"/>
  <c r="N9" i="8" l="1"/>
  <c r="M9" i="8"/>
  <c r="H9" i="8"/>
  <c r="G9" i="8"/>
  <c r="F9" i="8"/>
  <c r="E9" i="8"/>
  <c r="D9" i="8"/>
  <c r="B9" i="8"/>
  <c r="J9" i="8" s="1"/>
  <c r="A9" i="8"/>
  <c r="N8" i="8"/>
  <c r="M8" i="8"/>
  <c r="H8" i="8"/>
  <c r="G8" i="8"/>
  <c r="F8" i="8"/>
  <c r="E8" i="8"/>
  <c r="D8" i="8"/>
  <c r="B8" i="8"/>
  <c r="J8" i="8" s="1"/>
  <c r="A8" i="8"/>
  <c r="C5" i="8"/>
  <c r="A5" i="8"/>
  <c r="A1" i="8"/>
  <c r="I9" i="8" l="1"/>
  <c r="I8" i="8"/>
  <c r="K9" i="8" l="1"/>
  <c r="L9" i="8" s="1"/>
  <c r="K8" i="8"/>
  <c r="L8" i="8" s="1"/>
  <c r="N9" i="7" l="1"/>
  <c r="M9" i="7"/>
  <c r="H9" i="7"/>
  <c r="G9" i="7"/>
  <c r="F9" i="7"/>
  <c r="E9" i="7"/>
  <c r="D9" i="7"/>
  <c r="B9" i="7"/>
  <c r="I9" i="7" s="1"/>
  <c r="A9" i="7"/>
  <c r="N8" i="7"/>
  <c r="M8" i="7"/>
  <c r="H8" i="7"/>
  <c r="G8" i="7"/>
  <c r="F8" i="7"/>
  <c r="E8" i="7"/>
  <c r="D8" i="7"/>
  <c r="B8" i="7"/>
  <c r="I8" i="7" s="1"/>
  <c r="A8" i="7"/>
  <c r="C5" i="7"/>
  <c r="A5" i="7"/>
  <c r="A1" i="7"/>
  <c r="J9" i="7" l="1"/>
  <c r="J8" i="7"/>
  <c r="K9" i="7" l="1"/>
  <c r="L9" i="7" s="1"/>
  <c r="K8" i="7"/>
  <c r="L8" i="7" s="1"/>
  <c r="N8" i="6" l="1"/>
  <c r="M8" i="6"/>
  <c r="H8" i="6"/>
  <c r="G8" i="6"/>
  <c r="F8" i="6"/>
  <c r="E8" i="6"/>
  <c r="D8" i="6"/>
  <c r="B8" i="6"/>
  <c r="A8" i="6"/>
  <c r="C5" i="6"/>
  <c r="A5" i="6"/>
  <c r="A1" i="6"/>
  <c r="J8" i="6" l="1"/>
  <c r="I8" i="6"/>
  <c r="K8" i="6" l="1"/>
  <c r="L8" i="6" s="1"/>
  <c r="M9" i="5" l="1"/>
  <c r="H9" i="5"/>
  <c r="G9" i="5"/>
  <c r="F9" i="5"/>
  <c r="E9" i="5"/>
  <c r="D9" i="5"/>
  <c r="B9" i="5"/>
  <c r="J9" i="5" s="1"/>
  <c r="A9" i="5"/>
  <c r="M8" i="5"/>
  <c r="H8" i="5"/>
  <c r="F8" i="5"/>
  <c r="E8" i="5"/>
  <c r="D8" i="5"/>
  <c r="B8" i="5"/>
  <c r="J8" i="5" s="1"/>
  <c r="A8" i="5"/>
  <c r="C5" i="5"/>
  <c r="A5" i="5"/>
  <c r="A1" i="5"/>
  <c r="I8" i="5" l="1"/>
  <c r="K8" i="5" s="1"/>
  <c r="I9" i="5"/>
  <c r="L8" i="5" l="1"/>
  <c r="K9" i="5"/>
  <c r="L9" i="5" s="1"/>
  <c r="N10" i="4" l="1"/>
  <c r="M10" i="4"/>
  <c r="H10" i="4"/>
  <c r="G10" i="4"/>
  <c r="F10" i="4"/>
  <c r="E10" i="4"/>
  <c r="D10" i="4"/>
  <c r="B10" i="4"/>
  <c r="J10" i="4" s="1"/>
  <c r="A10" i="4"/>
  <c r="N9" i="4"/>
  <c r="M9" i="4"/>
  <c r="H9" i="4"/>
  <c r="G9" i="4"/>
  <c r="F9" i="4"/>
  <c r="E9" i="4"/>
  <c r="D9" i="4"/>
  <c r="B9" i="4"/>
  <c r="J9" i="4" s="1"/>
  <c r="A9" i="4"/>
  <c r="N8" i="4"/>
  <c r="M8" i="4"/>
  <c r="H8" i="4"/>
  <c r="G8" i="4"/>
  <c r="F8" i="4"/>
  <c r="E8" i="4"/>
  <c r="D8" i="4"/>
  <c r="B8" i="4"/>
  <c r="A8" i="4"/>
  <c r="A5" i="4"/>
  <c r="A1" i="4"/>
  <c r="J8" i="4" l="1"/>
  <c r="I10" i="4"/>
  <c r="K10" i="4" s="1"/>
  <c r="L10" i="4" s="1"/>
  <c r="I9" i="4"/>
  <c r="I8" i="4"/>
  <c r="K8" i="4" l="1"/>
  <c r="L8" i="4" s="1"/>
  <c r="K9" i="4"/>
  <c r="L9" i="4" s="1"/>
  <c r="C5" i="4" l="1"/>
  <c r="N8" i="3" l="1"/>
  <c r="M8" i="3"/>
  <c r="H8" i="3"/>
  <c r="G8" i="3"/>
  <c r="F8" i="3"/>
  <c r="E8" i="3"/>
  <c r="D8" i="3"/>
  <c r="B8" i="3"/>
  <c r="J8" i="3" s="1"/>
  <c r="A8" i="3"/>
  <c r="C5" i="3"/>
  <c r="A5" i="3"/>
  <c r="A1" i="3"/>
  <c r="I8" i="3" l="1"/>
  <c r="K8" i="3" l="1"/>
  <c r="L8" i="3" s="1"/>
  <c r="A8" i="2" l="1"/>
  <c r="C5" i="2"/>
  <c r="A5" i="2"/>
  <c r="A1" i="2"/>
  <c r="K8" i="2" l="1"/>
  <c r="L8" i="2" s="1"/>
  <c r="N8" i="1" l="1"/>
  <c r="M8" i="1"/>
  <c r="H8" i="1"/>
  <c r="F8" i="1"/>
  <c r="E8" i="1"/>
  <c r="D8" i="1"/>
  <c r="B8" i="1"/>
  <c r="J8" i="1" s="1"/>
  <c r="A8" i="1"/>
  <c r="C5" i="1"/>
  <c r="A5" i="1"/>
  <c r="A1" i="1"/>
  <c r="I8" i="1" l="1"/>
  <c r="K8" i="1" l="1"/>
  <c r="L8" i="1"/>
</calcChain>
</file>

<file path=xl/sharedStrings.xml><?xml version="1.0" encoding="utf-8"?>
<sst xmlns="http://schemas.openxmlformats.org/spreadsheetml/2006/main" count="512" uniqueCount="87">
  <si>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</si>
  <si>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</si>
  <si>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</si>
  <si>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</si>
  <si>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</si>
  <si>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</si>
  <si>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</si>
  <si>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</si>
  <si>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</si>
  <si>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</si>
  <si>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</si>
  <si>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</si>
  <si>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</si>
  <si>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</si>
  <si>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</si>
  <si>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</si>
  <si>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</si>
  <si>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</si>
  <si>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</si>
  <si>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</si>
  <si>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</si>
  <si>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</si>
  <si>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</si>
  <si>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</si>
  <si>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</si>
  <si>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</si>
  <si>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</si>
  <si>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</si>
  <si>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</si>
  <si>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</si>
  <si>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</si>
  <si>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</si>
  <si>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</si>
  <si>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</si>
  <si>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</si>
  <si>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</si>
  <si>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</si>
  <si>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</si>
  <si>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</si>
  <si>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</si>
  <si>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</si>
  <si>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</si>
  <si>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</si>
  <si>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</si>
  <si>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</si>
  <si>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</si>
  <si>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</si>
  <si>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</si>
  <si>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</si>
  <si>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</si>
  <si>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</si>
  <si>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</si>
  <si>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</si>
  <si>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</si>
  <si>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</si>
  <si>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</si>
  <si>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</si>
  <si>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</si>
  <si>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</si>
  <si>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</si>
  <si>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</si>
  <si>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</si>
  <si>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</si>
  <si>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</si>
  <si>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</si>
  <si>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</si>
  <si>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</si>
  <si>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</si>
  <si>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</si>
  <si>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</si>
  <si>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</si>
  <si>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</si>
  <si>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</si>
  <si>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</si>
  <si>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</si>
  <si>
    <t>Posibilidad de priorización de planes, programas o proyectos de inversión o de toma de decisiones para favorecer intereses particulares.</t>
  </si>
  <si>
    <t>Posibilidad de incumplimientos en las metas institucionales</t>
  </si>
  <si>
    <t>ZONA RIESGO ALTA</t>
  </si>
  <si>
    <t xml:space="preserve">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t>
  </si>
  <si>
    <t>. . 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t>
  </si>
  <si>
    <t>REDUCIR EL RIESGO</t>
  </si>
  <si>
    <t>El Comité Institucional de Gestión y Desempeño es la instancia máxima de coordinación y toma de decisiones de la Empresa, por lo cual todas las formulaciones y seguimientos de los planes, programas o proyectos que desarrolla la empresa, se presentan periódicamente en las diferentes sesiones que se realizan según se requiera y se presentan los avances y alertas correspondientes.</t>
  </si>
  <si>
    <t>La Subgerencias de Planeación y Administración de Proyectos realiza seguimientos periódico al avance en el cumplimiento de las metas definidas en los planes de acción y presenta las alertas pertinentes ante el Comité Institucional de Gestión y Desempeño para la toma de decisiones o acciones por parte de la alta dirección.</t>
  </si>
  <si>
    <t>Claudia Corrales, Esperanza Peña y Osiris Viñas Manrique
Subgerencia de Planeación y Administración de Proyectos</t>
  </si>
  <si>
    <t>María Constanza Eraso Concha
Subgerente de Planeación y Administración de Proyectos</t>
  </si>
  <si>
    <t>Revisó y aprobó:</t>
  </si>
  <si>
    <t>Fecha aprobación: Marzo 10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</si>
</sst>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2" fillId="0" borderId="0"/>
  </cellStyleXfs>
  <cellXfs count="92">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3" fillId="0" borderId="0" xfId="0" applyFont="1"/>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protection locked="0"/>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6" borderId="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9" fillId="3" borderId="7"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4" borderId="7"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protection locked="0"/>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Normal" xfId="0" builtinId="0"/>
    <cellStyle name="Normal 2" xfId="1" xr:uid="{00000000-0005-0000-0000-000001000000}"/>
  </cellStyles>
  <dxfs count="18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DIRECCIONAMIENTO ESTRATÉGICO</v>
          </cell>
        </row>
      </sheetData>
      <sheetData sheetId="1">
        <row r="12">
          <cell r="A12" t="str">
            <v>R1</v>
          </cell>
        </row>
        <row r="13">
          <cell r="A13" t="str">
            <v>R2</v>
          </cell>
        </row>
      </sheetData>
      <sheetData sheetId="2">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sheetData>
      <sheetData sheetId="3"/>
      <sheetData sheetId="4">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sheetData>
      <sheetData sheetId="5">
        <row r="11">
          <cell r="F11" t="str">
            <v>PROBABILIDAD</v>
          </cell>
        </row>
      </sheetData>
      <sheetData sheetId="6"/>
      <sheetData sheetId="7"/>
      <sheetData sheetId="8"/>
      <sheetData sheetId="9">
        <row r="13">
          <cell r="C13">
            <v>1</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ow r="12">
          <cell r="A12" t="str">
            <v>R1</v>
          </cell>
        </row>
        <row r="13">
          <cell r="A13" t="str">
            <v>R2</v>
          </cell>
        </row>
      </sheetData>
      <sheetData sheetId="2">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sheetData sheetId="4">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ow r="11">
          <cell r="F11" t="str">
            <v>IMPACTO</v>
          </cell>
          <cell r="J11">
            <v>85</v>
          </cell>
        </row>
        <row r="12">
          <cell r="F12" t="str">
            <v>PROBABILIDAD</v>
          </cell>
          <cell r="J12">
            <v>56.666666666666664</v>
          </cell>
        </row>
      </sheetData>
      <sheetData sheetId="6"/>
      <sheetData sheetId="7"/>
      <sheetData sheetId="8"/>
      <sheetData sheetId="9">
        <row r="13">
          <cell r="C13">
            <v>1</v>
          </cell>
          <cell r="D13">
            <v>4</v>
          </cell>
        </row>
        <row r="14">
          <cell r="C14">
            <v>3</v>
          </cell>
          <cell r="D14">
            <v>2</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ow r="12">
          <cell r="A12" t="str">
            <v>R1</v>
          </cell>
        </row>
        <row r="13">
          <cell r="A13" t="str">
            <v>R2</v>
          </cell>
        </row>
        <row r="14">
          <cell r="A14" t="str">
            <v>R3</v>
          </cell>
        </row>
      </sheetData>
      <sheetData sheetId="2">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sheetData sheetId="4">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ow r="11">
          <cell r="F11" t="str">
            <v>IMPACTO</v>
          </cell>
          <cell r="J11">
            <v>70</v>
          </cell>
        </row>
        <row r="12">
          <cell r="F12" t="str">
            <v>PROBABILIDAD</v>
          </cell>
          <cell r="J12">
            <v>51.666666666666664</v>
          </cell>
        </row>
        <row r="13">
          <cell r="F13" t="str">
            <v>IMPACTO</v>
          </cell>
          <cell r="J13">
            <v>75</v>
          </cell>
        </row>
      </sheetData>
      <sheetData sheetId="6"/>
      <sheetData sheetId="7"/>
      <sheetData sheetId="8"/>
      <sheetData sheetId="9">
        <row r="13">
          <cell r="C13">
            <v>4</v>
          </cell>
          <cell r="D13">
            <v>1</v>
          </cell>
        </row>
        <row r="14">
          <cell r="C14">
            <v>4</v>
          </cell>
          <cell r="D14">
            <v>1</v>
          </cell>
        </row>
        <row r="15">
          <cell r="C15">
            <v>3</v>
          </cell>
          <cell r="D15">
            <v>1</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ow r="12">
          <cell r="A12" t="str">
            <v>R1</v>
          </cell>
        </row>
      </sheetData>
      <sheetData sheetId="2">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sheetData sheetId="4">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ow r="12">
          <cell r="A12" t="str">
            <v>R1</v>
          </cell>
        </row>
        <row r="13">
          <cell r="A13" t="str">
            <v>R2</v>
          </cell>
        </row>
      </sheetData>
      <sheetData sheetId="2">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sheetData sheetId="4">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ow r="11">
          <cell r="F11" t="str">
            <v>PROBABILIDAD</v>
          </cell>
          <cell r="J11">
            <v>77.5</v>
          </cell>
        </row>
        <row r="12">
          <cell r="F12" t="str">
            <v>PROBABILIDAD</v>
          </cell>
          <cell r="J12">
            <v>56.666666666666664</v>
          </cell>
        </row>
      </sheetData>
      <sheetData sheetId="6"/>
      <sheetData sheetId="7"/>
      <sheetData sheetId="8"/>
      <sheetData sheetId="9">
        <row r="13">
          <cell r="C13">
            <v>2</v>
          </cell>
          <cell r="D13">
            <v>2</v>
          </cell>
        </row>
        <row r="14">
          <cell r="C14">
            <v>2</v>
          </cell>
          <cell r="D14">
            <v>3</v>
          </cell>
        </row>
      </sheetData>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ow r="12">
          <cell r="A12" t="str">
            <v>R1</v>
          </cell>
        </row>
        <row r="13">
          <cell r="A13" t="str">
            <v>R2</v>
          </cell>
        </row>
        <row r="14">
          <cell r="A14" t="str">
            <v>R3</v>
          </cell>
        </row>
      </sheetData>
      <sheetData sheetId="2">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sheetData sheetId="4">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ow r="11">
          <cell r="F11" t="str">
            <v>PROBABILIDAD</v>
          </cell>
          <cell r="J11">
            <v>85</v>
          </cell>
        </row>
        <row r="12">
          <cell r="F12" t="str">
            <v>PROBABILIDAD</v>
          </cell>
          <cell r="J12">
            <v>28.333333333333332</v>
          </cell>
        </row>
        <row r="13">
          <cell r="F13" t="str">
            <v>IMPACTO</v>
          </cell>
          <cell r="J13">
            <v>56.666666666666664</v>
          </cell>
        </row>
      </sheetData>
      <sheetData sheetId="6"/>
      <sheetData sheetId="7"/>
      <sheetData sheetId="8"/>
      <sheetData sheetId="9">
        <row r="13">
          <cell r="C13">
            <v>1</v>
          </cell>
          <cell r="D13">
            <v>4</v>
          </cell>
        </row>
        <row r="14">
          <cell r="C14">
            <v>3</v>
          </cell>
          <cell r="D14">
            <v>2</v>
          </cell>
        </row>
        <row r="15">
          <cell r="C15">
            <v>3</v>
          </cell>
          <cell r="D15">
            <v>2</v>
          </cell>
        </row>
      </sheetData>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ow r="12">
          <cell r="A12" t="str">
            <v>R1</v>
          </cell>
        </row>
        <row r="13">
          <cell r="A13" t="str">
            <v>R2</v>
          </cell>
        </row>
        <row r="14">
          <cell r="A14" t="str">
            <v>R3</v>
          </cell>
        </row>
      </sheetData>
      <sheetData sheetId="2">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sheetData sheetId="4">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ow r="11">
          <cell r="F11" t="str">
            <v>PROBABILIDAD</v>
          </cell>
          <cell r="J11">
            <v>56.666666666666664</v>
          </cell>
        </row>
        <row r="12">
          <cell r="F12" t="str">
            <v>IMPACTO</v>
          </cell>
          <cell r="J12">
            <v>56.666666666666664</v>
          </cell>
        </row>
        <row r="13">
          <cell r="F13" t="str">
            <v>IMPACTO</v>
          </cell>
          <cell r="J13">
            <v>85</v>
          </cell>
        </row>
      </sheetData>
      <sheetData sheetId="6"/>
      <sheetData sheetId="7"/>
      <sheetData sheetId="8"/>
      <sheetData sheetId="9">
        <row r="13">
          <cell r="C13">
            <v>4</v>
          </cell>
          <cell r="D13">
            <v>3</v>
          </cell>
        </row>
        <row r="14">
          <cell r="C14">
            <v>1</v>
          </cell>
          <cell r="D14">
            <v>4</v>
          </cell>
        </row>
        <row r="15">
          <cell r="C15">
            <v>1</v>
          </cell>
          <cell r="D15">
            <v>3</v>
          </cell>
        </row>
      </sheetData>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ow r="12">
          <cell r="A12" t="str">
            <v>R1</v>
          </cell>
        </row>
        <row r="13">
          <cell r="A13" t="str">
            <v>R2</v>
          </cell>
        </row>
      </sheetData>
      <sheetData sheetId="2">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sheetData sheetId="4">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ow r="11">
          <cell r="F11" t="str">
            <v>PROBABILIDAD</v>
          </cell>
          <cell r="J11">
            <v>85</v>
          </cell>
        </row>
        <row r="12">
          <cell r="F12" t="str">
            <v>PROBABILIDAD</v>
          </cell>
          <cell r="J12">
            <v>0</v>
          </cell>
        </row>
      </sheetData>
      <sheetData sheetId="6"/>
      <sheetData sheetId="7"/>
      <sheetData sheetId="8"/>
      <sheetData sheetId="9">
        <row r="13">
          <cell r="C13">
            <v>2</v>
          </cell>
          <cell r="D13">
            <v>5</v>
          </cell>
        </row>
        <row r="14">
          <cell r="C14">
            <v>3</v>
          </cell>
          <cell r="D14">
            <v>5</v>
          </cell>
        </row>
      </sheetData>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ow r="12">
          <cell r="A12" t="str">
            <v>R1</v>
          </cell>
        </row>
        <row r="13">
          <cell r="A13" t="str">
            <v>R2</v>
          </cell>
        </row>
        <row r="14">
          <cell r="A14" t="str">
            <v>R3</v>
          </cell>
        </row>
      </sheetData>
      <sheetData sheetId="2">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sheetData sheetId="4">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ow r="11">
          <cell r="F11" t="str">
            <v>PROBABILIDAD</v>
          </cell>
          <cell r="J11">
            <v>85</v>
          </cell>
        </row>
        <row r="12">
          <cell r="F12" t="str">
            <v>PROBABILIDAD</v>
          </cell>
          <cell r="J12">
            <v>80</v>
          </cell>
        </row>
        <row r="13">
          <cell r="F13" t="str">
            <v>PROBABILIDAD</v>
          </cell>
          <cell r="J13">
            <v>75</v>
          </cell>
        </row>
      </sheetData>
      <sheetData sheetId="6"/>
      <sheetData sheetId="7"/>
      <sheetData sheetId="8"/>
      <sheetData sheetId="9">
        <row r="13">
          <cell r="C13">
            <v>2</v>
          </cell>
          <cell r="D13">
            <v>5</v>
          </cell>
        </row>
        <row r="14">
          <cell r="C14">
            <v>3</v>
          </cell>
          <cell r="D14">
            <v>4</v>
          </cell>
        </row>
        <row r="15">
          <cell r="C15">
            <v>2</v>
          </cell>
          <cell r="D15">
            <v>3</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ow r="12">
          <cell r="A12" t="str">
            <v>R1</v>
          </cell>
        </row>
      </sheetData>
      <sheetData sheetId="2">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sheetData sheetId="4">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ow r="11">
          <cell r="F11" t="str">
            <v>IMPACTO</v>
          </cell>
          <cell r="J11">
            <v>85</v>
          </cell>
        </row>
      </sheetData>
      <sheetData sheetId="6"/>
      <sheetData sheetId="7"/>
      <sheetData sheetId="8"/>
      <sheetData sheetId="9">
        <row r="13">
          <cell r="C13">
            <v>1</v>
          </cell>
          <cell r="D13">
            <v>4</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ow r="12">
          <cell r="A12" t="str">
            <v>R1</v>
          </cell>
        </row>
        <row r="13">
          <cell r="A13" t="str">
            <v>R2</v>
          </cell>
        </row>
        <row r="14">
          <cell r="A14" t="str">
            <v>R3</v>
          </cell>
        </row>
      </sheetData>
      <sheetData sheetId="2">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sheetData sheetId="4">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4</v>
          </cell>
        </row>
        <row r="14">
          <cell r="C14">
            <v>2</v>
          </cell>
          <cell r="D14">
            <v>4</v>
          </cell>
        </row>
        <row r="15">
          <cell r="C15">
            <v>2</v>
          </cell>
          <cell r="D15">
            <v>4</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ow r="12">
          <cell r="A12" t="str">
            <v>R1</v>
          </cell>
        </row>
        <row r="13">
          <cell r="A13" t="str">
            <v>R2</v>
          </cell>
        </row>
      </sheetData>
      <sheetData sheetId="2">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sheetData sheetId="4">
        <row r="13">
          <cell r="C13" t="str">
            <v>No se encuentra documentado el control.</v>
          </cell>
        </row>
        <row r="14">
          <cell r="C14"/>
        </row>
        <row r="15">
          <cell r="C15"/>
        </row>
      </sheetData>
      <sheetData sheetId="5">
        <row r="11">
          <cell r="F11" t="str">
            <v>PROBABILIDAD</v>
          </cell>
          <cell r="J11">
            <v>0</v>
          </cell>
        </row>
        <row r="12">
          <cell r="F12"/>
          <cell r="J12">
            <v>0</v>
          </cell>
        </row>
      </sheetData>
      <sheetData sheetId="6"/>
      <sheetData sheetId="7"/>
      <sheetData sheetId="8"/>
      <sheetData sheetId="9">
        <row r="13">
          <cell r="C13">
            <v>5</v>
          </cell>
          <cell r="D13">
            <v>4</v>
          </cell>
        </row>
        <row r="14">
          <cell r="C14">
            <v>5</v>
          </cell>
          <cell r="D14">
            <v>4</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ow r="12">
          <cell r="A12" t="str">
            <v>R1</v>
          </cell>
        </row>
      </sheetData>
      <sheetData sheetId="2">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sheetData sheetId="4">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ow r="11">
          <cell r="F11" t="str">
            <v>PROBABILIDAD</v>
          </cell>
          <cell r="J11">
            <v>85</v>
          </cell>
        </row>
      </sheetData>
      <sheetData sheetId="6"/>
      <sheetData sheetId="7"/>
      <sheetData sheetId="8"/>
      <sheetData sheetId="9">
        <row r="13">
          <cell r="C13">
            <v>3</v>
          </cell>
          <cell r="D13">
            <v>4</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ow r="12">
          <cell r="A12" t="str">
            <v>R1</v>
          </cell>
        </row>
        <row r="13">
          <cell r="A13" t="str">
            <v>R2</v>
          </cell>
        </row>
      </sheetData>
      <sheetData sheetId="2">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sheetData sheetId="4">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row>
        <row r="14">
          <cell r="C14"/>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ow r="11">
          <cell r="F11" t="str">
            <v>PROBABILIDAD</v>
          </cell>
          <cell r="J11">
            <v>85</v>
          </cell>
        </row>
        <row r="12">
          <cell r="F12" t="str">
            <v>PROBABILIDAD</v>
          </cell>
          <cell r="J12">
            <v>28.333333333333332</v>
          </cell>
        </row>
      </sheetData>
      <sheetData sheetId="6"/>
      <sheetData sheetId="7"/>
      <sheetData sheetId="8"/>
      <sheetData sheetId="9">
        <row r="13">
          <cell r="C13">
            <v>2</v>
          </cell>
          <cell r="D13">
            <v>3</v>
          </cell>
        </row>
        <row r="14">
          <cell r="C14">
            <v>2</v>
          </cell>
          <cell r="D14">
            <v>3</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ow r="12">
          <cell r="A12" t="str">
            <v>R1</v>
          </cell>
        </row>
        <row r="13">
          <cell r="A13" t="str">
            <v>R2</v>
          </cell>
        </row>
      </sheetData>
      <sheetData sheetId="2">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sheetData sheetId="4">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ow r="11">
          <cell r="F11" t="str">
            <v>PROBABILIDAD</v>
          </cell>
          <cell r="J11">
            <v>85</v>
          </cell>
        </row>
        <row r="12">
          <cell r="F12" t="str">
            <v>IMPACTO</v>
          </cell>
          <cell r="J12">
            <v>28.333333333333332</v>
          </cell>
        </row>
      </sheetData>
      <sheetData sheetId="6"/>
      <sheetData sheetId="7"/>
      <sheetData sheetId="8"/>
      <sheetData sheetId="9">
        <row r="13">
          <cell r="C13">
            <v>1</v>
          </cell>
          <cell r="D13">
            <v>5</v>
          </cell>
        </row>
        <row r="14">
          <cell r="C14">
            <v>4</v>
          </cell>
          <cell r="D14">
            <v>4</v>
          </cell>
        </row>
      </sheetData>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ow r="12">
          <cell r="A12" t="str">
            <v>R1</v>
          </cell>
        </row>
      </sheetData>
      <sheetData sheetId="2">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sheetData sheetId="4">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row>
        <row r="14">
          <cell r="C14"/>
        </row>
      </sheetData>
      <sheetData sheetId="5">
        <row r="11">
          <cell r="F11" t="str">
            <v>PROBABILIDAD</v>
          </cell>
          <cell r="J11">
            <v>70</v>
          </cell>
        </row>
      </sheetData>
      <sheetData sheetId="6"/>
      <sheetData sheetId="7"/>
      <sheetData sheetId="8"/>
      <sheetData sheetId="9">
        <row r="13">
          <cell r="C13">
            <v>1</v>
          </cell>
          <cell r="D13">
            <v>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ow r="12">
          <cell r="A12" t="str">
            <v>R1</v>
          </cell>
        </row>
        <row r="13">
          <cell r="A13" t="str">
            <v>R2</v>
          </cell>
        </row>
        <row r="14">
          <cell r="A14" t="str">
            <v>R3</v>
          </cell>
        </row>
      </sheetData>
      <sheetData sheetId="2">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sheetData sheetId="4">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3</v>
          </cell>
        </row>
        <row r="14">
          <cell r="C14">
            <v>2</v>
          </cell>
          <cell r="D14">
            <v>5</v>
          </cell>
        </row>
        <row r="15">
          <cell r="C15">
            <v>2</v>
          </cell>
          <cell r="D15">
            <v>4</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N25"/>
  <sheetViews>
    <sheetView tabSelected="1" workbookViewId="0">
      <selection activeCell="C5" sqref="C5:N5"/>
    </sheetView>
  </sheetViews>
  <sheetFormatPr baseColWidth="10" defaultRowHeight="14.25" x14ac:dyDescent="0.2"/>
  <cols>
    <col min="1" max="1" width="8.7109375" style="16" customWidth="1"/>
    <col min="2" max="2" width="36.7109375" style="16" customWidth="1"/>
    <col min="3" max="3" width="16.140625" style="13" bestFit="1" customWidth="1"/>
    <col min="4" max="4" width="14" style="16" customWidth="1"/>
    <col min="5" max="5" width="12.42578125" style="16" customWidth="1"/>
    <col min="6" max="6" width="16.28515625" style="16" customWidth="1"/>
    <col min="7" max="7" width="48" style="16" customWidth="1"/>
    <col min="8" max="8" width="15.5703125" style="16" customWidth="1"/>
    <col min="9" max="9" width="14.85546875" style="16" customWidth="1"/>
    <col min="10" max="10" width="10" style="16" customWidth="1"/>
    <col min="11" max="11" width="16.140625" style="16" customWidth="1"/>
    <col min="12" max="12" width="14.140625" style="16" customWidth="1"/>
    <col min="13" max="13" width="14.5703125" style="16" customWidth="1"/>
    <col min="14" max="14" width="29.85546875" style="16" bestFit="1" customWidth="1"/>
    <col min="15" max="16384" width="11.42578125" style="16"/>
  </cols>
  <sheetData>
    <row r="1" spans="1:14" ht="14.25" customHeight="1" x14ac:dyDescent="0.2">
      <c r="A1" s="38" t="str">
        <f>'[1]CONTEXTO ESTRATEGICO'!A1</f>
        <v>EMPRESA DE RENOVACIÓN Y DESARROLLO URBANO DE BOGOTÁ</v>
      </c>
      <c r="B1" s="39"/>
      <c r="C1" s="39"/>
      <c r="D1" s="39"/>
      <c r="E1" s="39"/>
      <c r="F1" s="39"/>
      <c r="G1" s="39"/>
      <c r="H1" s="39"/>
      <c r="I1" s="39"/>
      <c r="J1" s="39"/>
      <c r="K1" s="39"/>
      <c r="L1" s="39"/>
      <c r="M1" s="39"/>
      <c r="N1" s="40"/>
    </row>
    <row r="2" spans="1:14" ht="14.25" customHeight="1" x14ac:dyDescent="0.2">
      <c r="A2" s="41" t="s">
        <v>48</v>
      </c>
      <c r="B2" s="42"/>
      <c r="C2" s="42"/>
      <c r="D2" s="42"/>
      <c r="E2" s="42"/>
      <c r="F2" s="42"/>
      <c r="G2" s="42"/>
      <c r="H2" s="42"/>
      <c r="I2" s="42"/>
      <c r="J2" s="42"/>
      <c r="K2" s="42"/>
      <c r="L2" s="42"/>
      <c r="M2" s="42"/>
      <c r="N2" s="43"/>
    </row>
    <row r="3" spans="1:14" s="15" customFormat="1" ht="22.5" customHeight="1" x14ac:dyDescent="0.2">
      <c r="A3" s="48" t="s">
        <v>0</v>
      </c>
      <c r="B3" s="48"/>
      <c r="C3" s="44" t="s">
        <v>1</v>
      </c>
      <c r="D3" s="44"/>
      <c r="E3" s="44"/>
      <c r="F3" s="44"/>
      <c r="G3" s="44"/>
      <c r="H3" s="44"/>
      <c r="I3" s="44"/>
      <c r="J3" s="44"/>
      <c r="K3" s="44"/>
      <c r="L3" s="44"/>
      <c r="M3" s="44"/>
      <c r="N3" s="44"/>
    </row>
    <row r="4" spans="1:14" s="15" customFormat="1" ht="15" x14ac:dyDescent="0.2">
      <c r="A4" s="48"/>
      <c r="B4" s="48"/>
      <c r="C4" s="44"/>
      <c r="D4" s="44"/>
      <c r="E4" s="44"/>
      <c r="F4" s="44"/>
      <c r="G4" s="44"/>
      <c r="H4" s="44"/>
      <c r="I4" s="44"/>
      <c r="J4" s="44"/>
      <c r="K4" s="44"/>
      <c r="L4" s="44"/>
      <c r="M4" s="44"/>
      <c r="N4" s="44"/>
    </row>
    <row r="5" spans="1:14" s="22" customFormat="1" ht="75" customHeight="1" x14ac:dyDescent="0.3">
      <c r="A5" s="45" t="str">
        <f>'[1]CONTEXTO ESTRATEGICO'!A12</f>
        <v>DIRECCIONAMIENTO ESTRATÉGICO</v>
      </c>
      <c r="B5" s="45"/>
      <c r="C5" s="45" t="str">
        <f>[1]ANALISIS!C8</f>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
      <c r="D5" s="45"/>
      <c r="E5" s="45"/>
      <c r="F5" s="45"/>
      <c r="G5" s="45"/>
      <c r="H5" s="45"/>
      <c r="I5" s="45"/>
      <c r="J5" s="45"/>
      <c r="K5" s="45"/>
      <c r="L5" s="45"/>
      <c r="M5" s="45"/>
      <c r="N5" s="45"/>
    </row>
    <row r="6" spans="1:14" x14ac:dyDescent="0.2">
      <c r="A6" s="49" t="s">
        <v>2</v>
      </c>
      <c r="B6" s="49" t="s">
        <v>3</v>
      </c>
      <c r="C6" s="33" t="s">
        <v>34</v>
      </c>
      <c r="D6" s="32" t="s">
        <v>4</v>
      </c>
      <c r="E6" s="32"/>
      <c r="F6" s="33" t="s">
        <v>33</v>
      </c>
      <c r="G6" s="33" t="s">
        <v>11</v>
      </c>
      <c r="H6" s="33" t="s">
        <v>12</v>
      </c>
      <c r="I6" s="32" t="s">
        <v>5</v>
      </c>
      <c r="J6" s="32"/>
      <c r="K6" s="32"/>
      <c r="L6" s="32" t="s">
        <v>6</v>
      </c>
      <c r="M6" s="32" t="s">
        <v>7</v>
      </c>
      <c r="N6" s="32" t="s">
        <v>8</v>
      </c>
    </row>
    <row r="7" spans="1:14" ht="24" x14ac:dyDescent="0.2">
      <c r="A7" s="49"/>
      <c r="B7" s="49"/>
      <c r="C7" s="34"/>
      <c r="D7" s="11" t="s">
        <v>9</v>
      </c>
      <c r="E7" s="11" t="s">
        <v>10</v>
      </c>
      <c r="F7" s="34"/>
      <c r="G7" s="34"/>
      <c r="H7" s="34"/>
      <c r="I7" s="11" t="s">
        <v>13</v>
      </c>
      <c r="J7" s="11" t="s">
        <v>14</v>
      </c>
      <c r="K7" s="11" t="s">
        <v>15</v>
      </c>
      <c r="L7" s="32"/>
      <c r="M7" s="32"/>
      <c r="N7" s="32"/>
    </row>
    <row r="8" spans="1:14" s="21" customFormat="1" ht="229.5" x14ac:dyDescent="0.2">
      <c r="A8" s="4" t="str">
        <f>[1]IDENTIFICACIÓN!A12</f>
        <v>R1</v>
      </c>
      <c r="B8" s="4" t="s">
        <v>75</v>
      </c>
      <c r="C8" s="27" t="s">
        <v>40</v>
      </c>
      <c r="D8" s="4">
        <v>1</v>
      </c>
      <c r="E8" s="4">
        <v>5</v>
      </c>
      <c r="F8" s="20" t="s">
        <v>77</v>
      </c>
      <c r="G8" s="4" t="s">
        <v>78</v>
      </c>
      <c r="H8" s="5" t="s">
        <v>13</v>
      </c>
      <c r="I8" s="4">
        <v>1</v>
      </c>
      <c r="J8" s="4">
        <v>5</v>
      </c>
      <c r="K8" s="4">
        <f>(I8*J8)*4</f>
        <v>20</v>
      </c>
      <c r="L8" s="20" t="str">
        <f>IF(OR(AND(I8=3,J8=4),AND(I8=2,J8=5),AND(K8&gt;=52,K8&lt;=100)),"ZONA RIESGO EXTREMA",IF(OR(AND(I8=5,J8=2),AND(I8=4,J8=3),AND(I8=1,J8=4),AND(K8=20),AND(K8&gt;=28,K8&lt;=48)),"ZONA RIESGO ALTA",IF(OR(AND(I8=1,J8=3),AND(I8=4,J8=1),AND(K8=24)),"ZONA RIESGO MODERADA",IF(AND(K8&gt;=4,K8&lt;=16),"ZONA RIESGO BAJA"))))</f>
        <v>ZONA RIESGO ALTA</v>
      </c>
      <c r="M8" s="4" t="s">
        <v>80</v>
      </c>
      <c r="N8" s="4" t="s">
        <v>81</v>
      </c>
    </row>
    <row r="9" spans="1:14" s="21" customFormat="1" ht="230.25" customHeight="1" x14ac:dyDescent="0.2">
      <c r="A9" s="4" t="str">
        <f>[1]IDENTIFICACIÓN!A13</f>
        <v>R2</v>
      </c>
      <c r="B9" s="4" t="s">
        <v>76</v>
      </c>
      <c r="C9" s="27" t="s">
        <v>39</v>
      </c>
      <c r="D9" s="4">
        <v>1</v>
      </c>
      <c r="E9" s="4">
        <v>4</v>
      </c>
      <c r="F9" s="20" t="s">
        <v>77</v>
      </c>
      <c r="G9" s="4" t="s">
        <v>79</v>
      </c>
      <c r="H9" s="5" t="s">
        <v>13</v>
      </c>
      <c r="I9" s="4">
        <v>1</v>
      </c>
      <c r="J9" s="4">
        <v>4</v>
      </c>
      <c r="K9" s="4">
        <f>(I9*J9)*4</f>
        <v>16</v>
      </c>
      <c r="L9" s="20" t="str">
        <f>IF(OR(AND(I9=3,J9=4),AND(I9=2,J9=5),AND(K9&gt;=52,K9&lt;=100)),"ZONA RIESGO EXTREMA",IF(OR(AND(I9=5,J9=2),AND(I9=4,J9=3),AND(I9=1,J9=4),AND(K9=20),AND(K9&gt;=28,K9&lt;=48)),"ZONA RIESGO ALTA",IF(OR(AND(I9=1,J9=3),AND(I9=4,J9=1),AND(K9=24)),"ZONA RIESGO MODERADA",IF(AND(K9&gt;=4,K9&lt;=16),"ZONA RIESGO BAJA"))))</f>
        <v>ZONA RIESGO ALTA</v>
      </c>
      <c r="M9" s="4" t="s">
        <v>80</v>
      </c>
      <c r="N9" s="4" t="s">
        <v>82</v>
      </c>
    </row>
    <row r="10" spans="1:14" s="15" customFormat="1" ht="15" x14ac:dyDescent="0.2">
      <c r="C10" s="12"/>
    </row>
    <row r="11" spans="1:14" s="13" customFormat="1" ht="14.25" customHeight="1" x14ac:dyDescent="0.25">
      <c r="A11" s="46" t="s">
        <v>41</v>
      </c>
      <c r="B11" s="47"/>
      <c r="C11" s="37" t="s">
        <v>85</v>
      </c>
      <c r="D11" s="37"/>
      <c r="E11" s="37"/>
      <c r="F11" s="37"/>
    </row>
    <row r="12" spans="1:14" s="13" customFormat="1" ht="69.75" customHeight="1" x14ac:dyDescent="0.25">
      <c r="A12" s="35" t="s">
        <v>83</v>
      </c>
      <c r="B12" s="36"/>
      <c r="C12" s="31" t="s">
        <v>84</v>
      </c>
      <c r="D12" s="31"/>
      <c r="E12" s="31"/>
      <c r="F12" s="31"/>
    </row>
    <row r="13" spans="1:14" s="13" customFormat="1" ht="14.25" customHeight="1" x14ac:dyDescent="0.25">
      <c r="A13" s="31" t="s">
        <v>86</v>
      </c>
      <c r="B13" s="31"/>
      <c r="C13" s="31"/>
      <c r="D13" s="31"/>
      <c r="E13" s="31"/>
      <c r="F13" s="31"/>
    </row>
    <row r="14" spans="1:14" s="15" customFormat="1" ht="15" x14ac:dyDescent="0.2">
      <c r="A14" s="13"/>
      <c r="C14" s="13"/>
    </row>
    <row r="15" spans="1:14" s="15" customFormat="1" ht="15" x14ac:dyDescent="0.2">
      <c r="A15" s="13"/>
      <c r="C15" s="13"/>
    </row>
    <row r="16" spans="1:14" s="15" customFormat="1" ht="15" x14ac:dyDescent="0.2">
      <c r="C16" s="13"/>
    </row>
    <row r="17" spans="3:3" s="15" customFormat="1" ht="15" x14ac:dyDescent="0.2">
      <c r="C17" s="13"/>
    </row>
    <row r="18" spans="3:3" s="15" customFormat="1" ht="15" x14ac:dyDescent="0.2">
      <c r="C18" s="13"/>
    </row>
    <row r="19" spans="3:3" s="15" customFormat="1" ht="15" x14ac:dyDescent="0.2">
      <c r="C19" s="13"/>
    </row>
    <row r="20" spans="3:3" s="15" customFormat="1" ht="15" x14ac:dyDescent="0.2">
      <c r="C20" s="13"/>
    </row>
    <row r="21" spans="3:3" s="15" customFormat="1" ht="15" x14ac:dyDescent="0.2">
      <c r="C21" s="13"/>
    </row>
    <row r="22" spans="3:3" s="15" customFormat="1" ht="15" x14ac:dyDescent="0.2">
      <c r="C22" s="13"/>
    </row>
    <row r="23" spans="3:3" s="15" customFormat="1" ht="15" x14ac:dyDescent="0.2">
      <c r="C23" s="13"/>
    </row>
    <row r="24" spans="3:3" s="15" customFormat="1" ht="15" x14ac:dyDescent="0.2">
      <c r="C24" s="13"/>
    </row>
    <row r="25" spans="3:3" s="15" customFormat="1" ht="15" x14ac:dyDescent="0.2">
      <c r="C25" s="13"/>
    </row>
  </sheetData>
  <mergeCells count="22">
    <mergeCell ref="A1:N1"/>
    <mergeCell ref="A2:N2"/>
    <mergeCell ref="M6:M7"/>
    <mergeCell ref="N6:N7"/>
    <mergeCell ref="C3:N4"/>
    <mergeCell ref="C5:N5"/>
    <mergeCell ref="C6:C7"/>
    <mergeCell ref="F6:F7"/>
    <mergeCell ref="A3:B4"/>
    <mergeCell ref="A5:B5"/>
    <mergeCell ref="A6:A7"/>
    <mergeCell ref="B6:B7"/>
    <mergeCell ref="D6:E6"/>
    <mergeCell ref="A13:F13"/>
    <mergeCell ref="I6:K6"/>
    <mergeCell ref="L6:L7"/>
    <mergeCell ref="G6:G7"/>
    <mergeCell ref="H6:H7"/>
    <mergeCell ref="A12:B12"/>
    <mergeCell ref="C11:F11"/>
    <mergeCell ref="C12:F12"/>
    <mergeCell ref="A11:B11"/>
  </mergeCells>
  <conditionalFormatting sqref="F8 L8">
    <cfRule type="cellIs" dxfId="179" priority="18" stopIfTrue="1" operator="equal">
      <formula>"INACEPTABLE"</formula>
    </cfRule>
    <cfRule type="cellIs" dxfId="178" priority="19" stopIfTrue="1" operator="equal">
      <formula>"IMPORTANTE"</formula>
    </cfRule>
    <cfRule type="cellIs" dxfId="177" priority="20" stopIfTrue="1" operator="equal">
      <formula>"MODERADO"</formula>
    </cfRule>
  </conditionalFormatting>
  <conditionalFormatting sqref="F8 L8">
    <cfRule type="cellIs" dxfId="176" priority="17" stopIfTrue="1" operator="equal">
      <formula>"TOLERABLE"</formula>
    </cfRule>
  </conditionalFormatting>
  <conditionalFormatting sqref="F8 L8">
    <cfRule type="cellIs" dxfId="175" priority="15" stopIfTrue="1" operator="equal">
      <formula>"ZONA RIESGO ALTA"</formula>
    </cfRule>
    <cfRule type="cellIs" dxfId="174" priority="16" stopIfTrue="1" operator="equal">
      <formula>"ZONA RIESGO EXTREMA"</formula>
    </cfRule>
  </conditionalFormatting>
  <conditionalFormatting sqref="F8 L8">
    <cfRule type="cellIs" dxfId="173" priority="13" stopIfTrue="1" operator="equal">
      <formula>"ZONA RIESGO BAJA"</formula>
    </cfRule>
    <cfRule type="cellIs" dxfId="172" priority="14" stopIfTrue="1" operator="equal">
      <formula>"ZONA RIESGO MODERADA"</formula>
    </cfRule>
  </conditionalFormatting>
  <conditionalFormatting sqref="F8 L8">
    <cfRule type="cellIs" dxfId="171" priority="11" stopIfTrue="1" operator="equal">
      <formula>"ZONA RIESGO MODERADA"</formula>
    </cfRule>
    <cfRule type="cellIs" dxfId="170" priority="12" stopIfTrue="1" operator="equal">
      <formula>"ZONA RIESGO ALTA"</formula>
    </cfRule>
  </conditionalFormatting>
  <conditionalFormatting sqref="F9 L9">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F9 L9">
    <cfRule type="cellIs" dxfId="166" priority="7" stopIfTrue="1" operator="equal">
      <formula>"TOLERABLE"</formula>
    </cfRule>
  </conditionalFormatting>
  <conditionalFormatting sqref="F9 L9">
    <cfRule type="cellIs" dxfId="165" priority="5" stopIfTrue="1" operator="equal">
      <formula>"ZONA RIESGO ALTA"</formula>
    </cfRule>
    <cfRule type="cellIs" dxfId="164" priority="6" stopIfTrue="1" operator="equal">
      <formula>"ZONA RIESGO EXTREMA"</formula>
    </cfRule>
  </conditionalFormatting>
  <conditionalFormatting sqref="F9 L9">
    <cfRule type="cellIs" dxfId="163" priority="3" stopIfTrue="1" operator="equal">
      <formula>"ZONA RIESGO BAJA"</formula>
    </cfRule>
    <cfRule type="cellIs" dxfId="162" priority="4" stopIfTrue="1" operator="equal">
      <formula>"ZONA RIESGO MODERADA"</formula>
    </cfRule>
  </conditionalFormatting>
  <conditionalFormatting sqref="F9 L9">
    <cfRule type="cellIs" dxfId="161" priority="1" stopIfTrue="1" operator="equal">
      <formula>"ZONA RIESGO MODERADA"</formula>
    </cfRule>
    <cfRule type="cellIs" dxfId="1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000-000000000000}"/>
    <dataValidation allowBlank="1" showInputMessage="1" showErrorMessage="1" prompt="Es la materialización del riesgo y las consecuencias de su aparición. Su escala es: 5 bajo impacto, 10 medio, 20 alto impacto._x000a_" sqref="E7" xr:uid="{00000000-0002-0000-00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000-000002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N16"/>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'[10]CONTEXTO ESTRATEGICO'!A1</f>
        <v>EMPRESA DE RENOVACIÓN Y DESARROLLO URBANO DE BOGOTA</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75" customHeight="1" x14ac:dyDescent="0.2">
      <c r="A4" s="48"/>
      <c r="B4" s="48"/>
      <c r="C4" s="44"/>
      <c r="D4" s="44"/>
      <c r="E4" s="44"/>
      <c r="F4" s="44"/>
      <c r="G4" s="44"/>
      <c r="H4" s="44"/>
      <c r="I4" s="44"/>
      <c r="J4" s="44"/>
      <c r="K4" s="44"/>
      <c r="L4" s="44"/>
      <c r="M4" s="44"/>
      <c r="N4" s="44"/>
    </row>
    <row r="5" spans="1:14" s="24" customFormat="1" ht="63" customHeight="1" x14ac:dyDescent="0.3">
      <c r="A5" s="45" t="str">
        <f>'[10]CONTEXTO ESTRATEGICO'!A12</f>
        <v>GESTIÓN FINANCIERA</v>
      </c>
      <c r="B5" s="45"/>
      <c r="C5" s="45"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191.25" x14ac:dyDescent="0.2">
      <c r="A8" s="4" t="str">
        <f>[10]IDENTIFICACIÓN!A12</f>
        <v>R1</v>
      </c>
      <c r="B8" s="4" t="str">
        <f>'[10]CONTEXTO ESTRATEGICO'!J12</f>
        <v>Posibilidad de alteración de la información financiera.</v>
      </c>
      <c r="C8" s="27" t="s">
        <v>40</v>
      </c>
      <c r="D8" s="4">
        <f>[10]ANALISIS!C11</f>
        <v>1</v>
      </c>
      <c r="E8" s="4">
        <f>[10]ANALISIS!D11</f>
        <v>4</v>
      </c>
      <c r="F8" s="25" t="str">
        <f>[10]ANALISIS!H11</f>
        <v>ZONA RIESGO ALTA</v>
      </c>
      <c r="G8" s="4" t="str">
        <f>CONCATENATE('[10]VALORACION CONTROLES'!C12,". ",'[10]VALORACION CONTROLES'!C13,". ",'[10]VALORACION CONTROLES'!C14)</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6" customFormat="1" ht="204" x14ac:dyDescent="0.2">
      <c r="A9" s="4" t="str">
        <f>[10]IDENTIFICACIÓN!A13</f>
        <v>R2</v>
      </c>
      <c r="B9" s="4" t="str">
        <f>'[10]CONTEXTO ESTRATEGICO'!J13</f>
        <v xml:space="preserve">Inoportunidad en la articulación e interacción con los demas procesos en la realización de los pagos. </v>
      </c>
      <c r="C9" s="27" t="s">
        <v>36</v>
      </c>
      <c r="D9" s="4">
        <f>[10]ANALISIS!C12</f>
        <v>3</v>
      </c>
      <c r="E9" s="4">
        <f>[10]ANALISIS!D12</f>
        <v>2</v>
      </c>
      <c r="F9" s="25"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5"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7" customFormat="1" ht="15" x14ac:dyDescent="0.2"/>
    <row r="11" spans="1:14" s="13" customFormat="1" ht="15" x14ac:dyDescent="0.25">
      <c r="A11" s="37" t="s">
        <v>41</v>
      </c>
      <c r="B11" s="37"/>
      <c r="C11" s="37" t="s">
        <v>42</v>
      </c>
      <c r="D11" s="37"/>
      <c r="E11" s="37" t="s">
        <v>43</v>
      </c>
      <c r="F11" s="37"/>
      <c r="G11" s="37"/>
    </row>
    <row r="12" spans="1:14" s="18" customFormat="1" ht="63.75" customHeight="1" x14ac:dyDescent="0.25">
      <c r="A12" s="31" t="s">
        <v>66</v>
      </c>
      <c r="B12" s="31"/>
      <c r="C12" s="31" t="s">
        <v>67</v>
      </c>
      <c r="D12" s="31"/>
      <c r="E12" s="31" t="s">
        <v>45</v>
      </c>
      <c r="F12" s="31"/>
      <c r="G12" s="31"/>
    </row>
    <row r="13" spans="1:14" s="18" customFormat="1" ht="14.25" customHeight="1" x14ac:dyDescent="0.25">
      <c r="A13" s="35" t="s">
        <v>74</v>
      </c>
      <c r="B13" s="50"/>
      <c r="C13" s="50"/>
      <c r="D13" s="50"/>
      <c r="E13" s="50"/>
      <c r="F13" s="50"/>
      <c r="G13" s="36"/>
    </row>
    <row r="14" spans="1:14" x14ac:dyDescent="0.2">
      <c r="C14" s="13"/>
    </row>
    <row r="15" spans="1:14" s="8" customFormat="1" ht="15" x14ac:dyDescent="0.2">
      <c r="G15" s="14" t="s">
        <v>17</v>
      </c>
    </row>
    <row r="16" spans="1:14" s="8" customFormat="1" ht="15" x14ac:dyDescent="0.2">
      <c r="G16" s="14" t="s">
        <v>18</v>
      </c>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900-00000200000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'[11]CONTEXTO ESTRATEGICO'!A1</f>
        <v>EMPRESA DE RENOVACIÓN Y DESARROLLO URBANO DE BOGOTA</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3" customHeight="1" x14ac:dyDescent="0.3">
      <c r="A5" s="45" t="str">
        <f>'[11]CONTEXTO ESTRATEGICO'!A12</f>
        <v>GESTIÓN DE TALENTO HUMANO</v>
      </c>
      <c r="B5" s="45"/>
      <c r="C5" s="45"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45"/>
      <c r="E5" s="45"/>
      <c r="F5" s="45"/>
      <c r="G5" s="45"/>
      <c r="H5" s="45"/>
      <c r="I5" s="45"/>
      <c r="J5" s="45"/>
      <c r="K5" s="45"/>
      <c r="L5" s="45"/>
      <c r="M5" s="45"/>
      <c r="N5" s="45"/>
    </row>
    <row r="6" spans="1:14" s="19" customFormat="1" ht="12" x14ac:dyDescent="0.2">
      <c r="A6" s="49" t="s">
        <v>2</v>
      </c>
      <c r="B6" s="49" t="s">
        <v>3</v>
      </c>
      <c r="C6" s="71" t="s">
        <v>34</v>
      </c>
      <c r="D6" s="32" t="s">
        <v>51</v>
      </c>
      <c r="E6" s="32"/>
      <c r="F6" s="32" t="s">
        <v>33</v>
      </c>
      <c r="G6" s="32" t="s">
        <v>11</v>
      </c>
      <c r="H6" s="32" t="s">
        <v>12</v>
      </c>
      <c r="I6" s="32" t="s">
        <v>5</v>
      </c>
      <c r="J6" s="32"/>
      <c r="K6" s="32"/>
      <c r="L6" s="32" t="s">
        <v>6</v>
      </c>
      <c r="M6" s="32" t="s">
        <v>7</v>
      </c>
      <c r="N6" s="32" t="s">
        <v>8</v>
      </c>
    </row>
    <row r="7" spans="1:14" s="19" customFormat="1" ht="24" x14ac:dyDescent="0.2">
      <c r="A7" s="49"/>
      <c r="B7" s="49"/>
      <c r="C7" s="71"/>
      <c r="D7" s="11" t="s">
        <v>9</v>
      </c>
      <c r="E7" s="11" t="s">
        <v>10</v>
      </c>
      <c r="F7" s="32"/>
      <c r="G7" s="32"/>
      <c r="H7" s="32"/>
      <c r="I7" s="11" t="s">
        <v>13</v>
      </c>
      <c r="J7" s="11" t="s">
        <v>14</v>
      </c>
      <c r="K7" s="11" t="s">
        <v>15</v>
      </c>
      <c r="L7" s="32"/>
      <c r="M7" s="32"/>
      <c r="N7" s="32"/>
    </row>
    <row r="8" spans="1:14" s="26"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7" t="s">
        <v>36</v>
      </c>
      <c r="D8" s="4">
        <f>[11]ANALISIS!C11</f>
        <v>4</v>
      </c>
      <c r="E8" s="4">
        <f>[11]ANALISIS!D11</f>
        <v>1</v>
      </c>
      <c r="F8" s="25" t="str">
        <f>[11]ANALISIS!H11</f>
        <v>ZONA RIESGO MODERADA</v>
      </c>
      <c r="G8" s="4" t="str">
        <f>CONCATENATE('[11]VALORACION CONTROLES'!C12,". ",'[11]VALORACION CONTROLES'!C13,". ",'[11]VALORACION CONTROLES'!C14)</f>
        <v xml:space="preserve">Cada vez que se elabora la nómina,  antes de entregarla  a contabilidad, el profesional de talento humano revisa los valores a pagar para verificar que se esten pagando conforme a los criterios establecidos 
. . </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5"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6"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7" t="s">
        <v>36</v>
      </c>
      <c r="D9" s="4">
        <f>[11]ANALISIS!C12</f>
        <v>4</v>
      </c>
      <c r="E9" s="4">
        <f>[11]ANALISIS!D12</f>
        <v>1</v>
      </c>
      <c r="F9" s="25" t="str">
        <f>[11]ANALISIS!H12</f>
        <v>ZONA RIESGO MODERADA</v>
      </c>
      <c r="G9" s="4" t="str">
        <f>CONCATENATE('[11]VALORACION CONTROLES'!C13,". ",'[11]VALORACION CONTROLES'!C14,". ",'[11]VALORACION CONTROLES'!C15)</f>
        <v>. . El profesional de bienestar realiza inscripciones previas a la realización de las actividades de bienestar cuando están dirigidas a grupos específicos.</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6" customFormat="1" ht="114.75"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7" t="s">
        <v>36</v>
      </c>
      <c r="D10" s="4">
        <f>[11]ANALISIS!C13</f>
        <v>3</v>
      </c>
      <c r="E10" s="4">
        <f>[11]ANALISIS!D13</f>
        <v>1</v>
      </c>
      <c r="F10" s="25" t="str">
        <f>[11]ANALISIS!H13</f>
        <v>ZONA RIESGO BAJA</v>
      </c>
      <c r="G10" s="4" t="str">
        <f>CONCATENATE('[11]VALORACION CONTROLES'!C21,". ",'[11]VALORACION CONTROLES'!C22,". ",'[11]VALORACION CONTROLES'!C23)</f>
        <v xml:space="preserve">. . </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5"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37" t="s">
        <v>41</v>
      </c>
      <c r="B12" s="37"/>
      <c r="C12" s="37" t="s">
        <v>42</v>
      </c>
      <c r="D12" s="37"/>
      <c r="E12" s="37" t="s">
        <v>43</v>
      </c>
      <c r="F12" s="37"/>
      <c r="G12" s="37"/>
    </row>
    <row r="13" spans="1:14" s="18" customFormat="1" ht="53.25" customHeight="1" x14ac:dyDescent="0.25">
      <c r="A13" s="31" t="s">
        <v>68</v>
      </c>
      <c r="B13" s="31"/>
      <c r="C13" s="31" t="s">
        <v>67</v>
      </c>
      <c r="D13" s="31"/>
      <c r="E13" s="31" t="s">
        <v>45</v>
      </c>
      <c r="F13" s="31"/>
      <c r="G13" s="31"/>
    </row>
    <row r="14" spans="1:14" s="18" customFormat="1" ht="14.25" customHeight="1" x14ac:dyDescent="0.25">
      <c r="A14" s="35" t="s">
        <v>74</v>
      </c>
      <c r="B14" s="50"/>
      <c r="C14" s="50"/>
      <c r="D14" s="50"/>
      <c r="E14" s="50"/>
      <c r="F14" s="50"/>
      <c r="G14" s="36"/>
    </row>
    <row r="15" spans="1:14" x14ac:dyDescent="0.2">
      <c r="C15" s="13"/>
    </row>
    <row r="16" spans="1:14" s="8" customFormat="1" ht="15" x14ac:dyDescent="0.2">
      <c r="G16" s="14" t="s">
        <v>17</v>
      </c>
    </row>
  </sheetData>
  <mergeCells count="24">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 ref="L6:L7"/>
    <mergeCell ref="A14:G14"/>
    <mergeCell ref="A12:B12"/>
    <mergeCell ref="C12:D12"/>
    <mergeCell ref="E12:G12"/>
    <mergeCell ref="A13:B13"/>
    <mergeCell ref="C13:D13"/>
    <mergeCell ref="E13:G13"/>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dimension ref="A1:N12"/>
  <sheetViews>
    <sheetView workbookViewId="0">
      <selection activeCell="A12" sqref="A12:G12"/>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77" t="str">
        <f>'[12]CONTEXTO ESTRATEGICO'!A1</f>
        <v>EMPRESA DE RENOVACIÓN Y DESARROLLO URBANO DE BOGOTÁ</v>
      </c>
      <c r="B1" s="78"/>
      <c r="C1" s="78"/>
      <c r="D1" s="78"/>
      <c r="E1" s="78"/>
      <c r="F1" s="78"/>
      <c r="G1" s="78"/>
      <c r="H1" s="78"/>
      <c r="I1" s="78"/>
      <c r="J1" s="78"/>
      <c r="K1" s="78"/>
      <c r="L1" s="78"/>
      <c r="M1" s="78"/>
      <c r="N1" s="79"/>
    </row>
    <row r="2" spans="1:14" ht="14.25" customHeight="1" x14ac:dyDescent="0.25">
      <c r="A2" s="80" t="s">
        <v>48</v>
      </c>
      <c r="B2" s="81"/>
      <c r="C2" s="81"/>
      <c r="D2" s="81"/>
      <c r="E2" s="81"/>
      <c r="F2" s="81"/>
      <c r="G2" s="81"/>
      <c r="H2" s="81"/>
      <c r="I2" s="81"/>
      <c r="J2" s="81"/>
      <c r="K2" s="81"/>
      <c r="L2" s="81"/>
      <c r="M2" s="81"/>
      <c r="N2" s="82"/>
    </row>
    <row r="3" spans="1:14" ht="22.5" customHeight="1" x14ac:dyDescent="0.25">
      <c r="A3" s="76" t="s">
        <v>0</v>
      </c>
      <c r="B3" s="76"/>
      <c r="C3" s="72" t="s">
        <v>1</v>
      </c>
      <c r="D3" s="72"/>
      <c r="E3" s="72"/>
      <c r="F3" s="72"/>
      <c r="G3" s="72"/>
      <c r="H3" s="72"/>
      <c r="I3" s="72"/>
      <c r="J3" s="72"/>
      <c r="K3" s="72"/>
      <c r="L3" s="72"/>
      <c r="M3" s="72"/>
      <c r="N3" s="72"/>
    </row>
    <row r="4" spans="1:14" x14ac:dyDescent="0.25">
      <c r="A4" s="76"/>
      <c r="B4" s="76"/>
      <c r="C4" s="72"/>
      <c r="D4" s="72"/>
      <c r="E4" s="72"/>
      <c r="F4" s="72"/>
      <c r="G4" s="72"/>
      <c r="H4" s="72"/>
      <c r="I4" s="72"/>
      <c r="J4" s="72"/>
      <c r="K4" s="72"/>
      <c r="L4" s="72"/>
      <c r="M4" s="72"/>
      <c r="N4" s="72"/>
    </row>
    <row r="5" spans="1:14" ht="50.25" customHeight="1" x14ac:dyDescent="0.25">
      <c r="A5" s="83" t="str">
        <f>'[12]CONTEXTO ESTRATEGICO'!A12</f>
        <v>GESTIÓN AMBIENTAL</v>
      </c>
      <c r="B5" s="83"/>
      <c r="C5" s="73"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73"/>
      <c r="E5" s="73"/>
      <c r="F5" s="73"/>
      <c r="G5" s="73"/>
      <c r="H5" s="73"/>
      <c r="I5" s="73"/>
      <c r="J5" s="73"/>
      <c r="K5" s="73"/>
      <c r="L5" s="73"/>
      <c r="M5" s="73"/>
      <c r="N5" s="73"/>
    </row>
    <row r="6" spans="1:14" x14ac:dyDescent="0.25">
      <c r="A6" s="75" t="s">
        <v>2</v>
      </c>
      <c r="B6" s="75" t="s">
        <v>3</v>
      </c>
      <c r="C6" s="75" t="s">
        <v>34</v>
      </c>
      <c r="D6" s="74" t="s">
        <v>4</v>
      </c>
      <c r="E6" s="74"/>
      <c r="F6" s="74" t="s">
        <v>33</v>
      </c>
      <c r="G6" s="74" t="s">
        <v>11</v>
      </c>
      <c r="H6" s="74" t="s">
        <v>12</v>
      </c>
      <c r="I6" s="74" t="s">
        <v>5</v>
      </c>
      <c r="J6" s="74"/>
      <c r="K6" s="74"/>
      <c r="L6" s="74" t="s">
        <v>6</v>
      </c>
      <c r="M6" s="74" t="s">
        <v>7</v>
      </c>
      <c r="N6" s="74" t="s">
        <v>8</v>
      </c>
    </row>
    <row r="7" spans="1:14" ht="33.75" x14ac:dyDescent="0.25">
      <c r="A7" s="75"/>
      <c r="B7" s="75"/>
      <c r="C7" s="75"/>
      <c r="D7" s="1" t="s">
        <v>9</v>
      </c>
      <c r="E7" s="1" t="s">
        <v>10</v>
      </c>
      <c r="F7" s="74"/>
      <c r="G7" s="74"/>
      <c r="H7" s="74"/>
      <c r="I7" s="1" t="s">
        <v>13</v>
      </c>
      <c r="J7" s="1" t="s">
        <v>14</v>
      </c>
      <c r="K7" s="1" t="s">
        <v>15</v>
      </c>
      <c r="L7" s="74"/>
      <c r="M7" s="74"/>
      <c r="N7" s="74"/>
    </row>
    <row r="8" spans="1:14" ht="229.5" x14ac:dyDescent="0.25">
      <c r="A8" s="2" t="str">
        <f>[12]IDENTIFICACIÓN!A12</f>
        <v>R1</v>
      </c>
      <c r="B8" s="2" t="str">
        <f>'[12]CONTEXTO ESTRATEGICO'!J12</f>
        <v>Posibilidad de no gestionar los aspectos ambientales generados dentro o fuera de la Empresa.</v>
      </c>
      <c r="C8" s="27"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37" t="s">
        <v>41</v>
      </c>
      <c r="B10" s="37"/>
      <c r="C10" s="37" t="s">
        <v>42</v>
      </c>
      <c r="D10" s="37"/>
      <c r="E10" s="37" t="s">
        <v>43</v>
      </c>
      <c r="F10" s="37"/>
      <c r="G10" s="37"/>
    </row>
    <row r="11" spans="1:14" s="18" customFormat="1" ht="67.5" customHeight="1" x14ac:dyDescent="0.25">
      <c r="A11" s="31" t="s">
        <v>69</v>
      </c>
      <c r="B11" s="31"/>
      <c r="C11" s="31" t="s">
        <v>57</v>
      </c>
      <c r="D11" s="31"/>
      <c r="E11" s="31" t="s">
        <v>45</v>
      </c>
      <c r="F11" s="31"/>
      <c r="G11" s="31"/>
    </row>
    <row r="12" spans="1:14" s="18" customFormat="1" ht="14.25" customHeight="1" x14ac:dyDescent="0.25">
      <c r="A12" s="35" t="s">
        <v>74</v>
      </c>
      <c r="B12" s="50"/>
      <c r="C12" s="50"/>
      <c r="D12" s="50"/>
      <c r="E12" s="50"/>
      <c r="F12" s="50"/>
      <c r="G12" s="36"/>
    </row>
  </sheetData>
  <mergeCells count="24">
    <mergeCell ref="L6:L7"/>
    <mergeCell ref="A1:N1"/>
    <mergeCell ref="A2:N2"/>
    <mergeCell ref="A5:B5"/>
    <mergeCell ref="A6:A7"/>
    <mergeCell ref="B6:B7"/>
    <mergeCell ref="D6:E6"/>
    <mergeCell ref="I6:K6"/>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N14"/>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'[13]CONTEXTO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8.25" customHeight="1" x14ac:dyDescent="0.3">
      <c r="A5" s="45" t="str">
        <f>'[13]CONTEXTO ESTRATEGICO'!A12</f>
        <v>GESTIÓN DE SERVICIOS LOGÍSTICOS</v>
      </c>
      <c r="B5" s="45"/>
      <c r="C5" s="45"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354.75" customHeight="1" x14ac:dyDescent="0.2">
      <c r="A8" s="4" t="str">
        <f>[13]IDENTIFICACIÓN!A12</f>
        <v>R1</v>
      </c>
      <c r="B8" s="4" t="str">
        <f>'[13]CONTEXTO ESTRATEGICO'!J12</f>
        <v>Sustracción o pérdida de bienes de la entidad.</v>
      </c>
      <c r="C8" s="28" t="s">
        <v>36</v>
      </c>
      <c r="D8" s="4">
        <f>[13]ANALISIS!C11</f>
        <v>2</v>
      </c>
      <c r="E8" s="4">
        <f>[13]ANALISIS!D11</f>
        <v>2</v>
      </c>
      <c r="F8" s="25"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6" customFormat="1" ht="343.5" customHeight="1"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5"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37" t="s">
        <v>41</v>
      </c>
      <c r="B11" s="37"/>
      <c r="C11" s="37" t="s">
        <v>42</v>
      </c>
      <c r="D11" s="37"/>
      <c r="E11" s="37" t="s">
        <v>43</v>
      </c>
      <c r="F11" s="37"/>
      <c r="G11" s="37"/>
    </row>
    <row r="12" spans="1:14" s="18" customFormat="1" ht="63.75" customHeight="1" x14ac:dyDescent="0.25">
      <c r="A12" s="31" t="s">
        <v>66</v>
      </c>
      <c r="B12" s="31"/>
      <c r="C12" s="31" t="s">
        <v>67</v>
      </c>
      <c r="D12" s="31"/>
      <c r="E12" s="31" t="s">
        <v>45</v>
      </c>
      <c r="F12" s="31"/>
      <c r="G12" s="31"/>
    </row>
    <row r="13" spans="1:14" s="18" customFormat="1" ht="14.25" customHeight="1" x14ac:dyDescent="0.25">
      <c r="A13" s="35" t="s">
        <v>74</v>
      </c>
      <c r="B13" s="50"/>
      <c r="C13" s="50"/>
      <c r="D13" s="50"/>
      <c r="E13" s="50"/>
      <c r="F13" s="50"/>
      <c r="G13" s="36"/>
    </row>
    <row r="14" spans="1:14" customFormat="1" ht="15" x14ac:dyDescent="0.25"/>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51" t="str">
        <f>'[14]CONTEXTO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3" customHeight="1" x14ac:dyDescent="0.3">
      <c r="A5" s="45" t="str">
        <f>'[14]CONTEXTO ESTRATEGICO'!A12</f>
        <v>GESTIÓN DOCUMENTAL</v>
      </c>
      <c r="B5" s="45"/>
      <c r="C5" s="45" t="str">
        <f>[14]ANALISIS!C8</f>
        <v>Lograr una óptima administración y conservación de los archivos que conforman el acervo documental de la empresa, asegurando la disponibilidad y acceso de la información para todos los grupos de interés.</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11"/>
      <c r="H6" s="32" t="s">
        <v>12</v>
      </c>
      <c r="I6" s="32" t="s">
        <v>5</v>
      </c>
      <c r="J6" s="32"/>
      <c r="K6" s="32"/>
      <c r="L6" s="32" t="s">
        <v>6</v>
      </c>
      <c r="M6" s="32" t="s">
        <v>7</v>
      </c>
      <c r="N6" s="32" t="s">
        <v>8</v>
      </c>
    </row>
    <row r="7" spans="1:14" s="19" customFormat="1" ht="24" x14ac:dyDescent="0.2">
      <c r="A7" s="49"/>
      <c r="B7" s="49"/>
      <c r="C7" s="49"/>
      <c r="D7" s="11" t="s">
        <v>9</v>
      </c>
      <c r="E7" s="11" t="s">
        <v>10</v>
      </c>
      <c r="F7" s="32"/>
      <c r="G7" s="11" t="s">
        <v>11</v>
      </c>
      <c r="H7" s="32"/>
      <c r="I7" s="11" t="s">
        <v>13</v>
      </c>
      <c r="J7" s="11" t="s">
        <v>14</v>
      </c>
      <c r="K7" s="11" t="s">
        <v>15</v>
      </c>
      <c r="L7" s="32"/>
      <c r="M7" s="32"/>
      <c r="N7" s="32"/>
    </row>
    <row r="8" spans="1:14" s="26" customFormat="1" ht="331.5" customHeight="1" x14ac:dyDescent="0.2">
      <c r="A8" s="4" t="str">
        <f>[14]IDENTIFICACIÓN!A12</f>
        <v>R1</v>
      </c>
      <c r="B8" s="4" t="str">
        <f>'[14]CONTEXTO ESTRATEGICO'!J12</f>
        <v>Posibilidad de utilización indebida de información.</v>
      </c>
      <c r="C8" s="28" t="s">
        <v>40</v>
      </c>
      <c r="D8" s="4">
        <f>[14]ANALISIS!C11</f>
        <v>1</v>
      </c>
      <c r="E8" s="4">
        <f>[14]ANALISIS!D11</f>
        <v>4</v>
      </c>
      <c r="F8" s="25"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6" customFormat="1" ht="201.75" customHeight="1" x14ac:dyDescent="0.2">
      <c r="A9" s="4" t="str">
        <f>[14]IDENTIFICACIÓN!A13</f>
        <v>R2</v>
      </c>
      <c r="B9" s="4" t="str">
        <f>'[14]CONTEXTO ESTRATEGICO'!J13</f>
        <v>Deterioro de los documentos de la Empresa.</v>
      </c>
      <c r="C9" s="28" t="s">
        <v>36</v>
      </c>
      <c r="D9" s="4">
        <f>[14]ANALISIS!C12</f>
        <v>3</v>
      </c>
      <c r="E9" s="4">
        <f>[14]ANALISIS!D12</f>
        <v>2</v>
      </c>
      <c r="F9" s="25"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6" customFormat="1" ht="409.5" customHeight="1" x14ac:dyDescent="0.2">
      <c r="A10" s="4" t="str">
        <f>[14]IDENTIFICACIÓN!A14</f>
        <v>R3</v>
      </c>
      <c r="B10" s="4" t="str">
        <f>'[14]CONTEXTO ESTRATEGICO'!J14</f>
        <v>Pérdida de información documental.</v>
      </c>
      <c r="C10" s="28" t="s">
        <v>36</v>
      </c>
      <c r="D10" s="4">
        <f>[14]ANALISIS!C13</f>
        <v>3</v>
      </c>
      <c r="E10" s="4">
        <f>[14]ANALISIS!D13</f>
        <v>2</v>
      </c>
      <c r="F10" s="25"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5"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37" t="s">
        <v>41</v>
      </c>
      <c r="B12" s="37"/>
      <c r="C12" s="37" t="s">
        <v>42</v>
      </c>
      <c r="D12" s="37"/>
      <c r="E12" s="37" t="s">
        <v>43</v>
      </c>
      <c r="F12" s="37"/>
      <c r="G12" s="37"/>
    </row>
    <row r="13" spans="1:14" s="18" customFormat="1" ht="63.75" customHeight="1" x14ac:dyDescent="0.25">
      <c r="A13" s="31" t="s">
        <v>66</v>
      </c>
      <c r="B13" s="31"/>
      <c r="C13" s="31" t="s">
        <v>67</v>
      </c>
      <c r="D13" s="31"/>
      <c r="E13" s="31" t="s">
        <v>45</v>
      </c>
      <c r="F13" s="31"/>
      <c r="G13" s="31"/>
    </row>
    <row r="14" spans="1:14" s="18" customFormat="1" ht="14.25" customHeight="1" x14ac:dyDescent="0.25">
      <c r="A14" s="35" t="s">
        <v>74</v>
      </c>
      <c r="B14" s="50"/>
      <c r="C14" s="50"/>
      <c r="D14" s="50"/>
      <c r="E14" s="50"/>
      <c r="F14" s="50"/>
      <c r="G14" s="36"/>
    </row>
  </sheetData>
  <mergeCells count="2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 ref="A14:G14"/>
    <mergeCell ref="A12:B12"/>
    <mergeCell ref="C12:D12"/>
    <mergeCell ref="E12:G12"/>
    <mergeCell ref="A13:B13"/>
    <mergeCell ref="C13:D13"/>
    <mergeCell ref="E13:G13"/>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'[15]CONTEXTO ESTRATEGICO'!A1</f>
        <v>EMPRESA DE RENOVACIÓN Y DESARROLLO URBANO DE BOGOTA</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75" customHeight="1" x14ac:dyDescent="0.2">
      <c r="A4" s="48"/>
      <c r="B4" s="48"/>
      <c r="C4" s="44"/>
      <c r="D4" s="44"/>
      <c r="E4" s="44"/>
      <c r="F4" s="44"/>
      <c r="G4" s="44"/>
      <c r="H4" s="44"/>
      <c r="I4" s="44"/>
      <c r="J4" s="44"/>
      <c r="K4" s="44"/>
      <c r="L4" s="44"/>
      <c r="M4" s="44"/>
      <c r="N4" s="44"/>
    </row>
    <row r="5" spans="1:14" s="24" customFormat="1" ht="72.75" customHeight="1" x14ac:dyDescent="0.3">
      <c r="A5" s="45" t="str">
        <f>'[15]CONTEXTO ESTRATEGICO'!A12</f>
        <v>GESTIÓN DE TIC</v>
      </c>
      <c r="B5" s="45"/>
      <c r="C5" s="45"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304.5" customHeight="1" x14ac:dyDescent="0.2">
      <c r="A8" s="4" t="str">
        <f>[15]IDENTIFICACIÓN!A12</f>
        <v>R1</v>
      </c>
      <c r="B8" s="4" t="str">
        <f>'[15]CONTEXTO ESTRATEGICO'!J12</f>
        <v xml:space="preserve">Pérdida de la información institucional </v>
      </c>
      <c r="C8" s="28" t="s">
        <v>36</v>
      </c>
      <c r="D8" s="4">
        <f>[15]ANALISIS!C11</f>
        <v>4</v>
      </c>
      <c r="E8" s="4">
        <f>[15]ANALISIS!D11</f>
        <v>3</v>
      </c>
      <c r="F8" s="25"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5"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6" customFormat="1" ht="280.5" customHeight="1" x14ac:dyDescent="0.2">
      <c r="A9" s="4" t="str">
        <f>[15]IDENTIFICACIÓN!A13</f>
        <v>R2</v>
      </c>
      <c r="B9" s="4" t="str">
        <f>'[15]CONTEXTO ESTRATEGICO'!J13</f>
        <v>Alteración de la  integridad de los datos o uso indebido de la información para beneficio propio o de un tercero</v>
      </c>
      <c r="C9" s="28" t="s">
        <v>40</v>
      </c>
      <c r="D9" s="4">
        <f>[15]ANALISIS!C12</f>
        <v>1</v>
      </c>
      <c r="E9" s="4">
        <f>[15]ANALISIS!D12</f>
        <v>4</v>
      </c>
      <c r="F9" s="25"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6" customFormat="1" ht="290.25" customHeight="1" x14ac:dyDescent="0.2">
      <c r="A10" s="4" t="str">
        <f>[15]IDENTIFICACIÓN!A14</f>
        <v>R3</v>
      </c>
      <c r="B10" s="4" t="str">
        <f>'[15]CONTEXTO ESTRATEGICO'!J14</f>
        <v>Interrupción en la operatividad de la infraestructura tecnológica de la Empresa</v>
      </c>
      <c r="C10" s="28" t="s">
        <v>38</v>
      </c>
      <c r="D10" s="4">
        <f>[15]ANALISIS!C13</f>
        <v>1</v>
      </c>
      <c r="E10" s="4">
        <f>[15]ANALISIS!D13</f>
        <v>3</v>
      </c>
      <c r="F10" s="25"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5"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37" t="s">
        <v>41</v>
      </c>
      <c r="B12" s="37"/>
      <c r="C12" s="37" t="s">
        <v>42</v>
      </c>
      <c r="D12" s="37"/>
      <c r="E12" s="37" t="s">
        <v>43</v>
      </c>
      <c r="F12" s="37"/>
      <c r="G12" s="37"/>
    </row>
    <row r="13" spans="1:14" s="18" customFormat="1" ht="63.75" customHeight="1" x14ac:dyDescent="0.25">
      <c r="A13" s="31" t="s">
        <v>66</v>
      </c>
      <c r="B13" s="31"/>
      <c r="C13" s="31" t="s">
        <v>67</v>
      </c>
      <c r="D13" s="31"/>
      <c r="E13" s="31" t="s">
        <v>45</v>
      </c>
      <c r="F13" s="31"/>
      <c r="G13" s="31"/>
    </row>
    <row r="14" spans="1:14" s="18" customFormat="1" ht="14.25" customHeight="1" x14ac:dyDescent="0.25">
      <c r="A14" s="35" t="s">
        <v>74</v>
      </c>
      <c r="B14" s="50"/>
      <c r="C14" s="50"/>
      <c r="D14" s="50"/>
      <c r="E14" s="50"/>
      <c r="F14" s="50"/>
      <c r="G14" s="36"/>
    </row>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'[16]CONTEXTO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4.5" customHeight="1" x14ac:dyDescent="0.3">
      <c r="A5" s="45" t="str">
        <f>'[16]CONTEXTO ESTRATEGICO'!A12</f>
        <v>ATENCIÓN AL CIUDADANO</v>
      </c>
      <c r="B5" s="45"/>
      <c r="C5" s="45"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147" customHeight="1" x14ac:dyDescent="0.2">
      <c r="A8" s="4" t="str">
        <f>[16]IDENTIFICACIÓN!A12</f>
        <v>R1</v>
      </c>
      <c r="B8" s="4" t="str">
        <f>'[16]CONTEXTO ESTRATEGICO'!J12</f>
        <v>Posibilidad de aceptar o solicitar dádivas a cambio de información privilegiada.</v>
      </c>
      <c r="C8" s="28" t="s">
        <v>40</v>
      </c>
      <c r="D8" s="4">
        <f>[16]ANALISIS!C11</f>
        <v>2</v>
      </c>
      <c r="E8" s="4">
        <f>[16]ANALISIS!D11</f>
        <v>5</v>
      </c>
      <c r="F8" s="25"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6" customFormat="1" ht="179.25" customHeight="1" x14ac:dyDescent="0.2">
      <c r="A9" s="4" t="str">
        <f>[16]IDENTIFICACIÓN!A13</f>
        <v>R2</v>
      </c>
      <c r="B9" s="4" t="str">
        <f>'[16]CONTEXTO ESTRATEGICO'!J13</f>
        <v>Posibilidad de incumplimiento o inefectividad en la atención al ciudadano por parte de la empresa</v>
      </c>
      <c r="C9" s="28" t="s">
        <v>36</v>
      </c>
      <c r="D9" s="4">
        <f>[16]ANALISIS!C12</f>
        <v>3</v>
      </c>
      <c r="E9" s="4">
        <f>[16]ANALISIS!D12</f>
        <v>5</v>
      </c>
      <c r="F9" s="25"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37" t="s">
        <v>41</v>
      </c>
      <c r="B11" s="37"/>
      <c r="C11" s="37" t="s">
        <v>42</v>
      </c>
      <c r="D11" s="37"/>
      <c r="E11" s="37" t="s">
        <v>43</v>
      </c>
      <c r="F11" s="37"/>
      <c r="G11" s="37"/>
    </row>
    <row r="12" spans="1:14" s="18" customFormat="1" ht="63.75" customHeight="1" x14ac:dyDescent="0.25">
      <c r="A12" s="31" t="s">
        <v>70</v>
      </c>
      <c r="B12" s="31"/>
      <c r="C12" s="31" t="s">
        <v>71</v>
      </c>
      <c r="D12" s="31"/>
      <c r="E12" s="31" t="s">
        <v>45</v>
      </c>
      <c r="F12" s="31"/>
      <c r="G12" s="31"/>
    </row>
    <row r="13" spans="1:14" s="18" customFormat="1" ht="14.25" customHeight="1" x14ac:dyDescent="0.25">
      <c r="A13" s="35" t="s">
        <v>74</v>
      </c>
      <c r="B13" s="50"/>
      <c r="C13" s="50"/>
      <c r="D13" s="50"/>
      <c r="E13" s="50"/>
      <c r="F13" s="50"/>
      <c r="G13" s="36"/>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86" t="str">
        <f>'[17]CONTEXTO ESTRATEGICO'!A1</f>
        <v>EMPRESA DE RENOVACIÓN Y DESARROLLO URBANO DE BOGOTÁ</v>
      </c>
      <c r="B1" s="87"/>
      <c r="C1" s="87"/>
      <c r="D1" s="87"/>
      <c r="E1" s="87"/>
      <c r="F1" s="87"/>
      <c r="G1" s="87"/>
      <c r="H1" s="87"/>
      <c r="I1" s="87"/>
      <c r="J1" s="87"/>
      <c r="K1" s="87"/>
      <c r="L1" s="87"/>
      <c r="M1" s="87"/>
      <c r="N1" s="88"/>
    </row>
    <row r="2" spans="1:14" ht="14.25" customHeight="1" x14ac:dyDescent="0.2">
      <c r="A2" s="89" t="s">
        <v>48</v>
      </c>
      <c r="B2" s="90"/>
      <c r="C2" s="90"/>
      <c r="D2" s="90"/>
      <c r="E2" s="90"/>
      <c r="F2" s="90"/>
      <c r="G2" s="90"/>
      <c r="H2" s="90"/>
      <c r="I2" s="90"/>
      <c r="J2" s="90"/>
      <c r="K2" s="90"/>
      <c r="L2" s="90"/>
      <c r="M2" s="90"/>
      <c r="N2" s="91"/>
    </row>
    <row r="3" spans="1:14" s="9" customFormat="1" ht="22.5" customHeight="1" x14ac:dyDescent="0.2">
      <c r="A3" s="48" t="s">
        <v>0</v>
      </c>
      <c r="B3" s="48"/>
      <c r="C3" s="60" t="s">
        <v>1</v>
      </c>
      <c r="D3" s="61"/>
      <c r="E3" s="61"/>
      <c r="F3" s="61"/>
      <c r="G3" s="61"/>
      <c r="H3" s="61"/>
      <c r="I3" s="61"/>
      <c r="J3" s="61"/>
      <c r="K3" s="61"/>
      <c r="L3" s="61"/>
      <c r="M3" s="61"/>
      <c r="N3" s="62"/>
    </row>
    <row r="4" spans="1:14" s="9" customFormat="1" ht="15" x14ac:dyDescent="0.2">
      <c r="A4" s="48"/>
      <c r="B4" s="48"/>
      <c r="C4" s="63"/>
      <c r="D4" s="64"/>
      <c r="E4" s="64"/>
      <c r="F4" s="64"/>
      <c r="G4" s="64"/>
      <c r="H4" s="64"/>
      <c r="I4" s="64"/>
      <c r="J4" s="64"/>
      <c r="K4" s="64"/>
      <c r="L4" s="64"/>
      <c r="M4" s="64"/>
      <c r="N4" s="65"/>
    </row>
    <row r="5" spans="1:14" s="24" customFormat="1" ht="63" customHeight="1" x14ac:dyDescent="0.3">
      <c r="A5" s="45" t="str">
        <f>'[17]CONTEXTO ESTRATEGICO'!A12</f>
        <v>EVALUACIÓN Y SEGUIMIENTO</v>
      </c>
      <c r="B5" s="45"/>
      <c r="C5" s="57"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58"/>
      <c r="E5" s="58"/>
      <c r="F5" s="58"/>
      <c r="G5" s="58"/>
      <c r="H5" s="58"/>
      <c r="I5" s="58"/>
      <c r="J5" s="58"/>
      <c r="K5" s="58"/>
      <c r="L5" s="58"/>
      <c r="M5" s="58"/>
      <c r="N5" s="59"/>
    </row>
    <row r="6" spans="1:14" s="19" customFormat="1" ht="12" x14ac:dyDescent="0.2">
      <c r="A6" s="49" t="s">
        <v>2</v>
      </c>
      <c r="B6" s="49" t="s">
        <v>3</v>
      </c>
      <c r="C6" s="84" t="s">
        <v>34</v>
      </c>
      <c r="D6" s="32" t="s">
        <v>4</v>
      </c>
      <c r="E6" s="32"/>
      <c r="F6" s="33" t="s">
        <v>33</v>
      </c>
      <c r="G6" s="33" t="s">
        <v>11</v>
      </c>
      <c r="H6" s="33" t="s">
        <v>12</v>
      </c>
      <c r="I6" s="32" t="s">
        <v>5</v>
      </c>
      <c r="J6" s="32"/>
      <c r="K6" s="32"/>
      <c r="L6" s="32" t="s">
        <v>6</v>
      </c>
      <c r="M6" s="32" t="s">
        <v>7</v>
      </c>
      <c r="N6" s="32" t="s">
        <v>8</v>
      </c>
    </row>
    <row r="7" spans="1:14" s="19" customFormat="1" ht="24" x14ac:dyDescent="0.2">
      <c r="A7" s="49"/>
      <c r="B7" s="49"/>
      <c r="C7" s="85"/>
      <c r="D7" s="11" t="s">
        <v>9</v>
      </c>
      <c r="E7" s="11" t="s">
        <v>10</v>
      </c>
      <c r="F7" s="34"/>
      <c r="G7" s="34"/>
      <c r="H7" s="34"/>
      <c r="I7" s="11" t="s">
        <v>13</v>
      </c>
      <c r="J7" s="11" t="s">
        <v>14</v>
      </c>
      <c r="K7" s="11" t="s">
        <v>15</v>
      </c>
      <c r="L7" s="32"/>
      <c r="M7" s="32"/>
      <c r="N7" s="32"/>
    </row>
    <row r="8" spans="1:14" s="26" customFormat="1" ht="225" customHeight="1" x14ac:dyDescent="0.2">
      <c r="A8" s="28" t="str">
        <f>[17]IDENTIFICACIÓN!A12</f>
        <v>R1</v>
      </c>
      <c r="B8" s="29" t="str">
        <f>'[17]CONTEXTO ESTRATEGICO'!J12</f>
        <v>Posibilidad de manipulación indebida de los informes de auditoria.</v>
      </c>
      <c r="C8" s="28" t="s">
        <v>40</v>
      </c>
      <c r="D8" s="28">
        <f>[17]ANALISIS!C11</f>
        <v>2</v>
      </c>
      <c r="E8" s="28">
        <f>[17]ANALISIS!D11</f>
        <v>5</v>
      </c>
      <c r="F8" s="30" t="str">
        <f>[17]ANALISIS!H11</f>
        <v>ZONA RIESGO EXTREMA</v>
      </c>
      <c r="G8" s="29"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7" t="str">
        <f>'[17]VALORACIÓN DEL RIESGO'!F11</f>
        <v>PROBABILIDAD</v>
      </c>
      <c r="I8" s="28">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8">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8">
        <f>(I8*J8)*4</f>
        <v>20</v>
      </c>
      <c r="L8" s="30" t="str">
        <f>IF(OR(AND(I8=3,J8=4),AND(I8=2,J8=5),AND(K8&gt;=52,K8&lt;=100)),"ZONA RIESGO EXTREMA",IF(OR(AND(I8=5,J8=2),AND(I8=4,J8=3),AND(I8=1,J8=4),AND(K8=20),AND(K8&gt;=28,K8&lt;=48)),"ZONA RIESGO ALTA",IF(OR(AND(I8=1,J8=3),AND(I8=4,J8=1),AND(K8=24)),"ZONA RIESGO MODERADA",IF(AND(K8&gt;=4,K8&lt;=16),"ZONA RIESGO BAJA"))))</f>
        <v>ZONA RIESGO ALTA</v>
      </c>
      <c r="M8" s="28" t="str">
        <f>[17]ANALISIS!I11</f>
        <v>EVITAR EL RIESGO</v>
      </c>
      <c r="N8" s="29"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6" customFormat="1" ht="409.5" x14ac:dyDescent="0.2">
      <c r="A9" s="28" t="str">
        <f>[17]IDENTIFICACIÓN!A13</f>
        <v>R2</v>
      </c>
      <c r="B9" s="29" t="str">
        <f>'[17]CONTEXTO ESTRATEGICO'!J13</f>
        <v>Posibilidad de entrega inoportuna de informes, respuestas, alertas y recomendaciones para el mejoramiento de la gestión institucional y del Sistema de Control Interno.</v>
      </c>
      <c r="C9" s="28" t="s">
        <v>36</v>
      </c>
      <c r="D9" s="28">
        <f>[17]ANALISIS!C12</f>
        <v>3</v>
      </c>
      <c r="E9" s="28">
        <f>[17]ANALISIS!D12</f>
        <v>4</v>
      </c>
      <c r="F9" s="30" t="str">
        <f>[17]ANALISIS!H12</f>
        <v>ZONA RIESGO EXTREMA</v>
      </c>
      <c r="G9" s="29"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7" t="str">
        <f>'[17]VALORACIÓN DEL RIESGO'!F12</f>
        <v>PROBABILIDAD</v>
      </c>
      <c r="I9" s="28">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8">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8">
        <f t="shared" ref="K9:K10" si="0">(I9*J9)*4</f>
        <v>16</v>
      </c>
      <c r="L9" s="30" t="str">
        <f t="shared" ref="L9:L10" si="1">IF(OR(AND(I9=3,J9=4),AND(I9=2,J9=5),AND(K9&gt;=52,K9&lt;=100)),"ZONA RIESGO EXTREMA",IF(OR(AND(I9=5,J9=2),AND(I9=4,J9=3),AND(I9=1,J9=4),AND(K9=20),AND(K9&gt;=28,K9&lt;=48)),"ZONA RIESGO ALTA",IF(OR(AND(I9=1,J9=3),AND(I9=4,J9=1),AND(K9=24)),"ZONA RIESGO MODERADA",IF(AND(K9&gt;=4,K9&lt;=16),"ZONA RIESGO BAJA"))))</f>
        <v>ZONA RIESGO ALTA</v>
      </c>
      <c r="M9" s="28" t="str">
        <f>[17]ANALISIS!I12</f>
        <v>EVITAR EL RIESGO</v>
      </c>
      <c r="N9" s="29"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6" customFormat="1" ht="382.5" x14ac:dyDescent="0.2">
      <c r="A10" s="28" t="str">
        <f>[17]IDENTIFICACIÓN!A14</f>
        <v>R3</v>
      </c>
      <c r="B10" s="29" t="str">
        <f>'[17]CONTEXTO ESTRATEGICO'!J14</f>
        <v>Posibilidad de rezago frente a las tendencias en materia de auditoría y Control Interno.</v>
      </c>
      <c r="C10" s="28" t="s">
        <v>35</v>
      </c>
      <c r="D10" s="28">
        <f>[17]ANALISIS!C13</f>
        <v>2</v>
      </c>
      <c r="E10" s="28">
        <f>[17]ANALISIS!D13</f>
        <v>3</v>
      </c>
      <c r="F10" s="30" t="str">
        <f>[17]ANALISIS!H13</f>
        <v>ZONA RIESGO MODERADA</v>
      </c>
      <c r="G10" s="29"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7" t="str">
        <f>'[17]VALORACIÓN DEL RIESGO'!F13</f>
        <v>PROBABILIDAD</v>
      </c>
      <c r="I10" s="28">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8">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8">
        <f t="shared" si="0"/>
        <v>12</v>
      </c>
      <c r="L10" s="30" t="str">
        <f t="shared" si="1"/>
        <v>ZONA RIESGO MODERADA</v>
      </c>
      <c r="M10" s="28" t="str">
        <f>[17]ANALISIS!I13</f>
        <v>REDUCIR EL RIESGO</v>
      </c>
      <c r="N10" s="29"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37" t="s">
        <v>41</v>
      </c>
      <c r="B12" s="37"/>
      <c r="C12" s="37" t="s">
        <v>42</v>
      </c>
      <c r="D12" s="37"/>
      <c r="E12" s="37" t="s">
        <v>43</v>
      </c>
      <c r="F12" s="37"/>
      <c r="G12" s="37"/>
    </row>
    <row r="13" spans="1:14" s="18" customFormat="1" ht="63.75" customHeight="1" x14ac:dyDescent="0.25">
      <c r="A13" s="31" t="s">
        <v>72</v>
      </c>
      <c r="B13" s="31"/>
      <c r="C13" s="31" t="s">
        <v>73</v>
      </c>
      <c r="D13" s="31"/>
      <c r="E13" s="31" t="s">
        <v>45</v>
      </c>
      <c r="F13" s="31"/>
      <c r="G13" s="31"/>
    </row>
    <row r="14" spans="1:14" s="18" customFormat="1" ht="14.25" customHeight="1" x14ac:dyDescent="0.25">
      <c r="A14" s="35" t="s">
        <v>74</v>
      </c>
      <c r="B14" s="50"/>
      <c r="C14" s="50"/>
      <c r="D14" s="50"/>
      <c r="E14" s="50"/>
      <c r="F14" s="50"/>
      <c r="G14" s="36"/>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L6:L7"/>
    <mergeCell ref="A1:N1"/>
    <mergeCell ref="A2:N2"/>
    <mergeCell ref="A5:B5"/>
    <mergeCell ref="A6:A7"/>
    <mergeCell ref="B6:B7"/>
    <mergeCell ref="D6:E6"/>
    <mergeCell ref="I6:K6"/>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12"/>
  <sheetViews>
    <sheetView workbookViewId="0">
      <selection activeCell="B8" sqref="B8"/>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38" t="str">
        <f>'[2]CONTEXTO ESTRATEGICO'!A1</f>
        <v>EMPRESA DE RENOVACIÓN Y DESARROLLO URBANO DE BOGOTÁ</v>
      </c>
      <c r="B1" s="39"/>
      <c r="C1" s="39"/>
      <c r="D1" s="39"/>
      <c r="E1" s="39"/>
      <c r="F1" s="39"/>
      <c r="G1" s="39"/>
      <c r="H1" s="39"/>
      <c r="I1" s="39"/>
      <c r="J1" s="39"/>
      <c r="K1" s="39"/>
      <c r="L1" s="39"/>
      <c r="M1" s="39"/>
      <c r="N1" s="40"/>
    </row>
    <row r="2" spans="1:14" ht="14.25" customHeight="1" x14ac:dyDescent="0.2">
      <c r="A2" s="41" t="s">
        <v>48</v>
      </c>
      <c r="B2" s="42"/>
      <c r="C2" s="42"/>
      <c r="D2" s="42"/>
      <c r="E2" s="42"/>
      <c r="F2" s="42"/>
      <c r="G2" s="42"/>
      <c r="H2" s="42"/>
      <c r="I2" s="42"/>
      <c r="J2" s="42"/>
      <c r="K2" s="42"/>
      <c r="L2" s="42"/>
      <c r="M2" s="42"/>
      <c r="N2" s="43"/>
    </row>
    <row r="3" spans="1:14" s="15" customFormat="1" ht="22.5" customHeight="1" x14ac:dyDescent="0.2">
      <c r="A3" s="48" t="s">
        <v>0</v>
      </c>
      <c r="B3" s="48"/>
      <c r="C3" s="44" t="s">
        <v>1</v>
      </c>
      <c r="D3" s="44"/>
      <c r="E3" s="44"/>
      <c r="F3" s="44"/>
      <c r="G3" s="44"/>
      <c r="H3" s="44"/>
      <c r="I3" s="44"/>
      <c r="J3" s="44"/>
      <c r="K3" s="44"/>
      <c r="L3" s="44"/>
      <c r="M3" s="44"/>
      <c r="N3" s="44"/>
    </row>
    <row r="4" spans="1:14" s="15" customFormat="1" ht="15" x14ac:dyDescent="0.2">
      <c r="A4" s="48"/>
      <c r="B4" s="48"/>
      <c r="C4" s="44"/>
      <c r="D4" s="44"/>
      <c r="E4" s="44"/>
      <c r="F4" s="44"/>
      <c r="G4" s="44"/>
      <c r="H4" s="44"/>
      <c r="I4" s="44"/>
      <c r="J4" s="44"/>
      <c r="K4" s="44"/>
      <c r="L4" s="44"/>
      <c r="M4" s="44"/>
      <c r="N4" s="44"/>
    </row>
    <row r="5" spans="1:14" s="22" customFormat="1" ht="63" customHeight="1" x14ac:dyDescent="0.3">
      <c r="A5" s="45" t="str">
        <f>'[2]CONTEXTO ESTRATEGICO'!A12</f>
        <v>GESTIÓN DE GRUPOS DE INTERÉS</v>
      </c>
      <c r="B5" s="45"/>
      <c r="C5" s="45" t="str">
        <f>[2]ANALISIS!C8</f>
        <v>Desarrollar estrategias de comunicación para los diferentes públicos objetivo a nivel interno y externo, que permitan transmitir la información de manera veraz, clara y oportuna.</v>
      </c>
      <c r="D5" s="45"/>
      <c r="E5" s="45"/>
      <c r="F5" s="45"/>
      <c r="G5" s="45"/>
      <c r="H5" s="45"/>
      <c r="I5" s="45"/>
      <c r="J5" s="45"/>
      <c r="K5" s="45"/>
      <c r="L5" s="45"/>
      <c r="M5" s="45"/>
      <c r="N5" s="45"/>
    </row>
    <row r="6" spans="1:14" s="17" customFormat="1" ht="12" x14ac:dyDescent="0.2">
      <c r="A6" s="49" t="s">
        <v>2</v>
      </c>
      <c r="B6" s="49" t="s">
        <v>3</v>
      </c>
      <c r="C6" s="32" t="s">
        <v>34</v>
      </c>
      <c r="D6" s="32" t="s">
        <v>4</v>
      </c>
      <c r="E6" s="32"/>
      <c r="F6" s="32" t="s">
        <v>33</v>
      </c>
      <c r="G6" s="32" t="s">
        <v>11</v>
      </c>
      <c r="H6" s="32" t="s">
        <v>12</v>
      </c>
      <c r="I6" s="32" t="s">
        <v>5</v>
      </c>
      <c r="J6" s="32"/>
      <c r="K6" s="32"/>
      <c r="L6" s="32" t="s">
        <v>6</v>
      </c>
      <c r="M6" s="32" t="s">
        <v>7</v>
      </c>
      <c r="N6" s="32" t="s">
        <v>8</v>
      </c>
    </row>
    <row r="7" spans="1:14" s="17" customFormat="1" ht="24" x14ac:dyDescent="0.2">
      <c r="A7" s="49"/>
      <c r="B7" s="49"/>
      <c r="C7" s="32"/>
      <c r="D7" s="11" t="s">
        <v>9</v>
      </c>
      <c r="E7" s="11" t="s">
        <v>10</v>
      </c>
      <c r="F7" s="32"/>
      <c r="G7" s="32"/>
      <c r="H7" s="32"/>
      <c r="I7" s="11" t="s">
        <v>13</v>
      </c>
      <c r="J7" s="11" t="s">
        <v>14</v>
      </c>
      <c r="K7" s="11" t="s">
        <v>15</v>
      </c>
      <c r="L7" s="32"/>
      <c r="M7" s="32"/>
      <c r="N7" s="32"/>
    </row>
    <row r="8" spans="1:14" s="23" customFormat="1" ht="213.75" customHeight="1" x14ac:dyDescent="0.2">
      <c r="A8" s="4" t="str">
        <f>[2]IDENTIFICACIÓN!A12</f>
        <v>R1</v>
      </c>
      <c r="B8" s="4" t="str">
        <f>'[2]CONTEXTO ESTRATEGICO'!J12</f>
        <v>Posibilidad de divulgación de información incompleta, confusa e inoportuna.</v>
      </c>
      <c r="C8" s="27"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37" t="s">
        <v>41</v>
      </c>
      <c r="B10" s="37"/>
      <c r="C10" s="37" t="s">
        <v>42</v>
      </c>
      <c r="D10" s="37"/>
      <c r="E10" s="37" t="s">
        <v>43</v>
      </c>
      <c r="F10" s="37"/>
      <c r="G10" s="37"/>
    </row>
    <row r="11" spans="1:14" s="18" customFormat="1" ht="69.75" customHeight="1" x14ac:dyDescent="0.25">
      <c r="A11" s="31" t="s">
        <v>46</v>
      </c>
      <c r="B11" s="31"/>
      <c r="C11" s="31" t="s">
        <v>47</v>
      </c>
      <c r="D11" s="31"/>
      <c r="E11" s="31" t="s">
        <v>45</v>
      </c>
      <c r="F11" s="31"/>
      <c r="G11" s="31"/>
    </row>
    <row r="12" spans="1:14" s="18" customFormat="1" ht="14.25" customHeight="1" x14ac:dyDescent="0.25">
      <c r="A12" s="35" t="s">
        <v>74</v>
      </c>
      <c r="B12" s="50"/>
      <c r="C12" s="50"/>
      <c r="D12" s="50"/>
      <c r="E12" s="50"/>
      <c r="F12" s="50"/>
      <c r="G12" s="36"/>
    </row>
  </sheetData>
  <mergeCells count="24">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 ref="A3:B4"/>
    <mergeCell ref="A12:G12"/>
    <mergeCell ref="C10:D10"/>
    <mergeCell ref="C11:D11"/>
    <mergeCell ref="E10:G10"/>
    <mergeCell ref="E11:G11"/>
    <mergeCell ref="A10:B10"/>
    <mergeCell ref="A11:B11"/>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51" t="str">
        <f>'[3]CONTEXTO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3" customHeight="1" x14ac:dyDescent="0.3">
      <c r="A5" s="45" t="str">
        <f>'[3]CONTEXTO ESTRATEGICO'!A12</f>
        <v>FORMULACIÓN DE INSTRUMENTOS</v>
      </c>
      <c r="B5" s="45"/>
      <c r="C5" s="45"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45"/>
      <c r="E5" s="45"/>
      <c r="F5" s="45"/>
      <c r="G5" s="45"/>
      <c r="H5" s="45"/>
      <c r="I5" s="45"/>
      <c r="J5" s="45"/>
      <c r="K5" s="45"/>
      <c r="L5" s="45"/>
      <c r="M5" s="45"/>
      <c r="N5" s="45"/>
    </row>
    <row r="6" spans="1:14" s="19" customFormat="1" ht="12" x14ac:dyDescent="0.2">
      <c r="A6" s="49" t="s">
        <v>2</v>
      </c>
      <c r="B6" s="49" t="s">
        <v>3</v>
      </c>
      <c r="C6" s="32"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32"/>
      <c r="D7" s="11" t="s">
        <v>9</v>
      </c>
      <c r="E7" s="11" t="s">
        <v>10</v>
      </c>
      <c r="F7" s="32"/>
      <c r="G7" s="32"/>
      <c r="H7" s="32"/>
      <c r="I7" s="11" t="s">
        <v>13</v>
      </c>
      <c r="J7" s="11" t="s">
        <v>14</v>
      </c>
      <c r="K7" s="11" t="s">
        <v>15</v>
      </c>
      <c r="L7" s="32"/>
      <c r="M7" s="32"/>
      <c r="N7" s="32"/>
    </row>
    <row r="8" spans="1:14" s="26"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7" t="s">
        <v>40</v>
      </c>
      <c r="D8" s="4">
        <f>[3]ANALISIS!C11</f>
        <v>2</v>
      </c>
      <c r="E8" s="4">
        <f>[3]ANALISIS!D11</f>
        <v>4</v>
      </c>
      <c r="F8" s="25"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6" customFormat="1" ht="333.75" customHeight="1" x14ac:dyDescent="0.2">
      <c r="A9" s="4" t="str">
        <f>[3]IDENTIFICACIÓN!A13</f>
        <v>R2</v>
      </c>
      <c r="B9" s="4" t="str">
        <f>'[3]CONTEXTO ESTRATEGICO'!J13</f>
        <v>Posibilidad de retrasos en la formulación de los instrumentos de planeamiento.</v>
      </c>
      <c r="C9" s="27" t="s">
        <v>36</v>
      </c>
      <c r="D9" s="4">
        <f>[3]ANALISIS!C12</f>
        <v>2</v>
      </c>
      <c r="E9" s="4">
        <f>[3]ANALISIS!D12</f>
        <v>4</v>
      </c>
      <c r="F9" s="25"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5"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6" customFormat="1" ht="400.5" customHeight="1" x14ac:dyDescent="0.2">
      <c r="A10" s="4" t="str">
        <f>[3]IDENTIFICACIÓN!A14</f>
        <v>R3</v>
      </c>
      <c r="B10" s="4" t="str">
        <f>'[3]CONTEXTO ESTRATEGICO'!J14</f>
        <v>Posibilidad de desactualización de estudios y diseños del proyecto.</v>
      </c>
      <c r="C10" s="27" t="s">
        <v>36</v>
      </c>
      <c r="D10" s="4">
        <f>[3]ANALISIS!C13</f>
        <v>2</v>
      </c>
      <c r="E10" s="4">
        <f>[3]ANALISIS!D13</f>
        <v>4</v>
      </c>
      <c r="F10" s="25"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5"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37" t="s">
        <v>41</v>
      </c>
      <c r="B12" s="37"/>
      <c r="C12" s="37" t="s">
        <v>42</v>
      </c>
      <c r="D12" s="37"/>
      <c r="E12" s="37" t="s">
        <v>43</v>
      </c>
      <c r="F12" s="37"/>
      <c r="G12" s="37"/>
    </row>
    <row r="13" spans="1:14" s="18" customFormat="1" ht="69.75" customHeight="1" x14ac:dyDescent="0.25">
      <c r="A13" s="31" t="s">
        <v>49</v>
      </c>
      <c r="B13" s="31"/>
      <c r="C13" s="31" t="s">
        <v>50</v>
      </c>
      <c r="D13" s="31"/>
      <c r="E13" s="31" t="s">
        <v>45</v>
      </c>
      <c r="F13" s="31"/>
      <c r="G13" s="31"/>
    </row>
    <row r="14" spans="1:14" s="18" customFormat="1" ht="14.25" customHeight="1" x14ac:dyDescent="0.25">
      <c r="A14" s="35" t="s">
        <v>74</v>
      </c>
      <c r="B14" s="50"/>
      <c r="C14" s="50"/>
      <c r="D14" s="50"/>
      <c r="E14" s="50"/>
      <c r="F14" s="50"/>
      <c r="G14" s="36"/>
    </row>
    <row r="15" spans="1:14" s="16" customFormat="1" x14ac:dyDescent="0.2">
      <c r="C15" s="13"/>
      <c r="D15" s="13"/>
    </row>
    <row r="16" spans="1:14" s="16" customFormat="1" x14ac:dyDescent="0.2">
      <c r="C16" s="13"/>
      <c r="D16" s="13"/>
    </row>
  </sheetData>
  <mergeCells count="24">
    <mergeCell ref="A1:N1"/>
    <mergeCell ref="A2:N2"/>
    <mergeCell ref="A3:B4"/>
    <mergeCell ref="A5:B5"/>
    <mergeCell ref="A6:A7"/>
    <mergeCell ref="B6:B7"/>
    <mergeCell ref="D6:E6"/>
    <mergeCell ref="C3:N4"/>
    <mergeCell ref="C5:N5"/>
    <mergeCell ref="M6:M7"/>
    <mergeCell ref="N6:N7"/>
    <mergeCell ref="I6:K6"/>
    <mergeCell ref="L6:L7"/>
    <mergeCell ref="A14:G14"/>
    <mergeCell ref="C6:C7"/>
    <mergeCell ref="F6:F7"/>
    <mergeCell ref="G6:G7"/>
    <mergeCell ref="H6:H7"/>
    <mergeCell ref="A12:B12"/>
    <mergeCell ref="A13:B13"/>
    <mergeCell ref="C12:D12"/>
    <mergeCell ref="E12:G12"/>
    <mergeCell ref="C13:D13"/>
    <mergeCell ref="E13:G13"/>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N14"/>
  <sheetViews>
    <sheetView workbookViewId="0">
      <selection activeCell="A13" sqref="A13:G13"/>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51" t="str">
        <f>'[4]CONTEXTO ESTRATEGICO'!A1</f>
        <v>EMPRESA DE RENOVACIÓN Y DESARROLLO URBANO DE BOGOTÁ</v>
      </c>
      <c r="B1" s="52"/>
      <c r="C1" s="52"/>
      <c r="D1" s="52"/>
      <c r="E1" s="52"/>
      <c r="F1" s="52"/>
      <c r="G1" s="52"/>
      <c r="H1" s="52"/>
      <c r="I1" s="52"/>
      <c r="J1" s="52"/>
      <c r="K1" s="52"/>
      <c r="L1" s="52"/>
      <c r="M1" s="52"/>
      <c r="N1" s="53"/>
    </row>
    <row r="2" spans="1:14" ht="15" customHeight="1" x14ac:dyDescent="0.2">
      <c r="A2" s="54" t="s">
        <v>48</v>
      </c>
      <c r="B2" s="55"/>
      <c r="C2" s="55"/>
      <c r="D2" s="55"/>
      <c r="E2" s="55"/>
      <c r="F2" s="55"/>
      <c r="G2" s="55"/>
      <c r="H2" s="55"/>
      <c r="I2" s="55"/>
      <c r="J2" s="55"/>
      <c r="K2" s="55"/>
      <c r="L2" s="55"/>
      <c r="M2" s="55"/>
      <c r="N2" s="56"/>
    </row>
    <row r="3" spans="1:14" s="9" customFormat="1" ht="1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47.25" customHeight="1" x14ac:dyDescent="0.3">
      <c r="A5" s="45" t="str">
        <f>'[4]CONTEXTO ESTRATEGICO'!A12</f>
        <v>EVALUACIÓN FINANCIERA DE PROYECTOS</v>
      </c>
      <c r="B5" s="45"/>
      <c r="C5" s="45" t="str">
        <f>[4]ANALISIS!C8</f>
        <v>Determinar la viabilidad económica y financiera de los proyectos priorizados de la Empresa, así como constituir y realizar el seguimiento a los esquemas fiduciarios que se requieran.</v>
      </c>
      <c r="D5" s="45"/>
      <c r="E5" s="45"/>
      <c r="F5" s="45"/>
      <c r="G5" s="45"/>
      <c r="H5" s="45"/>
      <c r="I5" s="45"/>
      <c r="J5" s="45"/>
      <c r="K5" s="45"/>
      <c r="L5" s="45"/>
      <c r="M5" s="45"/>
      <c r="N5" s="45"/>
    </row>
    <row r="6" spans="1:14" s="19" customFormat="1" ht="15" customHeight="1" x14ac:dyDescent="0.2">
      <c r="A6" s="49" t="s">
        <v>2</v>
      </c>
      <c r="B6" s="49" t="s">
        <v>3</v>
      </c>
      <c r="C6" s="32"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32"/>
      <c r="D7" s="11" t="s">
        <v>9</v>
      </c>
      <c r="E7" s="11" t="s">
        <v>10</v>
      </c>
      <c r="F7" s="32"/>
      <c r="G7" s="32"/>
      <c r="H7" s="32"/>
      <c r="I7" s="11" t="s">
        <v>13</v>
      </c>
      <c r="J7" s="11" t="s">
        <v>14</v>
      </c>
      <c r="K7" s="11" t="s">
        <v>15</v>
      </c>
      <c r="L7" s="32"/>
      <c r="M7" s="32"/>
      <c r="N7" s="32"/>
    </row>
    <row r="8" spans="1:14" s="26" customFormat="1" ht="98.25" customHeight="1" x14ac:dyDescent="0.2">
      <c r="A8" s="4" t="str">
        <f>[4]IDENTIFICACIÓN!A12</f>
        <v>R1</v>
      </c>
      <c r="B8" s="4" t="str">
        <f>'[4]CONTEXTO ESTRATEGICO'!J12</f>
        <v>Posibilidad de reportes errados o inexactos de información oficial sobre el estado de los negocios fiduciarios.</v>
      </c>
      <c r="C8" s="27" t="s">
        <v>37</v>
      </c>
      <c r="D8" s="4">
        <f>[4]ANALISIS!C11</f>
        <v>5</v>
      </c>
      <c r="E8" s="4">
        <f>[4]ANALISIS!D11</f>
        <v>4</v>
      </c>
      <c r="F8" s="25" t="str">
        <f>[4]ANALISIS!H11</f>
        <v>ZONA RIESGO EXTREMA</v>
      </c>
      <c r="G8" s="4" t="s">
        <v>52</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5"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59</v>
      </c>
    </row>
    <row r="9" spans="1:14" s="26" customFormat="1" ht="95.25" customHeight="1" x14ac:dyDescent="0.2">
      <c r="A9" s="4" t="str">
        <f>[4]IDENTIFICACIÓN!A13</f>
        <v>R2</v>
      </c>
      <c r="B9" s="4" t="str">
        <f>'[4]CONTEXTO ESTRATEGICO'!K13</f>
        <v xml:space="preserve">Reprocesos en el trámite de instrucciones, y documentos fiduciarios
Rotación de miembros de Junta y supervisores de contratos. </v>
      </c>
      <c r="C9" s="27" t="s">
        <v>37</v>
      </c>
      <c r="D9" s="4">
        <f>[4]ANALISIS!C12</f>
        <v>5</v>
      </c>
      <c r="E9" s="4">
        <f>[4]ANALISIS!D12</f>
        <v>4</v>
      </c>
      <c r="F9" s="25"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60</v>
      </c>
    </row>
    <row r="11" spans="1:14" s="13" customFormat="1" ht="15" x14ac:dyDescent="0.25">
      <c r="A11" s="37" t="s">
        <v>41</v>
      </c>
      <c r="B11" s="37"/>
      <c r="C11" s="37" t="s">
        <v>42</v>
      </c>
      <c r="D11" s="37"/>
      <c r="E11" s="37" t="s">
        <v>43</v>
      </c>
      <c r="F11" s="37"/>
      <c r="G11" s="37"/>
    </row>
    <row r="12" spans="1:14" s="18" customFormat="1" ht="86.25" customHeight="1" x14ac:dyDescent="0.25">
      <c r="A12" s="31" t="s">
        <v>58</v>
      </c>
      <c r="B12" s="31"/>
      <c r="C12" s="31" t="s">
        <v>53</v>
      </c>
      <c r="D12" s="31"/>
      <c r="E12" s="31" t="s">
        <v>45</v>
      </c>
      <c r="F12" s="31"/>
      <c r="G12" s="31"/>
    </row>
    <row r="13" spans="1:14" s="18" customFormat="1" ht="14.25" customHeight="1" x14ac:dyDescent="0.25">
      <c r="A13" s="35" t="s">
        <v>74</v>
      </c>
      <c r="B13" s="50"/>
      <c r="C13" s="50"/>
      <c r="D13" s="50"/>
      <c r="E13" s="50"/>
      <c r="F13" s="50"/>
      <c r="G13" s="36"/>
    </row>
    <row r="14" spans="1:14" s="16" customFormat="1" x14ac:dyDescent="0.2">
      <c r="C14" s="13"/>
      <c r="D14" s="13"/>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N12"/>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51" t="str">
        <f>'[5]CONTEXTO ESTRATEGICO'!A1</f>
        <v>EMPRESA DE RENOVACIÓN Y DESARROLLO URBANO DE BOGOTÁ</v>
      </c>
      <c r="B1" s="52"/>
      <c r="C1" s="52"/>
      <c r="D1" s="52"/>
      <c r="E1" s="52"/>
      <c r="F1" s="52"/>
      <c r="G1" s="52"/>
      <c r="H1" s="52"/>
      <c r="I1" s="52"/>
      <c r="J1" s="52"/>
      <c r="K1" s="52"/>
      <c r="L1" s="52"/>
      <c r="M1" s="52"/>
      <c r="N1" s="53"/>
    </row>
    <row r="2" spans="1:14" ht="15.75" x14ac:dyDescent="0.2">
      <c r="A2" s="54" t="s">
        <v>48</v>
      </c>
      <c r="B2" s="55"/>
      <c r="C2" s="55"/>
      <c r="D2" s="55"/>
      <c r="E2" s="55"/>
      <c r="F2" s="55"/>
      <c r="G2" s="55"/>
      <c r="H2" s="55"/>
      <c r="I2" s="55"/>
      <c r="J2" s="55"/>
      <c r="K2" s="55"/>
      <c r="L2" s="55"/>
      <c r="M2" s="55"/>
      <c r="N2" s="56"/>
    </row>
    <row r="3" spans="1:14" s="9" customFormat="1" ht="15.75" customHeight="1" x14ac:dyDescent="0.2">
      <c r="A3" s="48" t="s">
        <v>0</v>
      </c>
      <c r="B3" s="48"/>
      <c r="C3" s="60" t="s">
        <v>1</v>
      </c>
      <c r="D3" s="61"/>
      <c r="E3" s="61"/>
      <c r="F3" s="61"/>
      <c r="G3" s="61"/>
      <c r="H3" s="61"/>
      <c r="I3" s="61"/>
      <c r="J3" s="61"/>
      <c r="K3" s="61"/>
      <c r="L3" s="61"/>
      <c r="M3" s="61"/>
      <c r="N3" s="62"/>
    </row>
    <row r="4" spans="1:14" s="9" customFormat="1" ht="15.75" customHeight="1" x14ac:dyDescent="0.2">
      <c r="A4" s="48"/>
      <c r="B4" s="48"/>
      <c r="C4" s="63"/>
      <c r="D4" s="64"/>
      <c r="E4" s="64"/>
      <c r="F4" s="64"/>
      <c r="G4" s="64"/>
      <c r="H4" s="64"/>
      <c r="I4" s="64"/>
      <c r="J4" s="64"/>
      <c r="K4" s="64"/>
      <c r="L4" s="64"/>
      <c r="M4" s="64"/>
      <c r="N4" s="65"/>
    </row>
    <row r="5" spans="1:14" s="24" customFormat="1" ht="69" customHeight="1" x14ac:dyDescent="0.3">
      <c r="A5" s="45" t="str">
        <f>'[5]CONTEXTO ESTRATEGICO'!A12</f>
        <v>GESTIÓN PREDIAL Y SOCIAL</v>
      </c>
      <c r="B5" s="45"/>
      <c r="C5" s="57"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58"/>
      <c r="E5" s="58"/>
      <c r="F5" s="58"/>
      <c r="G5" s="58"/>
      <c r="H5" s="58"/>
      <c r="I5" s="58"/>
      <c r="J5" s="58"/>
      <c r="K5" s="58"/>
      <c r="L5" s="58"/>
      <c r="M5" s="58"/>
      <c r="N5" s="59"/>
    </row>
    <row r="6" spans="1:14" s="19" customFormat="1" ht="15" customHeight="1" x14ac:dyDescent="0.2">
      <c r="A6" s="49" t="s">
        <v>2</v>
      </c>
      <c r="B6" s="49" t="s">
        <v>3</v>
      </c>
      <c r="C6" s="33" t="s">
        <v>34</v>
      </c>
      <c r="D6" s="32" t="s">
        <v>4</v>
      </c>
      <c r="E6" s="32"/>
      <c r="F6" s="33" t="s">
        <v>33</v>
      </c>
      <c r="G6" s="33" t="s">
        <v>11</v>
      </c>
      <c r="H6" s="33" t="s">
        <v>12</v>
      </c>
      <c r="I6" s="32" t="s">
        <v>5</v>
      </c>
      <c r="J6" s="32"/>
      <c r="K6" s="32"/>
      <c r="L6" s="32" t="s">
        <v>6</v>
      </c>
      <c r="M6" s="32" t="s">
        <v>7</v>
      </c>
      <c r="N6" s="32" t="s">
        <v>8</v>
      </c>
    </row>
    <row r="7" spans="1:14" s="19" customFormat="1" ht="24" x14ac:dyDescent="0.2">
      <c r="A7" s="49"/>
      <c r="B7" s="49"/>
      <c r="C7" s="34"/>
      <c r="D7" s="11" t="s">
        <v>9</v>
      </c>
      <c r="E7" s="11" t="s">
        <v>10</v>
      </c>
      <c r="F7" s="34"/>
      <c r="G7" s="34"/>
      <c r="H7" s="34"/>
      <c r="I7" s="11" t="s">
        <v>13</v>
      </c>
      <c r="J7" s="11" t="s">
        <v>14</v>
      </c>
      <c r="K7" s="11" t="s">
        <v>15</v>
      </c>
      <c r="L7" s="32"/>
      <c r="M7" s="32"/>
      <c r="N7" s="32"/>
    </row>
    <row r="8" spans="1:14" s="26" customFormat="1" ht="262.5" customHeight="1" x14ac:dyDescent="0.2">
      <c r="A8" s="4" t="str">
        <f>[5]IDENTIFICACIÓN!A12</f>
        <v>R1</v>
      </c>
      <c r="B8" s="4" t="str">
        <f>'[5]CONTEXTO ESTRATEGICO'!J12</f>
        <v>Posibilidad de uso indebido de información privilegiada para favorecimiento de un interés particular.</v>
      </c>
      <c r="C8" s="27" t="s">
        <v>40</v>
      </c>
      <c r="D8" s="4">
        <f>[5]ANALISIS!C11</f>
        <v>3</v>
      </c>
      <c r="E8" s="4">
        <f>[5]ANALISIS!D11</f>
        <v>4</v>
      </c>
      <c r="F8" s="25"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37" t="s">
        <v>41</v>
      </c>
      <c r="B10" s="37"/>
      <c r="C10" s="37" t="s">
        <v>42</v>
      </c>
      <c r="D10" s="37"/>
      <c r="E10" s="37" t="s">
        <v>43</v>
      </c>
      <c r="F10" s="37"/>
      <c r="G10" s="37"/>
    </row>
    <row r="11" spans="1:14" s="18" customFormat="1" ht="107.25" customHeight="1" x14ac:dyDescent="0.25">
      <c r="A11" s="31" t="s">
        <v>54</v>
      </c>
      <c r="B11" s="31"/>
      <c r="C11" s="31" t="s">
        <v>55</v>
      </c>
      <c r="D11" s="31"/>
      <c r="E11" s="31" t="s">
        <v>45</v>
      </c>
      <c r="F11" s="31"/>
      <c r="G11" s="31"/>
    </row>
    <row r="12" spans="1:14" s="18" customFormat="1" ht="14.25" customHeight="1" x14ac:dyDescent="0.25">
      <c r="A12" s="35" t="s">
        <v>74</v>
      </c>
      <c r="B12" s="50"/>
      <c r="C12" s="50"/>
      <c r="D12" s="50"/>
      <c r="E12" s="50"/>
      <c r="F12" s="50"/>
      <c r="G12" s="36"/>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'[6]CONTEXTO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69" t="s">
        <v>0</v>
      </c>
      <c r="B3" s="69"/>
      <c r="C3" s="60" t="s">
        <v>1</v>
      </c>
      <c r="D3" s="61"/>
      <c r="E3" s="61"/>
      <c r="F3" s="61"/>
      <c r="G3" s="61"/>
      <c r="H3" s="61"/>
      <c r="I3" s="61"/>
      <c r="J3" s="61"/>
      <c r="K3" s="61"/>
      <c r="L3" s="61"/>
      <c r="M3" s="61"/>
      <c r="N3" s="62"/>
    </row>
    <row r="4" spans="1:14" s="9" customFormat="1" ht="15" customHeight="1" x14ac:dyDescent="0.2">
      <c r="A4" s="48"/>
      <c r="B4" s="48"/>
      <c r="C4" s="66"/>
      <c r="D4" s="67"/>
      <c r="E4" s="67"/>
      <c r="F4" s="67"/>
      <c r="G4" s="67"/>
      <c r="H4" s="67"/>
      <c r="I4" s="67"/>
      <c r="J4" s="67"/>
      <c r="K4" s="67"/>
      <c r="L4" s="67"/>
      <c r="M4" s="67"/>
      <c r="N4" s="68"/>
    </row>
    <row r="5" spans="1:14" s="24" customFormat="1" ht="63" customHeight="1" x14ac:dyDescent="0.3">
      <c r="A5" s="45" t="str">
        <f>'[6]CONTEXTO ESTRATEGICO'!A12</f>
        <v>EJECUCIÓN DE PROYECTOS</v>
      </c>
      <c r="B5" s="45"/>
      <c r="C5" s="45" t="str">
        <f>[6]ANALISIS!C8</f>
        <v>Gestionar la elaboración de los diseños técnicos y urbanísticos, así como ejecutar las obras de urbanismo y construcción necesarias para el desarrollo de los proyectos de la empresa.</v>
      </c>
      <c r="D5" s="45"/>
      <c r="E5" s="45"/>
      <c r="F5" s="45"/>
      <c r="G5" s="45"/>
      <c r="H5" s="45"/>
      <c r="I5" s="45"/>
      <c r="J5" s="45"/>
      <c r="K5" s="45"/>
      <c r="L5" s="45"/>
      <c r="M5" s="45"/>
      <c r="N5" s="45"/>
    </row>
    <row r="6" spans="1:14" s="19" customFormat="1" ht="12" x14ac:dyDescent="0.2">
      <c r="A6" s="49" t="s">
        <v>2</v>
      </c>
      <c r="B6" s="49" t="s">
        <v>3</v>
      </c>
      <c r="C6" s="32"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32"/>
      <c r="D7" s="11" t="s">
        <v>9</v>
      </c>
      <c r="E7" s="11" t="s">
        <v>10</v>
      </c>
      <c r="F7" s="32"/>
      <c r="G7" s="32"/>
      <c r="H7" s="32"/>
      <c r="I7" s="11" t="s">
        <v>13</v>
      </c>
      <c r="J7" s="11" t="s">
        <v>14</v>
      </c>
      <c r="K7" s="11" t="s">
        <v>15</v>
      </c>
      <c r="L7" s="32"/>
      <c r="M7" s="32"/>
      <c r="N7" s="32"/>
    </row>
    <row r="8" spans="1:14" s="26" customFormat="1" ht="140.25" x14ac:dyDescent="0.2">
      <c r="A8" s="4" t="str">
        <f>[6]IDENTIFICACIÓN!A12</f>
        <v>R1</v>
      </c>
      <c r="B8" s="4" t="str">
        <f>'[6]CONTEXTO ESTRATEGICO'!J12</f>
        <v>Posibilidad de recibir o solicitar dádivas para estructurar documentos técnicos preliminares orientados a un interés particular.</v>
      </c>
      <c r="C8" s="27" t="s">
        <v>40</v>
      </c>
      <c r="D8" s="4">
        <f>[6]ANALISIS!C11</f>
        <v>2</v>
      </c>
      <c r="E8" s="4">
        <f>[6]ANALISIS!D11</f>
        <v>3</v>
      </c>
      <c r="F8" s="25" t="str">
        <f>[6]ANALISIS!H11</f>
        <v>ZONA RIESGO MODERADA</v>
      </c>
      <c r="G8" s="4" t="str">
        <f>CONCATENATE('[6]VALORACION CONTROLES'!C12,". ",'[6]VALORACION CONTROLES'!C13,". ",'[6]VALORACION CONTROLES'!C14)</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6" customFormat="1" ht="146.25" customHeight="1" x14ac:dyDescent="0.2">
      <c r="A9" s="4" t="str">
        <f>[6]IDENTIFICACIÓN!A13</f>
        <v>R2</v>
      </c>
      <c r="B9" s="4" t="str">
        <f>'[6]CONTEXTO ESTRATEGICO'!J13</f>
        <v>Posibilidad de aceptar o solicitar dádivas para recibir parcial y/o final un producto u obra sin el cumplimiento de los requisitos técnicos.</v>
      </c>
      <c r="C9" s="27" t="s">
        <v>40</v>
      </c>
      <c r="D9" s="4">
        <f>[6]ANALISIS!C12</f>
        <v>2</v>
      </c>
      <c r="E9" s="4">
        <f>[6]ANALISIS!D12</f>
        <v>3</v>
      </c>
      <c r="F9" s="25" t="str">
        <f>[6]ANALISIS!H12</f>
        <v>ZONA RIESGO MODERADA</v>
      </c>
      <c r="G9" s="4" t="str">
        <f>CONCATENATE('[6]VALORACION CONTROLES'!C13,". ",'[6]VALORACION CONTROLES'!C14,". ",'[6]VALORACION CONTROLES'!C15)</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37" t="s">
        <v>41</v>
      </c>
      <c r="B11" s="37"/>
      <c r="C11" s="37" t="s">
        <v>42</v>
      </c>
      <c r="D11" s="37"/>
      <c r="E11" s="37" t="s">
        <v>43</v>
      </c>
      <c r="F11" s="37"/>
      <c r="G11" s="37"/>
    </row>
    <row r="12" spans="1:14" s="18" customFormat="1" ht="68.25" customHeight="1" x14ac:dyDescent="0.25">
      <c r="A12" s="31" t="s">
        <v>56</v>
      </c>
      <c r="B12" s="31"/>
      <c r="C12" s="31" t="s">
        <v>57</v>
      </c>
      <c r="D12" s="31"/>
      <c r="E12" s="31" t="s">
        <v>45</v>
      </c>
      <c r="F12" s="31"/>
      <c r="G12" s="31"/>
    </row>
    <row r="13" spans="1:14" s="18" customFormat="1" ht="14.25" customHeight="1" x14ac:dyDescent="0.25">
      <c r="A13" s="35" t="s">
        <v>74</v>
      </c>
      <c r="B13" s="50"/>
      <c r="C13" s="50"/>
      <c r="D13" s="50"/>
      <c r="E13" s="50"/>
      <c r="F13" s="50"/>
      <c r="G13" s="36"/>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N13"/>
  <sheetViews>
    <sheetView workbookViewId="0">
      <selection sqref="A1:N1"/>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'[7]CONTEXTO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90" customHeight="1" x14ac:dyDescent="0.3">
      <c r="A5" s="45" t="str">
        <f>'[7]CONTEXTO ESTRATEGICO'!A12</f>
        <v>COMERCIALIZACIÓN</v>
      </c>
      <c r="B5" s="45"/>
      <c r="C5" s="45"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45"/>
      <c r="E5" s="45"/>
      <c r="F5" s="45"/>
      <c r="G5" s="45"/>
      <c r="H5" s="45"/>
      <c r="I5" s="45"/>
      <c r="J5" s="45"/>
      <c r="K5" s="45"/>
      <c r="L5" s="45"/>
      <c r="M5" s="45"/>
      <c r="N5" s="45"/>
    </row>
    <row r="6" spans="1:14" s="19" customFormat="1" ht="12" x14ac:dyDescent="0.2">
      <c r="A6" s="49" t="s">
        <v>2</v>
      </c>
      <c r="B6" s="49" t="s">
        <v>3</v>
      </c>
      <c r="C6" s="32"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32"/>
      <c r="D7" s="11" t="s">
        <v>9</v>
      </c>
      <c r="E7" s="11" t="s">
        <v>10</v>
      </c>
      <c r="F7" s="32"/>
      <c r="G7" s="32"/>
      <c r="H7" s="32"/>
      <c r="I7" s="11" t="s">
        <v>13</v>
      </c>
      <c r="J7" s="11" t="s">
        <v>14</v>
      </c>
      <c r="K7" s="11" t="s">
        <v>15</v>
      </c>
      <c r="L7" s="32"/>
      <c r="M7" s="32"/>
      <c r="N7" s="32"/>
    </row>
    <row r="8" spans="1:14" s="26" customFormat="1" ht="330.75" customHeight="1" x14ac:dyDescent="0.2">
      <c r="A8" s="4" t="str">
        <f>[7]IDENTIFICACIÓN!A12</f>
        <v>R1</v>
      </c>
      <c r="B8" s="4" t="str">
        <f>'[7]CONTEXTO ESTRATEGICO'!J12</f>
        <v>Posibilidad de favorecimiento a terceros en los procesos de comercialización.</v>
      </c>
      <c r="C8" s="27" t="s">
        <v>40</v>
      </c>
      <c r="D8" s="4">
        <f>[7]ANALISIS!C11</f>
        <v>1</v>
      </c>
      <c r="E8" s="4">
        <f>[7]ANALISIS!D11</f>
        <v>5</v>
      </c>
      <c r="F8" s="25"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6" customFormat="1" ht="22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7" t="s">
        <v>35</v>
      </c>
      <c r="D9" s="4">
        <f>[7]ANALISIS!C12</f>
        <v>4</v>
      </c>
      <c r="E9" s="4">
        <f>[7]ANALISIS!D12</f>
        <v>4</v>
      </c>
      <c r="F9" s="25"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37" t="s">
        <v>41</v>
      </c>
      <c r="B11" s="37"/>
      <c r="C11" s="37" t="s">
        <v>42</v>
      </c>
      <c r="D11" s="37"/>
      <c r="E11" s="37" t="s">
        <v>43</v>
      </c>
      <c r="F11" s="37"/>
      <c r="G11" s="37"/>
    </row>
    <row r="12" spans="1:14" s="18" customFormat="1" ht="68.25" customHeight="1" x14ac:dyDescent="0.25">
      <c r="A12" s="70" t="s">
        <v>61</v>
      </c>
      <c r="B12" s="70"/>
      <c r="C12" s="31" t="s">
        <v>63</v>
      </c>
      <c r="D12" s="31"/>
      <c r="E12" s="31" t="s">
        <v>45</v>
      </c>
      <c r="F12" s="31"/>
      <c r="G12" s="31"/>
    </row>
    <row r="13" spans="1:14" s="18" customFormat="1" ht="14.25" customHeight="1" x14ac:dyDescent="0.25">
      <c r="A13" s="35" t="s">
        <v>74</v>
      </c>
      <c r="B13" s="50"/>
      <c r="C13" s="50"/>
      <c r="D13" s="50"/>
      <c r="E13" s="50"/>
      <c r="F13" s="50"/>
      <c r="G13" s="36"/>
    </row>
  </sheetData>
  <mergeCells count="24">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N13"/>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'[8]CONTEXTO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3" customHeight="1" x14ac:dyDescent="0.3">
      <c r="A5" s="45" t="str">
        <f>'[8]CONTEXTO ESTRATEGICO'!A12</f>
        <v>DIRECCIÓN, GESTIÓN Y SEGUIMIENTO DE PROYECTOS</v>
      </c>
      <c r="B5" s="45"/>
      <c r="C5" s="45" t="str">
        <f>[8]ANALISIS!C8</f>
        <v>Liderar, gestionar y realizar seguimiento al desarrollo integral de los proyectos para garantizar su ejecución de acuerdo con la misionalidad de la Empresa.</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306" customHeight="1" x14ac:dyDescent="0.2">
      <c r="A8" s="4" t="str">
        <f>[8]IDENTIFICACIÓN!A12</f>
        <v>R1</v>
      </c>
      <c r="B8" s="4" t="str">
        <f>'[8]CONTEXTO ESTRATEGICO'!J12</f>
        <v>Posibilidad de brindar información desactualizada e inexacta del avance de los proyectos.</v>
      </c>
      <c r="C8" s="27" t="s">
        <v>35</v>
      </c>
      <c r="D8" s="4">
        <f>[8]ANALISIS!C11</f>
        <v>1</v>
      </c>
      <c r="E8" s="4">
        <f>[8]ANALISIS!D11</f>
        <v>3</v>
      </c>
      <c r="F8" s="25" t="str">
        <f>[8]ANALISIS!H11</f>
        <v>ZONA RIESGO MODERADA</v>
      </c>
      <c r="G8" s="4" t="str">
        <f>CONCATENATE('[8]VALORACION CONTROLES'!C12,". ",'[8]VALORACION CONTROLES'!C13,". ",'[8]VALORACION CONTROLES'!C14)</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row>
    <row r="10" spans="1:14" s="13" customFormat="1" ht="15" x14ac:dyDescent="0.25">
      <c r="A10" s="37" t="s">
        <v>41</v>
      </c>
      <c r="B10" s="37"/>
      <c r="C10" s="37" t="s">
        <v>42</v>
      </c>
      <c r="D10" s="37"/>
      <c r="E10" s="37" t="s">
        <v>43</v>
      </c>
      <c r="F10" s="37"/>
      <c r="G10" s="37"/>
    </row>
    <row r="11" spans="1:14" s="18" customFormat="1" ht="68.25" customHeight="1" x14ac:dyDescent="0.25">
      <c r="A11" s="70" t="s">
        <v>62</v>
      </c>
      <c r="B11" s="70"/>
      <c r="C11" s="31" t="s">
        <v>44</v>
      </c>
      <c r="D11" s="31"/>
      <c r="E11" s="31" t="s">
        <v>45</v>
      </c>
      <c r="F11" s="31"/>
      <c r="G11" s="31"/>
    </row>
    <row r="12" spans="1:14" s="18" customFormat="1" ht="14.25" customHeight="1" x14ac:dyDescent="0.25">
      <c r="A12" s="35" t="s">
        <v>74</v>
      </c>
      <c r="B12" s="50"/>
      <c r="C12" s="50"/>
      <c r="D12" s="50"/>
      <c r="E12" s="50"/>
      <c r="F12" s="50"/>
      <c r="G12" s="36"/>
    </row>
    <row r="13" spans="1:14" x14ac:dyDescent="0.2">
      <c r="C13" s="13"/>
    </row>
  </sheetData>
  <mergeCells count="24">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700-000002000000}">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N5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1" t="str">
        <f>'[9]CONTEXTO ESTRATEGICO'!A1</f>
        <v>EMPRESA DE RENOVACIÓN Y DESARROLLO URBANO DE BOGOTÁ</v>
      </c>
      <c r="B1" s="52"/>
      <c r="C1" s="52"/>
      <c r="D1" s="52"/>
      <c r="E1" s="52"/>
      <c r="F1" s="52"/>
      <c r="G1" s="52"/>
      <c r="H1" s="52"/>
      <c r="I1" s="52"/>
      <c r="J1" s="52"/>
      <c r="K1" s="52"/>
      <c r="L1" s="52"/>
      <c r="M1" s="52"/>
      <c r="N1" s="53"/>
    </row>
    <row r="2" spans="1:14" ht="14.25" customHeight="1" x14ac:dyDescent="0.2">
      <c r="A2" s="54" t="s">
        <v>48</v>
      </c>
      <c r="B2" s="55"/>
      <c r="C2" s="55"/>
      <c r="D2" s="55"/>
      <c r="E2" s="55"/>
      <c r="F2" s="55"/>
      <c r="G2" s="55"/>
      <c r="H2" s="55"/>
      <c r="I2" s="55"/>
      <c r="J2" s="55"/>
      <c r="K2" s="55"/>
      <c r="L2" s="55"/>
      <c r="M2" s="55"/>
      <c r="N2" s="56"/>
    </row>
    <row r="3" spans="1:14" s="9" customFormat="1" ht="22.5" customHeight="1" x14ac:dyDescent="0.2">
      <c r="A3" s="48" t="s">
        <v>0</v>
      </c>
      <c r="B3" s="48"/>
      <c r="C3" s="44" t="s">
        <v>1</v>
      </c>
      <c r="D3" s="44"/>
      <c r="E3" s="44"/>
      <c r="F3" s="44"/>
      <c r="G3" s="44"/>
      <c r="H3" s="44"/>
      <c r="I3" s="44"/>
      <c r="J3" s="44"/>
      <c r="K3" s="44"/>
      <c r="L3" s="44"/>
      <c r="M3" s="44"/>
      <c r="N3" s="44"/>
    </row>
    <row r="4" spans="1:14" s="9" customFormat="1" ht="15" x14ac:dyDescent="0.2">
      <c r="A4" s="48"/>
      <c r="B4" s="48"/>
      <c r="C4" s="44"/>
      <c r="D4" s="44"/>
      <c r="E4" s="44"/>
      <c r="F4" s="44"/>
      <c r="G4" s="44"/>
      <c r="H4" s="44"/>
      <c r="I4" s="44"/>
      <c r="J4" s="44"/>
      <c r="K4" s="44"/>
      <c r="L4" s="44"/>
      <c r="M4" s="44"/>
      <c r="N4" s="44"/>
    </row>
    <row r="5" spans="1:14" s="24" customFormat="1" ht="63" customHeight="1" x14ac:dyDescent="0.3">
      <c r="A5" s="45" t="str">
        <f>'[9]CONTEXTO ESTRATEGICO'!A12</f>
        <v>GESTIÓN JURÍDICA Y CONTRACTUAL</v>
      </c>
      <c r="B5" s="45"/>
      <c r="C5" s="45" t="str">
        <f>[9]ANALISIS!C8</f>
        <v>Adelantar los procesos jurídicos y de contratación relacionados con el desarrollo de la misión de la Empresa de Renovación y Desarrollo Urbano de Bogotá.</v>
      </c>
      <c r="D5" s="45"/>
      <c r="E5" s="45"/>
      <c r="F5" s="45"/>
      <c r="G5" s="45"/>
      <c r="H5" s="45"/>
      <c r="I5" s="45"/>
      <c r="J5" s="45"/>
      <c r="K5" s="45"/>
      <c r="L5" s="45"/>
      <c r="M5" s="45"/>
      <c r="N5" s="45"/>
    </row>
    <row r="6" spans="1:14" s="19" customFormat="1" ht="12" x14ac:dyDescent="0.2">
      <c r="A6" s="49" t="s">
        <v>2</v>
      </c>
      <c r="B6" s="49" t="s">
        <v>3</v>
      </c>
      <c r="C6" s="49" t="s">
        <v>34</v>
      </c>
      <c r="D6" s="32" t="s">
        <v>4</v>
      </c>
      <c r="E6" s="32"/>
      <c r="F6" s="32" t="s">
        <v>33</v>
      </c>
      <c r="G6" s="32" t="s">
        <v>11</v>
      </c>
      <c r="H6" s="32" t="s">
        <v>12</v>
      </c>
      <c r="I6" s="32" t="s">
        <v>5</v>
      </c>
      <c r="J6" s="32"/>
      <c r="K6" s="32"/>
      <c r="L6" s="32" t="s">
        <v>6</v>
      </c>
      <c r="M6" s="32" t="s">
        <v>7</v>
      </c>
      <c r="N6" s="32" t="s">
        <v>8</v>
      </c>
    </row>
    <row r="7" spans="1:14" s="19" customFormat="1" ht="24" x14ac:dyDescent="0.2">
      <c r="A7" s="49"/>
      <c r="B7" s="49"/>
      <c r="C7" s="49"/>
      <c r="D7" s="11" t="s">
        <v>9</v>
      </c>
      <c r="E7" s="11" t="s">
        <v>10</v>
      </c>
      <c r="F7" s="32"/>
      <c r="G7" s="32"/>
      <c r="H7" s="32"/>
      <c r="I7" s="11" t="s">
        <v>13</v>
      </c>
      <c r="J7" s="11" t="s">
        <v>14</v>
      </c>
      <c r="K7" s="11" t="s">
        <v>15</v>
      </c>
      <c r="L7" s="32"/>
      <c r="M7" s="32"/>
      <c r="N7" s="32"/>
    </row>
    <row r="8" spans="1:14" s="26" customFormat="1" ht="229.5" customHeight="1" x14ac:dyDescent="0.2">
      <c r="A8" s="4" t="str">
        <f>[9]IDENTIFICACIÓN!A12</f>
        <v>R1</v>
      </c>
      <c r="B8" s="4" t="str">
        <f>'[9]CONTEXTO ESTRATEGICO'!J12</f>
        <v>Posibilidad de manipulación indebida de procesos judiciales para favorecer un interés particular.</v>
      </c>
      <c r="C8" s="27" t="s">
        <v>40</v>
      </c>
      <c r="D8" s="4">
        <f>[9]ANALISIS!C11</f>
        <v>2</v>
      </c>
      <c r="E8" s="4">
        <f>[9]ANALISIS!D11</f>
        <v>3</v>
      </c>
      <c r="F8" s="25"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4" s="26" customFormat="1" ht="270" customHeight="1" x14ac:dyDescent="0.2">
      <c r="A9" s="4" t="str">
        <f>[9]IDENTIFICACIÓN!A13</f>
        <v>R2</v>
      </c>
      <c r="B9" s="4" t="str">
        <f>'[9]CONTEXTO ESTRATEGICO'!J13</f>
        <v>Estudios previos, Términos de Referencia o Pliego de Condiciones manipulados o hechos a la medida de un contratista en particular.</v>
      </c>
      <c r="C9" s="27" t="s">
        <v>40</v>
      </c>
      <c r="D9" s="4">
        <f>[9]ANALISIS!C12</f>
        <v>2</v>
      </c>
      <c r="E9" s="4">
        <f>[9]ANALISIS!D12</f>
        <v>5</v>
      </c>
      <c r="F9" s="25"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5"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4" s="26" customFormat="1" ht="265.5" customHeight="1" x14ac:dyDescent="0.2">
      <c r="A10" s="4" t="str">
        <f>[9]IDENTIFICACIÓN!A14</f>
        <v>R3</v>
      </c>
      <c r="B10" s="4" t="str">
        <f>'[9]CONTEXTO ESTRATEGICO'!J14</f>
        <v>Posibilidad de retrasos y/o vencimiento en los trámites contractuales y legales.</v>
      </c>
      <c r="C10" s="27" t="s">
        <v>36</v>
      </c>
      <c r="D10" s="4">
        <f>[9]ANALISIS!C13</f>
        <v>2</v>
      </c>
      <c r="E10" s="4">
        <f>[9]ANALISIS!D13</f>
        <v>4</v>
      </c>
      <c r="F10" s="25"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5"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4" s="8" customFormat="1" ht="15" x14ac:dyDescent="0.2">
      <c r="G11" s="14" t="s">
        <v>16</v>
      </c>
    </row>
    <row r="12" spans="1:14" s="13" customFormat="1" ht="15" x14ac:dyDescent="0.25">
      <c r="A12" s="37" t="s">
        <v>41</v>
      </c>
      <c r="B12" s="37"/>
      <c r="C12" s="37" t="s">
        <v>42</v>
      </c>
      <c r="D12" s="37"/>
      <c r="E12" s="37" t="s">
        <v>43</v>
      </c>
      <c r="F12" s="37"/>
      <c r="G12" s="37"/>
    </row>
    <row r="13" spans="1:14" s="18" customFormat="1" ht="89.25" customHeight="1" x14ac:dyDescent="0.25">
      <c r="A13" s="31" t="s">
        <v>64</v>
      </c>
      <c r="B13" s="31"/>
      <c r="C13" s="31" t="s">
        <v>65</v>
      </c>
      <c r="D13" s="31"/>
      <c r="E13" s="31" t="s">
        <v>45</v>
      </c>
      <c r="F13" s="31"/>
      <c r="G13" s="31"/>
    </row>
    <row r="14" spans="1:14" s="18" customFormat="1" ht="14.25" customHeight="1" x14ac:dyDescent="0.25">
      <c r="A14" s="35" t="s">
        <v>74</v>
      </c>
      <c r="B14" s="50"/>
      <c r="C14" s="50"/>
      <c r="D14" s="50"/>
      <c r="E14" s="50"/>
      <c r="F14" s="50"/>
      <c r="G14" s="36"/>
    </row>
    <row r="15" spans="1:14" x14ac:dyDescent="0.2">
      <c r="C15" s="13"/>
    </row>
    <row r="16" spans="1:14"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 Estrat</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Carolina González M.</cp:lastModifiedBy>
  <dcterms:created xsi:type="dcterms:W3CDTF">2019-12-17T14:42:07Z</dcterms:created>
  <dcterms:modified xsi:type="dcterms:W3CDTF">2021-03-30T21:01:38Z</dcterms:modified>
</cp:coreProperties>
</file>