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https://d.docs.live.net/ee7377e566642d7f/Documentos/ERU/2021/Publicaciones/abril/"/>
    </mc:Choice>
  </mc:AlternateContent>
  <xr:revisionPtr revIDLastSave="0" documentId="8_{3CC62340-24CA-4511-A572-55680458CCEC}" xr6:coauthVersionLast="46" xr6:coauthVersionMax="46" xr10:uidLastSave="{00000000-0000-0000-0000-000000000000}"/>
  <bookViews>
    <workbookView xWindow="-120" yWindow="-120" windowWidth="20730" windowHeight="11160" firstSheet="1" activeTab="9" xr2:uid="{00000000-000D-0000-FFFF-FFFF00000000}"/>
  </bookViews>
  <sheets>
    <sheet name="Dir Estrat" sheetId="2" r:id="rId1"/>
    <sheet name="G Grupos Inter" sheetId="3" r:id="rId2"/>
    <sheet name="Form Instrum" sheetId="4" r:id="rId3"/>
    <sheet name="Eval Finan Proye" sheetId="5" r:id="rId4"/>
    <sheet name="G Predial Social" sheetId="6" r:id="rId5"/>
    <sheet name="Ejec Proy" sheetId="7" r:id="rId6"/>
    <sheet name="Comerc" sheetId="8" r:id="rId7"/>
    <sheet name="Direc Ges Seg Proy" sheetId="9" r:id="rId8"/>
    <sheet name="G Jur Contr" sheetId="10" r:id="rId9"/>
    <sheet name="G Financ" sheetId="11" r:id="rId10"/>
    <sheet name="G TH" sheetId="12" r:id="rId11"/>
    <sheet name="G Ambiental" sheetId="1" r:id="rId12"/>
    <sheet name="G Serv Log" sheetId="13" r:id="rId13"/>
    <sheet name="G Docum" sheetId="14" r:id="rId14"/>
    <sheet name="G TIC" sheetId="15" r:id="rId15"/>
    <sheet name="Aten Ciudad" sheetId="17" r:id="rId16"/>
    <sheet name="Eval Seguim"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11" l="1"/>
  <c r="M10" i="11"/>
  <c r="H10" i="11"/>
  <c r="F10" i="11"/>
  <c r="E10" i="11"/>
  <c r="D10" i="11"/>
  <c r="I10" i="11"/>
  <c r="A10" i="11"/>
  <c r="K10" i="11"/>
  <c r="L10" i="11"/>
  <c r="A8" i="9"/>
  <c r="A9" i="9"/>
  <c r="L8" i="9"/>
  <c r="A9" i="2"/>
  <c r="N10" i="18"/>
  <c r="M10" i="18"/>
  <c r="H10" i="18"/>
  <c r="G10" i="18"/>
  <c r="F10" i="18"/>
  <c r="E10" i="18"/>
  <c r="D10" i="18"/>
  <c r="B10" i="18"/>
  <c r="A10" i="18"/>
  <c r="N9" i="18"/>
  <c r="M9" i="18"/>
  <c r="H9" i="18"/>
  <c r="G9" i="18"/>
  <c r="F9" i="18"/>
  <c r="E9" i="18"/>
  <c r="D9" i="18"/>
  <c r="B9" i="18"/>
  <c r="J9" i="18"/>
  <c r="A9" i="18"/>
  <c r="N8" i="18"/>
  <c r="M8" i="18"/>
  <c r="H8" i="18"/>
  <c r="G8" i="18"/>
  <c r="F8" i="18"/>
  <c r="E8" i="18"/>
  <c r="D8" i="18"/>
  <c r="B8" i="18"/>
  <c r="A8" i="18"/>
  <c r="C5" i="18"/>
  <c r="A5" i="18"/>
  <c r="A1" i="18"/>
  <c r="K9" i="2"/>
  <c r="L9" i="2"/>
  <c r="J8" i="18"/>
  <c r="J10" i="18"/>
  <c r="I8" i="18"/>
  <c r="I10" i="18"/>
  <c r="I9" i="18"/>
  <c r="K10" i="18"/>
  <c r="L10" i="18"/>
  <c r="K8" i="18"/>
  <c r="L8" i="18"/>
  <c r="K9" i="18"/>
  <c r="L9" i="18"/>
  <c r="N9" i="17"/>
  <c r="M9" i="17"/>
  <c r="H9" i="17"/>
  <c r="G9" i="17"/>
  <c r="F9" i="17"/>
  <c r="E9" i="17"/>
  <c r="D9" i="17"/>
  <c r="B9" i="17"/>
  <c r="I9" i="17"/>
  <c r="A9" i="17"/>
  <c r="N8" i="17"/>
  <c r="M8" i="17"/>
  <c r="H8" i="17"/>
  <c r="G8" i="17"/>
  <c r="F8" i="17"/>
  <c r="E8" i="17"/>
  <c r="D8" i="17"/>
  <c r="B8" i="17"/>
  <c r="J8" i="17"/>
  <c r="A8" i="17"/>
  <c r="C5" i="17"/>
  <c r="A5" i="17"/>
  <c r="A1" i="17"/>
  <c r="J9" i="17"/>
  <c r="K9" i="17"/>
  <c r="L9" i="17"/>
  <c r="I8" i="17"/>
  <c r="K8" i="17"/>
  <c r="L8" i="17"/>
  <c r="N10" i="15"/>
  <c r="M10" i="15"/>
  <c r="H10" i="15"/>
  <c r="G10" i="15"/>
  <c r="F10" i="15"/>
  <c r="E10" i="15"/>
  <c r="D10" i="15"/>
  <c r="B10" i="15"/>
  <c r="I10" i="15"/>
  <c r="A10" i="15"/>
  <c r="N9" i="15"/>
  <c r="M9" i="15"/>
  <c r="H9" i="15"/>
  <c r="G9" i="15"/>
  <c r="F9" i="15"/>
  <c r="E9" i="15"/>
  <c r="D9" i="15"/>
  <c r="B9" i="15"/>
  <c r="J9" i="15"/>
  <c r="A9" i="15"/>
  <c r="N8" i="15"/>
  <c r="M8" i="15"/>
  <c r="H8" i="15"/>
  <c r="G8" i="15"/>
  <c r="F8" i="15"/>
  <c r="E8" i="15"/>
  <c r="D8" i="15"/>
  <c r="B8" i="15"/>
  <c r="A8" i="15"/>
  <c r="C5" i="15"/>
  <c r="A5" i="15"/>
  <c r="A1" i="15"/>
  <c r="J8" i="15"/>
  <c r="I8" i="15"/>
  <c r="K8" i="15"/>
  <c r="J10" i="15"/>
  <c r="I9" i="15"/>
  <c r="L8" i="15"/>
  <c r="K9" i="15"/>
  <c r="L9" i="15"/>
  <c r="K10" i="15"/>
  <c r="L10" i="15"/>
  <c r="N10" i="14"/>
  <c r="M10" i="14"/>
  <c r="H10" i="14"/>
  <c r="G10" i="14"/>
  <c r="F10" i="14"/>
  <c r="E10" i="14"/>
  <c r="D10" i="14"/>
  <c r="B10" i="14"/>
  <c r="J10" i="14"/>
  <c r="A10" i="14"/>
  <c r="N9" i="14"/>
  <c r="M9" i="14"/>
  <c r="B9" i="14"/>
  <c r="J9" i="14"/>
  <c r="H9" i="14"/>
  <c r="G9" i="14"/>
  <c r="F9" i="14"/>
  <c r="E9" i="14"/>
  <c r="D9" i="14"/>
  <c r="I9" i="14"/>
  <c r="A9" i="14"/>
  <c r="N8" i="14"/>
  <c r="M8" i="14"/>
  <c r="H8" i="14"/>
  <c r="G8" i="14"/>
  <c r="F8" i="14"/>
  <c r="E8" i="14"/>
  <c r="D8" i="14"/>
  <c r="B8" i="14"/>
  <c r="A8" i="14"/>
  <c r="C5" i="14"/>
  <c r="A5" i="14"/>
  <c r="A1" i="14"/>
  <c r="J8" i="14"/>
  <c r="I10" i="14"/>
  <c r="K10" i="14"/>
  <c r="L10" i="14"/>
  <c r="K9" i="14"/>
  <c r="L9" i="14"/>
  <c r="I8" i="14"/>
  <c r="K8" i="14"/>
  <c r="L8" i="14"/>
  <c r="N9" i="13"/>
  <c r="M9" i="13"/>
  <c r="H9" i="13"/>
  <c r="G9" i="13"/>
  <c r="F9" i="13"/>
  <c r="E9" i="13"/>
  <c r="D9" i="13"/>
  <c r="B9" i="13"/>
  <c r="J9" i="13"/>
  <c r="A9" i="13"/>
  <c r="N8" i="13"/>
  <c r="M8" i="13"/>
  <c r="H8" i="13"/>
  <c r="G8" i="13"/>
  <c r="F8" i="13"/>
  <c r="E8" i="13"/>
  <c r="D8" i="13"/>
  <c r="B8" i="13"/>
  <c r="A8" i="13"/>
  <c r="C5" i="13"/>
  <c r="A5" i="13"/>
  <c r="A1" i="13"/>
  <c r="I9" i="13"/>
  <c r="K9" i="13"/>
  <c r="J8" i="13"/>
  <c r="I8" i="13"/>
  <c r="L9" i="13"/>
  <c r="K8" i="13"/>
  <c r="L8" i="13"/>
  <c r="G8" i="1"/>
  <c r="N10" i="12"/>
  <c r="M10" i="12"/>
  <c r="H10" i="12"/>
  <c r="G10" i="12"/>
  <c r="F10" i="12"/>
  <c r="E10" i="12"/>
  <c r="D10" i="12"/>
  <c r="B10" i="12"/>
  <c r="J10" i="12"/>
  <c r="A10" i="12"/>
  <c r="N9" i="12"/>
  <c r="M9" i="12"/>
  <c r="H9" i="12"/>
  <c r="G9" i="12"/>
  <c r="F9" i="12"/>
  <c r="E9" i="12"/>
  <c r="D9" i="12"/>
  <c r="B9" i="12"/>
  <c r="A9" i="12"/>
  <c r="N8" i="12"/>
  <c r="M8" i="12"/>
  <c r="H8" i="12"/>
  <c r="G8" i="12"/>
  <c r="F8" i="12"/>
  <c r="E8" i="12"/>
  <c r="D8" i="12"/>
  <c r="B8" i="12"/>
  <c r="J8" i="12"/>
  <c r="A8" i="12"/>
  <c r="C5" i="12"/>
  <c r="A5" i="12"/>
  <c r="A1" i="12"/>
  <c r="J9" i="12"/>
  <c r="I8" i="12"/>
  <c r="K8" i="12"/>
  <c r="L8" i="12"/>
  <c r="I9" i="12"/>
  <c r="I10" i="12"/>
  <c r="K9" i="12"/>
  <c r="L9" i="12"/>
  <c r="K10" i="12"/>
  <c r="L10" i="12"/>
  <c r="N9" i="11"/>
  <c r="M9" i="11"/>
  <c r="H9" i="11"/>
  <c r="F9" i="11"/>
  <c r="E9" i="11"/>
  <c r="D9" i="11"/>
  <c r="B9" i="11"/>
  <c r="J9" i="11"/>
  <c r="A9" i="11"/>
  <c r="N8" i="11"/>
  <c r="M8" i="11"/>
  <c r="H8" i="11"/>
  <c r="F8" i="11"/>
  <c r="E8" i="11"/>
  <c r="D8" i="11"/>
  <c r="B8" i="11"/>
  <c r="A8" i="11"/>
  <c r="C5" i="11"/>
  <c r="A5" i="11"/>
  <c r="A1" i="11"/>
  <c r="J8" i="11"/>
  <c r="I9" i="11"/>
  <c r="I8" i="11"/>
  <c r="K9" i="11"/>
  <c r="L9" i="11"/>
  <c r="K8" i="11"/>
  <c r="L8" i="11"/>
  <c r="N10" i="10"/>
  <c r="M10" i="10"/>
  <c r="H10" i="10"/>
  <c r="G10" i="10"/>
  <c r="F10" i="10"/>
  <c r="E10" i="10"/>
  <c r="D10" i="10"/>
  <c r="B10" i="10"/>
  <c r="I10" i="10"/>
  <c r="A10" i="10"/>
  <c r="N9" i="10"/>
  <c r="M9" i="10"/>
  <c r="H9" i="10"/>
  <c r="G9" i="10"/>
  <c r="F9" i="10"/>
  <c r="E9" i="10"/>
  <c r="D9" i="10"/>
  <c r="B9" i="10"/>
  <c r="J9" i="10"/>
  <c r="A9" i="10"/>
  <c r="N8" i="10"/>
  <c r="M8" i="10"/>
  <c r="H8" i="10"/>
  <c r="G8" i="10"/>
  <c r="F8" i="10"/>
  <c r="E8" i="10"/>
  <c r="D8" i="10"/>
  <c r="B8" i="10"/>
  <c r="A8" i="10"/>
  <c r="C5" i="10"/>
  <c r="A5" i="10"/>
  <c r="A1" i="10"/>
  <c r="J8" i="10"/>
  <c r="I8" i="10"/>
  <c r="I9" i="10"/>
  <c r="K9" i="10"/>
  <c r="J10" i="10"/>
  <c r="K10" i="10"/>
  <c r="L10" i="10"/>
  <c r="K8" i="10"/>
  <c r="L8" i="10"/>
  <c r="L9" i="10"/>
  <c r="C5" i="9"/>
  <c r="A5" i="9"/>
  <c r="A1" i="9"/>
  <c r="N9" i="8"/>
  <c r="M9" i="8"/>
  <c r="H9" i="8"/>
  <c r="G9" i="8"/>
  <c r="F9" i="8"/>
  <c r="E9" i="8"/>
  <c r="D9" i="8"/>
  <c r="B9" i="8"/>
  <c r="J9" i="8"/>
  <c r="A9" i="8"/>
  <c r="N8" i="8"/>
  <c r="M8" i="8"/>
  <c r="H8" i="8"/>
  <c r="G8" i="8"/>
  <c r="F8" i="8"/>
  <c r="E8" i="8"/>
  <c r="D8" i="8"/>
  <c r="B8" i="8"/>
  <c r="A8" i="8"/>
  <c r="C5" i="8"/>
  <c r="A5" i="8"/>
  <c r="A1" i="8"/>
  <c r="J8" i="8"/>
  <c r="I9" i="8"/>
  <c r="I8" i="8"/>
  <c r="K9" i="8"/>
  <c r="L9" i="8"/>
  <c r="K8" i="8"/>
  <c r="L8" i="8"/>
  <c r="N9" i="7"/>
  <c r="M9" i="7"/>
  <c r="H9" i="7"/>
  <c r="G9" i="7"/>
  <c r="F9" i="7"/>
  <c r="E9" i="7"/>
  <c r="D9" i="7"/>
  <c r="B9" i="7"/>
  <c r="I9" i="7"/>
  <c r="A9" i="7"/>
  <c r="N8" i="7"/>
  <c r="M8" i="7"/>
  <c r="H8" i="7"/>
  <c r="G8" i="7"/>
  <c r="F8" i="7"/>
  <c r="E8" i="7"/>
  <c r="D8" i="7"/>
  <c r="B8" i="7"/>
  <c r="I8" i="7"/>
  <c r="A8" i="7"/>
  <c r="C5" i="7"/>
  <c r="A5" i="7"/>
  <c r="A1" i="7"/>
  <c r="J9" i="7"/>
  <c r="J8" i="7"/>
  <c r="K9" i="7"/>
  <c r="L9" i="7"/>
  <c r="K8" i="7"/>
  <c r="L8" i="7"/>
  <c r="N8" i="6"/>
  <c r="M8" i="6"/>
  <c r="H8" i="6"/>
  <c r="G8" i="6"/>
  <c r="F8" i="6"/>
  <c r="E8" i="6"/>
  <c r="D8" i="6"/>
  <c r="B8" i="6"/>
  <c r="A8" i="6"/>
  <c r="C5" i="6"/>
  <c r="A5" i="6"/>
  <c r="A1" i="6"/>
  <c r="J8" i="6"/>
  <c r="I8" i="6"/>
  <c r="K8" i="6"/>
  <c r="L8" i="6"/>
  <c r="M9" i="5"/>
  <c r="H9" i="5"/>
  <c r="G9" i="5"/>
  <c r="F9" i="5"/>
  <c r="E9" i="5"/>
  <c r="D9" i="5"/>
  <c r="B9" i="5"/>
  <c r="J9" i="5"/>
  <c r="A9" i="5"/>
  <c r="M8" i="5"/>
  <c r="H8" i="5"/>
  <c r="F8" i="5"/>
  <c r="E8" i="5"/>
  <c r="D8" i="5"/>
  <c r="B8" i="5"/>
  <c r="J8" i="5"/>
  <c r="A8" i="5"/>
  <c r="C5" i="5"/>
  <c r="A5" i="5"/>
  <c r="A1" i="5"/>
  <c r="I8" i="5"/>
  <c r="K8" i="5"/>
  <c r="I9" i="5"/>
  <c r="L8" i="5"/>
  <c r="K9" i="5"/>
  <c r="L9" i="5"/>
  <c r="N10" i="4"/>
  <c r="M10" i="4"/>
  <c r="H10" i="4"/>
  <c r="G10" i="4"/>
  <c r="F10" i="4"/>
  <c r="E10" i="4"/>
  <c r="D10" i="4"/>
  <c r="B10" i="4"/>
  <c r="J10" i="4"/>
  <c r="A10" i="4"/>
  <c r="N9" i="4"/>
  <c r="M9" i="4"/>
  <c r="H9" i="4"/>
  <c r="G9" i="4"/>
  <c r="F9" i="4"/>
  <c r="E9" i="4"/>
  <c r="D9" i="4"/>
  <c r="B9" i="4"/>
  <c r="J9" i="4"/>
  <c r="A9" i="4"/>
  <c r="N8" i="4"/>
  <c r="M8" i="4"/>
  <c r="H8" i="4"/>
  <c r="G8" i="4"/>
  <c r="F8" i="4"/>
  <c r="E8" i="4"/>
  <c r="D8" i="4"/>
  <c r="B8" i="4"/>
  <c r="A8" i="4"/>
  <c r="A5" i="4"/>
  <c r="A1" i="4"/>
  <c r="J8" i="4"/>
  <c r="I10" i="4"/>
  <c r="K10" i="4"/>
  <c r="L10" i="4"/>
  <c r="I9" i="4"/>
  <c r="I8" i="4"/>
  <c r="K8" i="4"/>
  <c r="L8" i="4"/>
  <c r="K9" i="4"/>
  <c r="L9" i="4"/>
  <c r="C5" i="4"/>
  <c r="N8" i="3"/>
  <c r="M8" i="3"/>
  <c r="H8" i="3"/>
  <c r="G8" i="3"/>
  <c r="F8" i="3"/>
  <c r="E8" i="3"/>
  <c r="D8" i="3"/>
  <c r="B8" i="3"/>
  <c r="J8" i="3"/>
  <c r="A8" i="3"/>
  <c r="C5" i="3"/>
  <c r="A5" i="3"/>
  <c r="A1" i="3"/>
  <c r="I8" i="3"/>
  <c r="K8" i="3"/>
  <c r="L8" i="3"/>
  <c r="A8" i="2"/>
  <c r="C5" i="2"/>
  <c r="A5" i="2"/>
  <c r="A1" i="2"/>
  <c r="K8" i="2"/>
  <c r="L8" i="2"/>
  <c r="N8" i="1"/>
  <c r="M8" i="1"/>
  <c r="H8" i="1"/>
  <c r="F8" i="1"/>
  <c r="E8" i="1"/>
  <c r="D8" i="1"/>
  <c r="B8" i="1"/>
  <c r="J8" i="1"/>
  <c r="A8" i="1"/>
  <c r="C5" i="1"/>
  <c r="A5" i="1"/>
  <c r="A1" i="1"/>
  <c r="I8" i="1"/>
  <c r="K8" i="1"/>
  <c r="L8" i="1"/>
</calcChain>
</file>

<file path=xl/sharedStrings.xml><?xml version="1.0" encoding="utf-8"?>
<sst xmlns="http://schemas.openxmlformats.org/spreadsheetml/2006/main" count="529" uniqueCount="98">
  <si>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</si>
  <si>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</si>
  <si>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</si>
  <si>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</si>
  <si>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</si>
  <si>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</si>
  <si>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</si>
  <si>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</si>
  <si>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</si>
  <si>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</si>
  <si>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</si>
  <si>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</si>
  <si>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</si>
  <si>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</si>
  <si>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</si>
  <si>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</si>
  <si>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</si>
  <si>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</si>
  <si>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</si>
  <si>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</si>
  <si>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</si>
  <si>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</si>
  <si>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</si>
  <si>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</si>
  <si>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</si>
  <si>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</si>
  <si>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</si>
  <si>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</si>
  <si>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</si>
  <si>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</si>
  <si>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</si>
  <si>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</si>
  <si>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</si>
  <si>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</si>
  <si>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</si>
  <si>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</si>
  <si>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</si>
  <si>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</si>
  <si>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</si>
  <si>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</si>
  <si>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</si>
  <si>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</si>
  <si>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</si>
  <si>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</si>
  <si>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</si>
  <si>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</si>
  <si>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</si>
  <si>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</si>
  <si>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</si>
  <si>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</si>
  <si>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</si>
  <si>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</si>
  <si>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</si>
  <si>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</si>
  <si>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</si>
  <si>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</si>
  <si>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</si>
  <si>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</si>
  <si>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</si>
  <si>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</si>
  <si>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</si>
  <si>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</si>
  <si>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</si>
  <si>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</si>
  <si>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</si>
  <si>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</si>
  <si>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</si>
  <si>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</si>
  <si>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</si>
  <si>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</si>
  <si>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</si>
  <si>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</si>
  <si>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</si>
  <si>
    <t>Posibilidad de priorización de planes, programas o proyectos de inversión o de toma de decisiones para favorecer intereses particulares.</t>
  </si>
  <si>
    <t>Posibilidad de incumplimientos en las metas institucionales</t>
  </si>
  <si>
    <t>ZONA RIESGO ALTA</t>
  </si>
  <si>
    <t xml:space="preserve">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t>
  </si>
  <si>
    <t>. . Los planes, programas o proyectos de inversión que se formulan de manera participativa con la alta dirección y todos los responsables de los procesos, son aprobados ante el Comité Institucional de Gestión y Desempeño al inicio de cada vigencia.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t>
  </si>
  <si>
    <t>REDUCIR EL RIESGO</t>
  </si>
  <si>
    <t>El Comité Institucional de Gestión y Desempeño es la instancia máxima de coordinación y toma de decisiones de la Empresa, por lo cual todas las formulaciones y seguimientos de los planes, programas o proyectos que desarrolla la empresa, se presentan periódicamente en las diferentes sesiones que se realizan según se requiera y se presentan los avances y alertas correspondientes.</t>
  </si>
  <si>
    <t>La Subgerencias de Planeación y Administración de Proyectos realiza seguimientos periódico al avance en el cumplimiento de las metas definidas en los planes de acción y presenta las alertas pertinentes ante el Comité Institucional de Gestión y Desempeño para la toma de decisiones o acciones por parte de la alta dirección.</t>
  </si>
  <si>
    <t>Claudia Corrales, Esperanza Peña y Osiris Viñas Manrique
Subgerencia de Planeación y Administración de Proyectos</t>
  </si>
  <si>
    <t>María Constanza Eraso Concha
Subgerente de Planeación y Administración de Proyectos</t>
  </si>
  <si>
    <t>Revisó y aprobó:</t>
  </si>
  <si>
    <t>Fecha aprobación: Marzo 10 de 2021</t>
  </si>
  <si>
    <t>Melissa Alfonso, Esperanza Peña, Osiris Viñas
Subgerencia de Planeación y Administración de Proyectos</t>
  </si>
  <si>
    <t>Fecha aprobación: Abril 23 de 2021</t>
  </si>
  <si>
    <t>Posibilidad de brindar información desactualizada e inexacta del avance de los proyectos urbanos.</t>
  </si>
  <si>
    <t>Posibilidad de afectación de la ejecución del proyecto urbano.</t>
  </si>
  <si>
    <t>ZONA RIESGO MODERADA</t>
  </si>
  <si>
    <t>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realizan el ajuste y el cargue de la información, la cual queda dispuesta para consultas y reportes que se requieran por parte de los grupos de interés.</t>
  </si>
  <si>
    <t>Los profesionales de la Subgerencia de Planeación y Administración de Proyectos, a través de la Base General de Proyectos, herramienta en la cual se incorporan todos los proyectos urbanos gestionados por la Empresa, realizan un seguimiento mensual a los avances reportados por los líderes de proyectos, identificando el cumplimiento de los hitos principales de los proyectos, los cuellos de botellas y riesgos detectados entre otros, esta actividad permite generar y presentar en instancias de reuniones de seguimiento, alertas para la toma de decisiones y una oportuna revisión de los objetivos establecidos durante la planificación y la ejecución del proyecto.</t>
  </si>
  <si>
    <t>Mantenimiento y administración del Banco de Proyectos Urbanos, con el fin de generar alertas que permitan contar con información completa y actualizada.</t>
  </si>
  <si>
    <t>Comités directivos o de seguimiento a proyectos, identificación de los cuellos de botella de los proyectos, seguimiento oportuno a cronogramas.</t>
  </si>
  <si>
    <t>Inoportunidad de los plazos en el reporte de información financiera a entes internos y externos.</t>
  </si>
  <si>
    <t>Se cuenta con un listado de reportes de información a entes internos y externos, el cual es de cumplimiento por los profesionales de cada proceso, allí se describen el nombre del reporte y la periodicidad en la cual se debe realizar el reporte con el propósito de tener control de las fechas y de la información a reportar.</t>
  </si>
  <si>
    <t>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Se cuenta con el Sistema Administrativo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t>
  </si>
  <si>
    <t>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poder realizar el pago. El proceso de contabilidad a través de su profesional responsable del proceso realiza conciliaciones de la información registrada para lo cual se generan reportes de conciliación mensuales. Lo anterior con el fin de llevar control contable de los pagos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</si>
</sst>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2" fillId="0" borderId="0"/>
  </cellStyleXfs>
  <cellXfs count="97">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3" fillId="0" borderId="0" xfId="0" applyFont="1"/>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0" fontId="14" fillId="0" borderId="0" xfId="0" applyFont="1" applyFill="1" applyBorder="1" applyAlignment="1">
      <alignment vertical="center" wrapText="1"/>
    </xf>
    <xf numFmtId="0" fontId="17" fillId="0" borderId="0" xfId="0" applyFont="1" applyFill="1" applyBorder="1" applyAlignment="1" applyProtection="1">
      <alignment vertical="center" wrapText="1"/>
      <protection locked="0"/>
    </xf>
    <xf numFmtId="0" fontId="10" fillId="0" borderId="0" xfId="0" applyFont="1" applyFill="1" applyBorder="1"/>
    <xf numFmtId="0" fontId="14" fillId="7" borderId="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protection locked="0"/>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6" borderId="7"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9"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4" borderId="7"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protection locked="0"/>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Normal" xfId="0" builtinId="0"/>
    <cellStyle name="Normal 2" xfId="1" xr:uid="{00000000-0005-0000-0000-000001000000}"/>
  </cellStyles>
  <dxfs count="206">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ill>
        <patternFill>
          <bgColor rgb="FF92D050"/>
        </patternFill>
      </fill>
    </dxf>
    <dxf>
      <fill>
        <patternFill>
          <bgColor rgb="FF00FF00"/>
        </patternFill>
      </fill>
    </dxf>
    <dxf>
      <fill>
        <patternFill>
          <bgColor rgb="FFFF0000"/>
        </patternFill>
      </fill>
    </dxf>
    <dxf>
      <fill>
        <patternFill>
          <bgColor rgb="FFFFC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DIRECCIONAMIENTO ESTRATÉGICO</v>
          </cell>
        </row>
      </sheetData>
      <sheetData sheetId="1">
        <row r="12">
          <cell r="A12" t="str">
            <v>R1</v>
          </cell>
        </row>
        <row r="13">
          <cell r="A13" t="str">
            <v>R2</v>
          </cell>
        </row>
      </sheetData>
      <sheetData sheetId="2">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sheetData>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ow r="12">
          <cell r="A12" t="str">
            <v>R1</v>
          </cell>
        </row>
        <row r="13">
          <cell r="A13" t="str">
            <v>R2</v>
          </cell>
        </row>
        <row r="14">
          <cell r="A14" t="str">
            <v>R3</v>
          </cell>
        </row>
      </sheetData>
      <sheetData sheetId="2">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row r="13">
          <cell r="C13">
            <v>1</v>
          </cell>
          <cell r="D13">
            <v>3</v>
          </cell>
          <cell r="H13" t="str">
            <v>ZONA RIESGO MODERADA</v>
          </cell>
          <cell r="I13" t="str">
            <v>REDUCIR EL RIESGO</v>
          </cell>
          <cell r="J13" t="str">
            <v>Realizar en la etapa de planeación un cronograma de los reportes que apliquen para determinada vigencia.</v>
          </cell>
        </row>
      </sheetData>
      <sheetData sheetId="3"/>
      <sheetData sheetId="4">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sheetData>
      <sheetData sheetId="5">
        <row r="11">
          <cell r="F11" t="str">
            <v>IMPACTO</v>
          </cell>
          <cell r="J11">
            <v>85</v>
          </cell>
        </row>
        <row r="12">
          <cell r="F12" t="str">
            <v>PROBABILIDAD</v>
          </cell>
          <cell r="J12">
            <v>56.666666666666664</v>
          </cell>
        </row>
        <row r="13">
          <cell r="F13" t="str">
            <v>IMPACTO</v>
          </cell>
          <cell r="J13">
            <v>85</v>
          </cell>
        </row>
      </sheetData>
      <sheetData sheetId="6"/>
      <sheetData sheetId="7"/>
      <sheetData sheetId="8"/>
      <sheetData sheetId="9">
        <row r="13">
          <cell r="C13">
            <v>1</v>
          </cell>
          <cell r="D13">
            <v>4</v>
          </cell>
        </row>
        <row r="14">
          <cell r="C14">
            <v>3</v>
          </cell>
          <cell r="D14">
            <v>2</v>
          </cell>
        </row>
        <row r="15">
          <cell r="C15">
            <v>1</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ow r="12">
          <cell r="A12" t="str">
            <v>R1</v>
          </cell>
        </row>
        <row r="13">
          <cell r="A13" t="str">
            <v>R2</v>
          </cell>
        </row>
        <row r="14">
          <cell r="A14" t="str">
            <v>R3</v>
          </cell>
        </row>
      </sheetData>
      <sheetData sheetId="2">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sheetData sheetId="4">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ow r="11">
          <cell r="F11" t="str">
            <v>IMPACTO</v>
          </cell>
          <cell r="J11">
            <v>70</v>
          </cell>
        </row>
        <row r="12">
          <cell r="F12" t="str">
            <v>PROBABILIDAD</v>
          </cell>
          <cell r="J12">
            <v>51.666666666666664</v>
          </cell>
        </row>
        <row r="13">
          <cell r="F13" t="str">
            <v>IMPACTO</v>
          </cell>
          <cell r="J13">
            <v>75</v>
          </cell>
        </row>
      </sheetData>
      <sheetData sheetId="6"/>
      <sheetData sheetId="7"/>
      <sheetData sheetId="8"/>
      <sheetData sheetId="9">
        <row r="13">
          <cell r="C13">
            <v>4</v>
          </cell>
          <cell r="D13">
            <v>1</v>
          </cell>
        </row>
        <row r="14">
          <cell r="C14">
            <v>4</v>
          </cell>
          <cell r="D14">
            <v>1</v>
          </cell>
        </row>
        <row r="15">
          <cell r="C15">
            <v>3</v>
          </cell>
          <cell r="D15">
            <v>1</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ow r="12">
          <cell r="A12" t="str">
            <v>R1</v>
          </cell>
        </row>
      </sheetData>
      <sheetData sheetId="2">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sheetData sheetId="4">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ow r="12">
          <cell r="A12" t="str">
            <v>R1</v>
          </cell>
        </row>
        <row r="13">
          <cell r="A13" t="str">
            <v>R2</v>
          </cell>
        </row>
      </sheetData>
      <sheetData sheetId="2">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sheetData sheetId="4">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ow r="11">
          <cell r="F11" t="str">
            <v>PROBABILIDAD</v>
          </cell>
          <cell r="J11">
            <v>77.5</v>
          </cell>
        </row>
        <row r="12">
          <cell r="F12" t="str">
            <v>PROBABILIDAD</v>
          </cell>
          <cell r="J12">
            <v>56.666666666666664</v>
          </cell>
        </row>
      </sheetData>
      <sheetData sheetId="6"/>
      <sheetData sheetId="7"/>
      <sheetData sheetId="8"/>
      <sheetData sheetId="9">
        <row r="13">
          <cell r="C13">
            <v>2</v>
          </cell>
          <cell r="D13">
            <v>2</v>
          </cell>
        </row>
        <row r="14">
          <cell r="C14">
            <v>2</v>
          </cell>
          <cell r="D14">
            <v>3</v>
          </cell>
        </row>
      </sheetData>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ow r="12">
          <cell r="A12" t="str">
            <v>R1</v>
          </cell>
        </row>
        <row r="13">
          <cell r="A13" t="str">
            <v>R2</v>
          </cell>
        </row>
        <row r="14">
          <cell r="A14" t="str">
            <v>R3</v>
          </cell>
        </row>
      </sheetData>
      <sheetData sheetId="2">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sheetData sheetId="4">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ow r="11">
          <cell r="F11" t="str">
            <v>PROBABILIDAD</v>
          </cell>
          <cell r="J11">
            <v>85</v>
          </cell>
        </row>
        <row r="12">
          <cell r="F12" t="str">
            <v>PROBABILIDAD</v>
          </cell>
          <cell r="J12">
            <v>28.333333333333332</v>
          </cell>
        </row>
        <row r="13">
          <cell r="F13" t="str">
            <v>IMPACTO</v>
          </cell>
          <cell r="J13">
            <v>56.666666666666664</v>
          </cell>
        </row>
      </sheetData>
      <sheetData sheetId="6"/>
      <sheetData sheetId="7"/>
      <sheetData sheetId="8"/>
      <sheetData sheetId="9">
        <row r="13">
          <cell r="C13">
            <v>1</v>
          </cell>
          <cell r="D13">
            <v>4</v>
          </cell>
        </row>
        <row r="14">
          <cell r="C14">
            <v>3</v>
          </cell>
          <cell r="D14">
            <v>2</v>
          </cell>
        </row>
        <row r="15">
          <cell r="C15">
            <v>3</v>
          </cell>
          <cell r="D15">
            <v>2</v>
          </cell>
        </row>
      </sheetData>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ow r="12">
          <cell r="A12" t="str">
            <v>R1</v>
          </cell>
        </row>
        <row r="13">
          <cell r="A13" t="str">
            <v>R2</v>
          </cell>
        </row>
        <row r="14">
          <cell r="A14" t="str">
            <v>R3</v>
          </cell>
        </row>
      </sheetData>
      <sheetData sheetId="2">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sheetData sheetId="4">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ow r="11">
          <cell r="F11" t="str">
            <v>PROBABILIDAD</v>
          </cell>
          <cell r="J11">
            <v>56.666666666666664</v>
          </cell>
        </row>
        <row r="12">
          <cell r="F12" t="str">
            <v>IMPACTO</v>
          </cell>
          <cell r="J12">
            <v>56.666666666666664</v>
          </cell>
        </row>
        <row r="13">
          <cell r="F13" t="str">
            <v>IMPACTO</v>
          </cell>
          <cell r="J13">
            <v>85</v>
          </cell>
        </row>
      </sheetData>
      <sheetData sheetId="6"/>
      <sheetData sheetId="7"/>
      <sheetData sheetId="8"/>
      <sheetData sheetId="9">
        <row r="13">
          <cell r="C13">
            <v>4</v>
          </cell>
          <cell r="D13">
            <v>3</v>
          </cell>
        </row>
        <row r="14">
          <cell r="C14">
            <v>1</v>
          </cell>
          <cell r="D14">
            <v>4</v>
          </cell>
        </row>
        <row r="15">
          <cell r="C15">
            <v>1</v>
          </cell>
          <cell r="D15">
            <v>3</v>
          </cell>
        </row>
      </sheetData>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ow r="12">
          <cell r="A12" t="str">
            <v>R1</v>
          </cell>
        </row>
        <row r="13">
          <cell r="A13" t="str">
            <v>R2</v>
          </cell>
        </row>
      </sheetData>
      <sheetData sheetId="2">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sheetData sheetId="4">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ow r="11">
          <cell r="F11" t="str">
            <v>PROBABILIDAD</v>
          </cell>
          <cell r="J11">
            <v>85</v>
          </cell>
        </row>
        <row r="12">
          <cell r="F12" t="str">
            <v>PROBABILIDAD</v>
          </cell>
          <cell r="J12">
            <v>0</v>
          </cell>
        </row>
      </sheetData>
      <sheetData sheetId="6"/>
      <sheetData sheetId="7"/>
      <sheetData sheetId="8"/>
      <sheetData sheetId="9">
        <row r="13">
          <cell r="C13">
            <v>2</v>
          </cell>
          <cell r="D13">
            <v>5</v>
          </cell>
        </row>
        <row r="14">
          <cell r="C14">
            <v>3</v>
          </cell>
          <cell r="D14">
            <v>5</v>
          </cell>
        </row>
      </sheetData>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ow r="12">
          <cell r="A12" t="str">
            <v>R1</v>
          </cell>
        </row>
        <row r="13">
          <cell r="A13" t="str">
            <v>R2</v>
          </cell>
        </row>
        <row r="14">
          <cell r="A14" t="str">
            <v>R3</v>
          </cell>
        </row>
      </sheetData>
      <sheetData sheetId="2">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sheetData sheetId="4">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ow r="11">
          <cell r="F11" t="str">
            <v>PROBABILIDAD</v>
          </cell>
          <cell r="J11">
            <v>85</v>
          </cell>
        </row>
        <row r="12">
          <cell r="F12" t="str">
            <v>PROBABILIDAD</v>
          </cell>
          <cell r="J12">
            <v>80</v>
          </cell>
        </row>
        <row r="13">
          <cell r="F13" t="str">
            <v>PROBABILIDAD</v>
          </cell>
          <cell r="J13">
            <v>75</v>
          </cell>
        </row>
      </sheetData>
      <sheetData sheetId="6"/>
      <sheetData sheetId="7"/>
      <sheetData sheetId="8"/>
      <sheetData sheetId="9">
        <row r="13">
          <cell r="C13">
            <v>2</v>
          </cell>
          <cell r="D13">
            <v>5</v>
          </cell>
        </row>
        <row r="14">
          <cell r="C14">
            <v>3</v>
          </cell>
          <cell r="D14">
            <v>4</v>
          </cell>
        </row>
        <row r="15">
          <cell r="C15">
            <v>2</v>
          </cell>
          <cell r="D15">
            <v>3</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ow r="12">
          <cell r="A12" t="str">
            <v>R1</v>
          </cell>
        </row>
      </sheetData>
      <sheetData sheetId="2">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sheetData sheetId="4">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ow r="11">
          <cell r="F11" t="str">
            <v>IMPACTO</v>
          </cell>
          <cell r="J11">
            <v>85</v>
          </cell>
        </row>
      </sheetData>
      <sheetData sheetId="6"/>
      <sheetData sheetId="7"/>
      <sheetData sheetId="8"/>
      <sheetData sheetId="9">
        <row r="13">
          <cell r="C13">
            <v>1</v>
          </cell>
          <cell r="D13">
            <v>4</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ow r="12">
          <cell r="A12" t="str">
            <v>R1</v>
          </cell>
        </row>
        <row r="13">
          <cell r="A13" t="str">
            <v>R2</v>
          </cell>
        </row>
        <row r="14">
          <cell r="A14" t="str">
            <v>R3</v>
          </cell>
        </row>
      </sheetData>
      <sheetData sheetId="2">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sheetData sheetId="4">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4</v>
          </cell>
        </row>
        <row r="14">
          <cell r="C14">
            <v>2</v>
          </cell>
          <cell r="D14">
            <v>4</v>
          </cell>
        </row>
        <row r="15">
          <cell r="C15">
            <v>2</v>
          </cell>
          <cell r="D15">
            <v>4</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ow r="12">
          <cell r="A12" t="str">
            <v>R1</v>
          </cell>
        </row>
        <row r="13">
          <cell r="A13" t="str">
            <v>R2</v>
          </cell>
        </row>
      </sheetData>
      <sheetData sheetId="2">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sheetData sheetId="4">
        <row r="13">
          <cell r="C13" t="str">
            <v>No se encuentra documentado el control.</v>
          </cell>
        </row>
        <row r="14">
          <cell r="C14"/>
        </row>
        <row r="15">
          <cell r="C15"/>
        </row>
      </sheetData>
      <sheetData sheetId="5">
        <row r="11">
          <cell r="F11" t="str">
            <v>PROBABILIDAD</v>
          </cell>
          <cell r="J11">
            <v>0</v>
          </cell>
        </row>
        <row r="12">
          <cell r="F12"/>
          <cell r="J12">
            <v>0</v>
          </cell>
        </row>
      </sheetData>
      <sheetData sheetId="6"/>
      <sheetData sheetId="7"/>
      <sheetData sheetId="8"/>
      <sheetData sheetId="9">
        <row r="13">
          <cell r="C13">
            <v>5</v>
          </cell>
          <cell r="D13">
            <v>4</v>
          </cell>
        </row>
        <row r="14">
          <cell r="C14">
            <v>5</v>
          </cell>
          <cell r="D14">
            <v>4</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ow r="12">
          <cell r="A12" t="str">
            <v>R1</v>
          </cell>
        </row>
      </sheetData>
      <sheetData sheetId="2">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sheetData sheetId="4">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ow r="11">
          <cell r="F11" t="str">
            <v>PROBABILIDAD</v>
          </cell>
          <cell r="J11">
            <v>85</v>
          </cell>
        </row>
      </sheetData>
      <sheetData sheetId="6"/>
      <sheetData sheetId="7"/>
      <sheetData sheetId="8"/>
      <sheetData sheetId="9">
        <row r="13">
          <cell r="C13">
            <v>3</v>
          </cell>
          <cell r="D13">
            <v>4</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ow r="12">
          <cell r="A12" t="str">
            <v>R1</v>
          </cell>
        </row>
        <row r="13">
          <cell r="A13" t="str">
            <v>R2</v>
          </cell>
        </row>
      </sheetData>
      <sheetData sheetId="2">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sheetData sheetId="4">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row>
        <row r="14">
          <cell r="C14"/>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ow r="11">
          <cell r="F11" t="str">
            <v>PROBABILIDAD</v>
          </cell>
          <cell r="J11">
            <v>85</v>
          </cell>
        </row>
        <row r="12">
          <cell r="F12" t="str">
            <v>PROBABILIDAD</v>
          </cell>
          <cell r="J12">
            <v>28.333333333333332</v>
          </cell>
        </row>
      </sheetData>
      <sheetData sheetId="6"/>
      <sheetData sheetId="7"/>
      <sheetData sheetId="8"/>
      <sheetData sheetId="9">
        <row r="13">
          <cell r="C13">
            <v>2</v>
          </cell>
          <cell r="D13">
            <v>3</v>
          </cell>
        </row>
        <row r="14">
          <cell r="C14">
            <v>2</v>
          </cell>
          <cell r="D14">
            <v>3</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ow r="12">
          <cell r="A12" t="str">
            <v>R1</v>
          </cell>
        </row>
        <row r="13">
          <cell r="A13" t="str">
            <v>R2</v>
          </cell>
        </row>
      </sheetData>
      <sheetData sheetId="2">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sheetData sheetId="4">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ow r="11">
          <cell r="F11" t="str">
            <v>PROBABILIDAD</v>
          </cell>
          <cell r="J11">
            <v>85</v>
          </cell>
        </row>
        <row r="12">
          <cell r="F12" t="str">
            <v>IMPACTO</v>
          </cell>
          <cell r="J12">
            <v>28.333333333333332</v>
          </cell>
        </row>
      </sheetData>
      <sheetData sheetId="6"/>
      <sheetData sheetId="7"/>
      <sheetData sheetId="8"/>
      <sheetData sheetId="9">
        <row r="13">
          <cell r="C13">
            <v>1</v>
          </cell>
          <cell r="D13">
            <v>5</v>
          </cell>
        </row>
        <row r="14">
          <cell r="C14">
            <v>4</v>
          </cell>
          <cell r="D14">
            <v>4</v>
          </cell>
        </row>
      </sheetData>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DIRECCIÓN, GESTIÓN Y SEGUIMIENTO DE PROYECTOS</v>
          </cell>
        </row>
      </sheetData>
      <sheetData sheetId="1">
        <row r="11">
          <cell r="A11" t="str">
            <v>No. DEL RIESGO</v>
          </cell>
        </row>
        <row r="12">
          <cell r="A12" t="str">
            <v>R1</v>
          </cell>
        </row>
        <row r="13">
          <cell r="A13" t="str">
            <v>R2</v>
          </cell>
        </row>
      </sheetData>
      <sheetData sheetId="2">
        <row r="8">
          <cell r="C8" t="str">
            <v>Liderar, gestionar y realizar seguimiento al desarrollo integral de los proyectos para garantizar su ejecución de acuerdo con la misionalidad de la Empresa.</v>
          </cell>
        </row>
      </sheetData>
      <sheetData sheetId="3"/>
      <sheetData sheetId="4">
        <row r="11">
          <cell r="C11"/>
        </row>
      </sheetData>
      <sheetData sheetId="5">
        <row r="10">
          <cell r="F10"/>
        </row>
      </sheetData>
      <sheetData sheetId="6"/>
      <sheetData sheetId="7"/>
      <sheetData sheetId="8"/>
      <sheetData sheetId="9">
        <row r="12">
          <cell r="C12" t="str">
            <v>PROBABILIDAD (1-5)</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ow r="12">
          <cell r="A12" t="str">
            <v>R1</v>
          </cell>
        </row>
        <row r="13">
          <cell r="A13" t="str">
            <v>R2</v>
          </cell>
        </row>
        <row r="14">
          <cell r="A14" t="str">
            <v>R3</v>
          </cell>
        </row>
      </sheetData>
      <sheetData sheetId="2">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sheetData sheetId="4">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3</v>
          </cell>
        </row>
        <row r="14">
          <cell r="C14">
            <v>2</v>
          </cell>
          <cell r="D14">
            <v>5</v>
          </cell>
        </row>
        <row r="15">
          <cell r="C15">
            <v>2</v>
          </cell>
          <cell r="D15">
            <v>4</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N25"/>
  <sheetViews>
    <sheetView topLeftCell="A7" workbookViewId="0">
      <selection activeCell="C19" sqref="C19"/>
    </sheetView>
  </sheetViews>
  <sheetFormatPr baseColWidth="10" defaultRowHeight="14.25" x14ac:dyDescent="0.2"/>
  <cols>
    <col min="1" max="1" width="8.7109375" style="16" customWidth="1"/>
    <col min="2" max="2" width="36.7109375" style="16" customWidth="1"/>
    <col min="3" max="3" width="16.140625" style="13" bestFit="1" customWidth="1"/>
    <col min="4" max="4" width="14" style="16" customWidth="1"/>
    <col min="5" max="5" width="12.42578125" style="16" customWidth="1"/>
    <col min="6" max="6" width="16.28515625" style="16" customWidth="1"/>
    <col min="7" max="7" width="48" style="16" customWidth="1"/>
    <col min="8" max="8" width="15.5703125" style="16" customWidth="1"/>
    <col min="9" max="9" width="14.85546875" style="16" customWidth="1"/>
    <col min="10" max="10" width="10" style="16" customWidth="1"/>
    <col min="11" max="11" width="16.140625" style="16" customWidth="1"/>
    <col min="12" max="12" width="14.140625" style="16" customWidth="1"/>
    <col min="13" max="13" width="14.5703125" style="16" customWidth="1"/>
    <col min="14" max="14" width="29.85546875" style="16" bestFit="1" customWidth="1"/>
    <col min="15" max="16384" width="11.42578125" style="16"/>
  </cols>
  <sheetData>
    <row r="1" spans="1:14" ht="14.25" customHeight="1" x14ac:dyDescent="0.2">
      <c r="A1" s="45" t="str">
        <f>'[1]CONTEXTO ESTRATEGICO'!A1</f>
        <v>EMPRESA DE RENOVACIÓN Y DESARROLLO URBANO DE BOGOTÁ</v>
      </c>
      <c r="B1" s="46"/>
      <c r="C1" s="46"/>
      <c r="D1" s="46"/>
      <c r="E1" s="46"/>
      <c r="F1" s="46"/>
      <c r="G1" s="46"/>
      <c r="H1" s="46"/>
      <c r="I1" s="46"/>
      <c r="J1" s="46"/>
      <c r="K1" s="46"/>
      <c r="L1" s="46"/>
      <c r="M1" s="46"/>
      <c r="N1" s="47"/>
    </row>
    <row r="2" spans="1:14" ht="14.25" customHeight="1" x14ac:dyDescent="0.2">
      <c r="A2" s="48" t="s">
        <v>47</v>
      </c>
      <c r="B2" s="49"/>
      <c r="C2" s="49"/>
      <c r="D2" s="49"/>
      <c r="E2" s="49"/>
      <c r="F2" s="49"/>
      <c r="G2" s="49"/>
      <c r="H2" s="49"/>
      <c r="I2" s="49"/>
      <c r="J2" s="49"/>
      <c r="K2" s="49"/>
      <c r="L2" s="49"/>
      <c r="M2" s="49"/>
      <c r="N2" s="50"/>
    </row>
    <row r="3" spans="1:14" s="15" customFormat="1" ht="22.5" customHeight="1" x14ac:dyDescent="0.2">
      <c r="A3" s="53" t="s">
        <v>0</v>
      </c>
      <c r="B3" s="53"/>
      <c r="C3" s="51" t="s">
        <v>1</v>
      </c>
      <c r="D3" s="51"/>
      <c r="E3" s="51"/>
      <c r="F3" s="51"/>
      <c r="G3" s="51"/>
      <c r="H3" s="51"/>
      <c r="I3" s="51"/>
      <c r="J3" s="51"/>
      <c r="K3" s="51"/>
      <c r="L3" s="51"/>
      <c r="M3" s="51"/>
      <c r="N3" s="51"/>
    </row>
    <row r="4" spans="1:14" s="15" customFormat="1" ht="15" x14ac:dyDescent="0.2">
      <c r="A4" s="53"/>
      <c r="B4" s="53"/>
      <c r="C4" s="51"/>
      <c r="D4" s="51"/>
      <c r="E4" s="51"/>
      <c r="F4" s="51"/>
      <c r="G4" s="51"/>
      <c r="H4" s="51"/>
      <c r="I4" s="51"/>
      <c r="J4" s="51"/>
      <c r="K4" s="51"/>
      <c r="L4" s="51"/>
      <c r="M4" s="51"/>
      <c r="N4" s="51"/>
    </row>
    <row r="5" spans="1:14" s="22" customFormat="1" ht="75" customHeight="1" x14ac:dyDescent="0.3">
      <c r="A5" s="52" t="str">
        <f>'[1]CONTEXTO ESTRATEGICO'!A12</f>
        <v>DIRECCIONAMIENTO ESTRATÉGICO</v>
      </c>
      <c r="B5" s="52"/>
      <c r="C5" s="52" t="str">
        <f>[1]ANALISIS!C8</f>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
      <c r="D5" s="52"/>
      <c r="E5" s="52"/>
      <c r="F5" s="52"/>
      <c r="G5" s="52"/>
      <c r="H5" s="52"/>
      <c r="I5" s="52"/>
      <c r="J5" s="52"/>
      <c r="K5" s="52"/>
      <c r="L5" s="52"/>
      <c r="M5" s="52"/>
      <c r="N5" s="52"/>
    </row>
    <row r="6" spans="1:14" x14ac:dyDescent="0.2">
      <c r="A6" s="54" t="s">
        <v>2</v>
      </c>
      <c r="B6" s="54" t="s">
        <v>3</v>
      </c>
      <c r="C6" s="38" t="s">
        <v>34</v>
      </c>
      <c r="D6" s="37" t="s">
        <v>4</v>
      </c>
      <c r="E6" s="37"/>
      <c r="F6" s="38" t="s">
        <v>33</v>
      </c>
      <c r="G6" s="38" t="s">
        <v>11</v>
      </c>
      <c r="H6" s="38" t="s">
        <v>12</v>
      </c>
      <c r="I6" s="37" t="s">
        <v>5</v>
      </c>
      <c r="J6" s="37"/>
      <c r="K6" s="37"/>
      <c r="L6" s="37" t="s">
        <v>6</v>
      </c>
      <c r="M6" s="37" t="s">
        <v>7</v>
      </c>
      <c r="N6" s="37" t="s">
        <v>8</v>
      </c>
    </row>
    <row r="7" spans="1:14" ht="24" x14ac:dyDescent="0.2">
      <c r="A7" s="54"/>
      <c r="B7" s="54"/>
      <c r="C7" s="39"/>
      <c r="D7" s="11" t="s">
        <v>9</v>
      </c>
      <c r="E7" s="11" t="s">
        <v>10</v>
      </c>
      <c r="F7" s="39"/>
      <c r="G7" s="39"/>
      <c r="H7" s="39"/>
      <c r="I7" s="11" t="s">
        <v>13</v>
      </c>
      <c r="J7" s="11" t="s">
        <v>14</v>
      </c>
      <c r="K7" s="11" t="s">
        <v>15</v>
      </c>
      <c r="L7" s="37"/>
      <c r="M7" s="37"/>
      <c r="N7" s="37"/>
    </row>
    <row r="8" spans="1:14" s="21" customFormat="1" ht="229.5" x14ac:dyDescent="0.2">
      <c r="A8" s="4" t="str">
        <f>[1]IDENTIFICACIÓN!A12</f>
        <v>R1</v>
      </c>
      <c r="B8" s="4" t="s">
        <v>73</v>
      </c>
      <c r="C8" s="27" t="s">
        <v>40</v>
      </c>
      <c r="D8" s="4">
        <v>1</v>
      </c>
      <c r="E8" s="4">
        <v>5</v>
      </c>
      <c r="F8" s="20" t="s">
        <v>75</v>
      </c>
      <c r="G8" s="4" t="s">
        <v>76</v>
      </c>
      <c r="H8" s="5" t="s">
        <v>13</v>
      </c>
      <c r="I8" s="4">
        <v>1</v>
      </c>
      <c r="J8" s="4">
        <v>5</v>
      </c>
      <c r="K8" s="4">
        <f>(I8*J8)*4</f>
        <v>20</v>
      </c>
      <c r="L8" s="20" t="str">
        <f>IF(OR(AND(I8=3,J8=4),AND(I8=2,J8=5),AND(K8&gt;=52,K8&lt;=100)),"ZONA RIESGO EXTREMA",IF(OR(AND(I8=5,J8=2),AND(I8=4,J8=3),AND(I8=1,J8=4),AND(K8=20),AND(K8&gt;=28,K8&lt;=48)),"ZONA RIESGO ALTA",IF(OR(AND(I8=1,J8=3),AND(I8=4,J8=1),AND(K8=24)),"ZONA RIESGO MODERADA",IF(AND(K8&gt;=4,K8&lt;=16),"ZONA RIESGO BAJA"))))</f>
        <v>ZONA RIESGO ALTA</v>
      </c>
      <c r="M8" s="4" t="s">
        <v>78</v>
      </c>
      <c r="N8" s="4" t="s">
        <v>79</v>
      </c>
    </row>
    <row r="9" spans="1:14" s="21" customFormat="1" ht="230.25" customHeight="1" x14ac:dyDescent="0.2">
      <c r="A9" s="4" t="str">
        <f>[1]IDENTIFICACIÓN!A13</f>
        <v>R2</v>
      </c>
      <c r="B9" s="4" t="s">
        <v>74</v>
      </c>
      <c r="C9" s="27" t="s">
        <v>39</v>
      </c>
      <c r="D9" s="4">
        <v>1</v>
      </c>
      <c r="E9" s="4">
        <v>4</v>
      </c>
      <c r="F9" s="20" t="s">
        <v>75</v>
      </c>
      <c r="G9" s="4" t="s">
        <v>77</v>
      </c>
      <c r="H9" s="5" t="s">
        <v>13</v>
      </c>
      <c r="I9" s="4">
        <v>1</v>
      </c>
      <c r="J9" s="4">
        <v>4</v>
      </c>
      <c r="K9" s="4">
        <f>(I9*J9)*4</f>
        <v>16</v>
      </c>
      <c r="L9" s="20" t="str">
        <f>IF(OR(AND(I9=3,J9=4),AND(I9=2,J9=5),AND(K9&gt;=52,K9&lt;=100)),"ZONA RIESGO EXTREMA",IF(OR(AND(I9=5,J9=2),AND(I9=4,J9=3),AND(I9=1,J9=4),AND(K9=20),AND(K9&gt;=28,K9&lt;=48)),"ZONA RIESGO ALTA",IF(OR(AND(I9=1,J9=3),AND(I9=4,J9=1),AND(K9=24)),"ZONA RIESGO MODERADA",IF(AND(K9&gt;=4,K9&lt;=16),"ZONA RIESGO BAJA"))))</f>
        <v>ZONA RIESGO ALTA</v>
      </c>
      <c r="M9" s="4" t="s">
        <v>78</v>
      </c>
      <c r="N9" s="4" t="s">
        <v>80</v>
      </c>
    </row>
    <row r="10" spans="1:14" s="15" customFormat="1" ht="15" x14ac:dyDescent="0.2">
      <c r="C10" s="12"/>
    </row>
    <row r="11" spans="1:14" s="13" customFormat="1" ht="14.25" customHeight="1" x14ac:dyDescent="0.25">
      <c r="A11" s="43" t="s">
        <v>41</v>
      </c>
      <c r="B11" s="44"/>
      <c r="C11" s="42" t="s">
        <v>83</v>
      </c>
      <c r="D11" s="42"/>
      <c r="E11" s="42"/>
      <c r="F11" s="42"/>
    </row>
    <row r="12" spans="1:14" s="13" customFormat="1" ht="69.75" customHeight="1" x14ac:dyDescent="0.25">
      <c r="A12" s="40" t="s">
        <v>81</v>
      </c>
      <c r="B12" s="41"/>
      <c r="C12" s="36" t="s">
        <v>82</v>
      </c>
      <c r="D12" s="36"/>
      <c r="E12" s="36"/>
      <c r="F12" s="36"/>
    </row>
    <row r="13" spans="1:14" s="13" customFormat="1" ht="14.25" customHeight="1" x14ac:dyDescent="0.25">
      <c r="A13" s="36" t="s">
        <v>84</v>
      </c>
      <c r="B13" s="36"/>
      <c r="C13" s="36"/>
      <c r="D13" s="36"/>
      <c r="E13" s="36"/>
      <c r="F13" s="36"/>
    </row>
    <row r="14" spans="1:14" s="15" customFormat="1" ht="15" x14ac:dyDescent="0.2">
      <c r="A14" s="13"/>
      <c r="C14" s="13"/>
    </row>
    <row r="15" spans="1:14" s="15" customFormat="1" ht="15" x14ac:dyDescent="0.2">
      <c r="A15" s="13"/>
      <c r="C15" s="13"/>
    </row>
    <row r="16" spans="1:14" s="15" customFormat="1" ht="15" x14ac:dyDescent="0.2">
      <c r="C16" s="13"/>
    </row>
    <row r="17" spans="3:3" s="15" customFormat="1" ht="15" x14ac:dyDescent="0.2">
      <c r="C17" s="13"/>
    </row>
    <row r="18" spans="3:3" s="15" customFormat="1" ht="15" x14ac:dyDescent="0.2">
      <c r="C18" s="13"/>
    </row>
    <row r="19" spans="3:3" s="15" customFormat="1" ht="15" x14ac:dyDescent="0.2">
      <c r="C19" s="13"/>
    </row>
    <row r="20" spans="3:3" s="15" customFormat="1" ht="15" x14ac:dyDescent="0.2">
      <c r="C20" s="13"/>
    </row>
    <row r="21" spans="3:3" s="15" customFormat="1" ht="15" x14ac:dyDescent="0.2">
      <c r="C21" s="13"/>
    </row>
    <row r="22" spans="3:3" s="15" customFormat="1" ht="15" x14ac:dyDescent="0.2">
      <c r="C22" s="13"/>
    </row>
    <row r="23" spans="3:3" s="15" customFormat="1" ht="15" x14ac:dyDescent="0.2">
      <c r="C23" s="13"/>
    </row>
    <row r="24" spans="3:3" s="15" customFormat="1" ht="15" x14ac:dyDescent="0.2">
      <c r="C24" s="13"/>
    </row>
    <row r="25" spans="3:3" s="15" customFormat="1" ht="15" x14ac:dyDescent="0.2">
      <c r="C25" s="13"/>
    </row>
  </sheetData>
  <mergeCells count="22">
    <mergeCell ref="A1:N1"/>
    <mergeCell ref="A2:N2"/>
    <mergeCell ref="M6:M7"/>
    <mergeCell ref="N6:N7"/>
    <mergeCell ref="C3:N4"/>
    <mergeCell ref="C5:N5"/>
    <mergeCell ref="C6:C7"/>
    <mergeCell ref="F6:F7"/>
    <mergeCell ref="A3:B4"/>
    <mergeCell ref="A5:B5"/>
    <mergeCell ref="A6:A7"/>
    <mergeCell ref="B6:B7"/>
    <mergeCell ref="D6:E6"/>
    <mergeCell ref="A13:F13"/>
    <mergeCell ref="I6:K6"/>
    <mergeCell ref="L6:L7"/>
    <mergeCell ref="G6:G7"/>
    <mergeCell ref="H6:H7"/>
    <mergeCell ref="A12:B12"/>
    <mergeCell ref="C11:F11"/>
    <mergeCell ref="C12:F12"/>
    <mergeCell ref="A11:B11"/>
  </mergeCells>
  <conditionalFormatting sqref="F8 L8">
    <cfRule type="cellIs" dxfId="205" priority="18" stopIfTrue="1" operator="equal">
      <formula>"INACEPTABLE"</formula>
    </cfRule>
    <cfRule type="cellIs" dxfId="204" priority="19" stopIfTrue="1" operator="equal">
      <formula>"IMPORTANTE"</formula>
    </cfRule>
    <cfRule type="cellIs" dxfId="203" priority="20" stopIfTrue="1" operator="equal">
      <formula>"MODERADO"</formula>
    </cfRule>
  </conditionalFormatting>
  <conditionalFormatting sqref="F8 L8">
    <cfRule type="cellIs" dxfId="202" priority="17" stopIfTrue="1" operator="equal">
      <formula>"TOLERABLE"</formula>
    </cfRule>
  </conditionalFormatting>
  <conditionalFormatting sqref="F8 L8">
    <cfRule type="cellIs" dxfId="201" priority="15" stopIfTrue="1" operator="equal">
      <formula>"ZONA RIESGO ALTA"</formula>
    </cfRule>
    <cfRule type="cellIs" dxfId="200" priority="16" stopIfTrue="1" operator="equal">
      <formula>"ZONA RIESGO EXTREMA"</formula>
    </cfRule>
  </conditionalFormatting>
  <conditionalFormatting sqref="F8 L8">
    <cfRule type="cellIs" dxfId="199" priority="13" stopIfTrue="1" operator="equal">
      <formula>"ZONA RIESGO BAJA"</formula>
    </cfRule>
    <cfRule type="cellIs" dxfId="198" priority="14" stopIfTrue="1" operator="equal">
      <formula>"ZONA RIESGO MODERADA"</formula>
    </cfRule>
  </conditionalFormatting>
  <conditionalFormatting sqref="F8 L8">
    <cfRule type="cellIs" dxfId="197" priority="11" stopIfTrue="1" operator="equal">
      <formula>"ZONA RIESGO MODERADA"</formula>
    </cfRule>
    <cfRule type="cellIs" dxfId="196" priority="12" stopIfTrue="1" operator="equal">
      <formula>"ZONA RIESGO ALTA"</formula>
    </cfRule>
  </conditionalFormatting>
  <conditionalFormatting sqref="F9 L9">
    <cfRule type="cellIs" dxfId="195" priority="8" stopIfTrue="1" operator="equal">
      <formula>"INACEPTABLE"</formula>
    </cfRule>
    <cfRule type="cellIs" dxfId="194" priority="9" stopIfTrue="1" operator="equal">
      <formula>"IMPORTANTE"</formula>
    </cfRule>
    <cfRule type="cellIs" dxfId="193" priority="10" stopIfTrue="1" operator="equal">
      <formula>"MODERADO"</formula>
    </cfRule>
  </conditionalFormatting>
  <conditionalFormatting sqref="F9 L9">
    <cfRule type="cellIs" dxfId="192" priority="7" stopIfTrue="1" operator="equal">
      <formula>"TOLERABLE"</formula>
    </cfRule>
  </conditionalFormatting>
  <conditionalFormatting sqref="F9 L9">
    <cfRule type="cellIs" dxfId="191" priority="5" stopIfTrue="1" operator="equal">
      <formula>"ZONA RIESGO ALTA"</formula>
    </cfRule>
    <cfRule type="cellIs" dxfId="190" priority="6" stopIfTrue="1" operator="equal">
      <formula>"ZONA RIESGO EXTREMA"</formula>
    </cfRule>
  </conditionalFormatting>
  <conditionalFormatting sqref="F9 L9">
    <cfRule type="cellIs" dxfId="189" priority="3" stopIfTrue="1" operator="equal">
      <formula>"ZONA RIESGO BAJA"</formula>
    </cfRule>
    <cfRule type="cellIs" dxfId="188" priority="4" stopIfTrue="1" operator="equal">
      <formula>"ZONA RIESGO MODERADA"</formula>
    </cfRule>
  </conditionalFormatting>
  <conditionalFormatting sqref="F9 L9">
    <cfRule type="cellIs" dxfId="187" priority="1" stopIfTrue="1" operator="equal">
      <formula>"ZONA RIESGO MODERADA"</formula>
    </cfRule>
    <cfRule type="cellIs" dxfId="18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000-000000000000}"/>
    <dataValidation allowBlank="1" showInputMessage="1" showErrorMessage="1" prompt="Es la materialización del riesgo y las consecuencias de su aparición. Su escala es: 5 bajo impacto, 10 medio, 20 alto impacto._x000a_" sqref="E7" xr:uid="{00000000-0002-0000-00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000-000002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N17"/>
  <sheetViews>
    <sheetView tabSelected="1" workbookViewId="0">
      <selection activeCell="G8" sqref="G8"/>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'[10]CONTEXTO ESTRATEGICO'!A1</f>
        <v>EMPRESA DE RENOVACIÓN Y DESARROLLO URBANO DE BOGOTA</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75" customHeight="1" x14ac:dyDescent="0.2">
      <c r="A4" s="53"/>
      <c r="B4" s="53"/>
      <c r="C4" s="51"/>
      <c r="D4" s="51"/>
      <c r="E4" s="51"/>
      <c r="F4" s="51"/>
      <c r="G4" s="51"/>
      <c r="H4" s="51"/>
      <c r="I4" s="51"/>
      <c r="J4" s="51"/>
      <c r="K4" s="51"/>
      <c r="L4" s="51"/>
      <c r="M4" s="51"/>
      <c r="N4" s="51"/>
    </row>
    <row r="5" spans="1:14" s="24" customFormat="1" ht="63" customHeight="1" x14ac:dyDescent="0.3">
      <c r="A5" s="52" t="str">
        <f>'[10]CONTEXTO ESTRATEGICO'!A12</f>
        <v>GESTIÓN FINANCIERA</v>
      </c>
      <c r="B5" s="52"/>
      <c r="C5" s="52"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191.25" x14ac:dyDescent="0.2">
      <c r="A8" s="4" t="str">
        <f>[10]IDENTIFICACIÓN!A12</f>
        <v>R1</v>
      </c>
      <c r="B8" s="4" t="str">
        <f>'[10]CONTEXTO ESTRATEGICO'!J12</f>
        <v>Posibilidad de alteración de la información financiera.</v>
      </c>
      <c r="C8" s="27" t="s">
        <v>40</v>
      </c>
      <c r="D8" s="4">
        <f>[10]ANALISIS!C11</f>
        <v>1</v>
      </c>
      <c r="E8" s="4">
        <f>[10]ANALISIS!D11</f>
        <v>4</v>
      </c>
      <c r="F8" s="25" t="str">
        <f>[10]ANALISIS!H11</f>
        <v>ZONA RIESGO ALTA</v>
      </c>
      <c r="G8" s="4" t="s">
        <v>96</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6" customFormat="1" ht="186.75" customHeight="1" x14ac:dyDescent="0.2">
      <c r="A9" s="4" t="str">
        <f>[10]IDENTIFICACIÓN!A13</f>
        <v>R2</v>
      </c>
      <c r="B9" s="4" t="str">
        <f>'[10]CONTEXTO ESTRATEGICO'!J13</f>
        <v xml:space="preserve">Inoportunidad en la articulación e interacción con los demas procesos en la realización de los pagos. </v>
      </c>
      <c r="C9" s="27" t="s">
        <v>36</v>
      </c>
      <c r="D9" s="4">
        <f>[10]ANALISIS!C12</f>
        <v>3</v>
      </c>
      <c r="E9" s="4">
        <f>[10]ANALISIS!D12</f>
        <v>2</v>
      </c>
      <c r="F9" s="25" t="str">
        <f>[10]ANALISIS!H12</f>
        <v>ZONA RIESGO MODERADA</v>
      </c>
      <c r="G9" s="4" t="s">
        <v>97</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5"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26" customFormat="1" ht="108.75" customHeight="1" x14ac:dyDescent="0.2">
      <c r="A10" s="4" t="str">
        <f>[10]IDENTIFICACIÓN!A14</f>
        <v>R3</v>
      </c>
      <c r="B10" s="4" t="s">
        <v>94</v>
      </c>
      <c r="C10" s="27" t="s">
        <v>39</v>
      </c>
      <c r="D10" s="4">
        <f>[10]ANALISIS!C13</f>
        <v>1</v>
      </c>
      <c r="E10" s="4">
        <f>[10]ANALISIS!D13</f>
        <v>3</v>
      </c>
      <c r="F10" s="25" t="str">
        <f>[10]ANALISIS!H13</f>
        <v>ZONA RIESGO MODERADA</v>
      </c>
      <c r="G10" s="4" t="s">
        <v>95</v>
      </c>
      <c r="H10" s="5" t="str">
        <f>'[10]VALORACIÓN DEL RIESGO'!F13</f>
        <v>IMPACTO</v>
      </c>
      <c r="I10" s="4">
        <f>IF(B10="",0,(IF('[10]VALORACIÓN DEL RIESGO'!J13&lt;50,'[10]MAPA DE RIESGO'!C15,(IF(AND('[10]VALORACIÓN DEL RIESGO'!J13&gt;=51,H10="IMPACTO"),D10,(IF(AND('[10]VALORACIÓN DEL RIESGO'!J13&gt;=51,'[10]VALORACIÓN DEL RIESGO'!J13&lt;=75,H10="PROBABILIDAD"),(IF(D10-1&lt;=0,1,D10-1)),(IF(AND('[10]VALORACIÓN DEL RIESGO'!J13&gt;=76,'[10]VALORACIÓN DEL RIESGO'!J13&lt;=100,H10="PROBABILIDAD"),(IF(D10-2&lt;=0,1,D10-2)))))))))))</f>
        <v>1</v>
      </c>
      <c r="J10" s="4">
        <v>3</v>
      </c>
      <c r="K10" s="4">
        <f t="shared" ref="K10" si="2">(I10*J10)*4</f>
        <v>12</v>
      </c>
      <c r="L10" s="25" t="str">
        <f t="shared" ref="L10" si="3">IF(OR(AND(I10=3,J10=4),AND(I10=2,J10=5),AND(K10&gt;=52,K10&lt;=100)),"ZONA RIESGO EXTREMA",IF(OR(AND(I10=5,J10=2),AND(I10=4,J10=3),AND(I10=1,J10=4),AND(K10=20),AND(K10&gt;=28,K10&lt;=48)),"ZONA RIESGO ALTA",IF(OR(AND(I10=1,J10=3),AND(I10=4,J10=1),AND(K10=24)),"ZONA RIESGO MODERADA",IF(AND(K10&gt;=4,K10&lt;=16),"ZONA RIESGO BAJA"))))</f>
        <v>ZONA RIESGO MODERADA</v>
      </c>
      <c r="M10" s="4" t="str">
        <f>[10]ANALISIS!I13</f>
        <v>REDUCIR EL RIESGO</v>
      </c>
      <c r="N10" s="4" t="str">
        <f>[10]ANALISIS!J13</f>
        <v>Realizar en la etapa de planeación un cronograma de los reportes que apliquen para determinada vigencia.</v>
      </c>
    </row>
    <row r="11" spans="1:14" s="7" customFormat="1" ht="15" x14ac:dyDescent="0.2"/>
    <row r="12" spans="1:14" s="13" customFormat="1" ht="15" x14ac:dyDescent="0.25">
      <c r="A12" s="42" t="s">
        <v>41</v>
      </c>
      <c r="B12" s="42"/>
      <c r="C12" s="42" t="s">
        <v>42</v>
      </c>
      <c r="D12" s="42"/>
      <c r="E12" s="42" t="s">
        <v>43</v>
      </c>
      <c r="F12" s="42"/>
      <c r="G12" s="42"/>
    </row>
    <row r="13" spans="1:14" s="18" customFormat="1" ht="63.75" customHeight="1" x14ac:dyDescent="0.25">
      <c r="A13" s="36" t="s">
        <v>64</v>
      </c>
      <c r="B13" s="36"/>
      <c r="C13" s="36" t="s">
        <v>65</v>
      </c>
      <c r="D13" s="36"/>
      <c r="E13" s="36" t="s">
        <v>44</v>
      </c>
      <c r="F13" s="36"/>
      <c r="G13" s="36"/>
    </row>
    <row r="14" spans="1:14" s="18" customFormat="1" ht="14.25" customHeight="1" x14ac:dyDescent="0.25">
      <c r="A14" s="40" t="s">
        <v>72</v>
      </c>
      <c r="B14" s="55"/>
      <c r="C14" s="55"/>
      <c r="D14" s="55"/>
      <c r="E14" s="55"/>
      <c r="F14" s="55"/>
      <c r="G14" s="41"/>
    </row>
    <row r="15" spans="1:14" x14ac:dyDescent="0.2">
      <c r="C15" s="13"/>
    </row>
    <row r="16" spans="1:14" s="8" customFormat="1" ht="15" x14ac:dyDescent="0.2">
      <c r="G16" s="14" t="s">
        <v>17</v>
      </c>
    </row>
    <row r="17" spans="7:7" s="8" customFormat="1" ht="15" x14ac:dyDescent="0.2">
      <c r="G17" s="14" t="s">
        <v>18</v>
      </c>
    </row>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9 L8:L9">
    <cfRule type="cellIs" dxfId="89" priority="18" stopIfTrue="1" operator="equal">
      <formula>"INACEPTABLE"</formula>
    </cfRule>
    <cfRule type="cellIs" dxfId="88" priority="19" stopIfTrue="1" operator="equal">
      <formula>"IMPORTANTE"</formula>
    </cfRule>
    <cfRule type="cellIs" dxfId="87" priority="20" stopIfTrue="1" operator="equal">
      <formula>"MODERADO"</formula>
    </cfRule>
  </conditionalFormatting>
  <conditionalFormatting sqref="F8:F9 L8:L9">
    <cfRule type="cellIs" dxfId="86" priority="17" stopIfTrue="1" operator="equal">
      <formula>"TOLERABLE"</formula>
    </cfRule>
  </conditionalFormatting>
  <conditionalFormatting sqref="F8:F9 L8:L9">
    <cfRule type="cellIs" dxfId="85" priority="15" stopIfTrue="1" operator="equal">
      <formula>"ZONA RIESGO ALTA"</formula>
    </cfRule>
    <cfRule type="cellIs" dxfId="84" priority="16" stopIfTrue="1" operator="equal">
      <formula>"ZONA RIESGO EXTREMA"</formula>
    </cfRule>
  </conditionalFormatting>
  <conditionalFormatting sqref="F8:F9 L8:L9">
    <cfRule type="cellIs" dxfId="83" priority="13" stopIfTrue="1" operator="equal">
      <formula>"ZONA RIESGO BAJA"</formula>
    </cfRule>
    <cfRule type="cellIs" dxfId="82" priority="14" stopIfTrue="1" operator="equal">
      <formula>"ZONA RIESGO MODERADA"</formula>
    </cfRule>
  </conditionalFormatting>
  <conditionalFormatting sqref="F8:F9 L8:L9">
    <cfRule type="cellIs" dxfId="81" priority="11" stopIfTrue="1" operator="equal">
      <formula>"ZONA RIESGO MODERADA"</formula>
    </cfRule>
    <cfRule type="cellIs" dxfId="80" priority="12" stopIfTrue="1" operator="equal">
      <formula>"ZONA RIESGO ALTA"</formula>
    </cfRule>
  </conditionalFormatting>
  <conditionalFormatting sqref="F10 L10">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10 L10">
    <cfRule type="cellIs" dxfId="76" priority="7" stopIfTrue="1" operator="equal">
      <formula>"TOLERABLE"</formula>
    </cfRule>
  </conditionalFormatting>
  <conditionalFormatting sqref="F10 L10">
    <cfRule type="cellIs" dxfId="75" priority="5" stopIfTrue="1" operator="equal">
      <formula>"ZONA RIESGO ALTA"</formula>
    </cfRule>
    <cfRule type="cellIs" dxfId="74" priority="6" stopIfTrue="1" operator="equal">
      <formula>"ZONA RIESGO EXTREMA"</formula>
    </cfRule>
  </conditionalFormatting>
  <conditionalFormatting sqref="F10 L10">
    <cfRule type="cellIs" dxfId="73" priority="3" stopIfTrue="1" operator="equal">
      <formula>"ZONA RIESGO BAJA"</formula>
    </cfRule>
    <cfRule type="cellIs" dxfId="72" priority="4" stopIfTrue="1" operator="equal">
      <formula>"ZONA RIESGO MODERADA"</formula>
    </cfRule>
  </conditionalFormatting>
  <conditionalFormatting sqref="F10 L10">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900-00000200000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'[11]CONTEXTO ESTRATEGICO'!A1</f>
        <v>EMPRESA DE RENOVACIÓN Y DESARROLLO URBANO DE BOGOTA</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3" customHeight="1" x14ac:dyDescent="0.3">
      <c r="A5" s="52" t="str">
        <f>'[11]CONTEXTO ESTRATEGICO'!A12</f>
        <v>GESTIÓN DE TALENTO HUMANO</v>
      </c>
      <c r="B5" s="52"/>
      <c r="C5" s="52"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52"/>
      <c r="E5" s="52"/>
      <c r="F5" s="52"/>
      <c r="G5" s="52"/>
      <c r="H5" s="52"/>
      <c r="I5" s="52"/>
      <c r="J5" s="52"/>
      <c r="K5" s="52"/>
      <c r="L5" s="52"/>
      <c r="M5" s="52"/>
      <c r="N5" s="52"/>
    </row>
    <row r="6" spans="1:14" s="19" customFormat="1" ht="12" x14ac:dyDescent="0.2">
      <c r="A6" s="54" t="s">
        <v>2</v>
      </c>
      <c r="B6" s="54" t="s">
        <v>3</v>
      </c>
      <c r="C6" s="76" t="s">
        <v>34</v>
      </c>
      <c r="D6" s="37" t="s">
        <v>50</v>
      </c>
      <c r="E6" s="37"/>
      <c r="F6" s="37" t="s">
        <v>33</v>
      </c>
      <c r="G6" s="37" t="s">
        <v>11</v>
      </c>
      <c r="H6" s="37" t="s">
        <v>12</v>
      </c>
      <c r="I6" s="37" t="s">
        <v>5</v>
      </c>
      <c r="J6" s="37"/>
      <c r="K6" s="37"/>
      <c r="L6" s="37" t="s">
        <v>6</v>
      </c>
      <c r="M6" s="37" t="s">
        <v>7</v>
      </c>
      <c r="N6" s="37" t="s">
        <v>8</v>
      </c>
    </row>
    <row r="7" spans="1:14" s="19" customFormat="1" ht="24" x14ac:dyDescent="0.2">
      <c r="A7" s="54"/>
      <c r="B7" s="54"/>
      <c r="C7" s="76"/>
      <c r="D7" s="11" t="s">
        <v>9</v>
      </c>
      <c r="E7" s="11" t="s">
        <v>10</v>
      </c>
      <c r="F7" s="37"/>
      <c r="G7" s="37"/>
      <c r="H7" s="37"/>
      <c r="I7" s="11" t="s">
        <v>13</v>
      </c>
      <c r="J7" s="11" t="s">
        <v>14</v>
      </c>
      <c r="K7" s="11" t="s">
        <v>15</v>
      </c>
      <c r="L7" s="37"/>
      <c r="M7" s="37"/>
      <c r="N7" s="37"/>
    </row>
    <row r="8" spans="1:14" s="26"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7" t="s">
        <v>36</v>
      </c>
      <c r="D8" s="4">
        <f>[11]ANALISIS!C11</f>
        <v>4</v>
      </c>
      <c r="E8" s="4">
        <f>[11]ANALISIS!D11</f>
        <v>1</v>
      </c>
      <c r="F8" s="25" t="str">
        <f>[11]ANALISIS!H11</f>
        <v>ZONA RIESGO MODERADA</v>
      </c>
      <c r="G8" s="4" t="str">
        <f>CONCATENATE('[11]VALORACION CONTROLES'!C12,". ",'[11]VALORACION CONTROLES'!C13,". ",'[11]VALORACION CONTROLES'!C14)</f>
        <v xml:space="preserve">Cada vez que se elabora la nómina,  antes de entregarla  a contabilidad, el profesional de talento humano revisa los valores a pagar para verificar que se esten pagando conforme a los criterios establecidos 
. . </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5"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6"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7" t="s">
        <v>36</v>
      </c>
      <c r="D9" s="4">
        <f>[11]ANALISIS!C12</f>
        <v>4</v>
      </c>
      <c r="E9" s="4">
        <f>[11]ANALISIS!D12</f>
        <v>1</v>
      </c>
      <c r="F9" s="25" t="str">
        <f>[11]ANALISIS!H12</f>
        <v>ZONA RIESGO MODERADA</v>
      </c>
      <c r="G9" s="4" t="str">
        <f>CONCATENATE('[11]VALORACION CONTROLES'!C13,". ",'[11]VALORACION CONTROLES'!C14,". ",'[11]VALORACION CONTROLES'!C15)</f>
        <v>. . El profesional de bienestar realiza inscripciones previas a la realización de las actividades de bienestar cuando están dirigidas a grupos específicos.</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6" customFormat="1" ht="127.5"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7" t="s">
        <v>36</v>
      </c>
      <c r="D10" s="4">
        <f>[11]ANALISIS!C13</f>
        <v>3</v>
      </c>
      <c r="E10" s="4">
        <f>[11]ANALISIS!D13</f>
        <v>1</v>
      </c>
      <c r="F10" s="25" t="str">
        <f>[11]ANALISIS!H13</f>
        <v>ZONA RIESGO BAJA</v>
      </c>
      <c r="G10" s="4" t="str">
        <f>CONCATENATE('[11]VALORACION CONTROLES'!C21,". ",'[11]VALORACION CONTROLES'!C22,". ",'[11]VALORACION CONTROLES'!C23)</f>
        <v xml:space="preserve">. . </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5"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42" t="s">
        <v>41</v>
      </c>
      <c r="B12" s="42"/>
      <c r="C12" s="42" t="s">
        <v>42</v>
      </c>
      <c r="D12" s="42"/>
      <c r="E12" s="42" t="s">
        <v>43</v>
      </c>
      <c r="F12" s="42"/>
      <c r="G12" s="42"/>
    </row>
    <row r="13" spans="1:14" s="18" customFormat="1" ht="53.25" customHeight="1" x14ac:dyDescent="0.25">
      <c r="A13" s="36" t="s">
        <v>66</v>
      </c>
      <c r="B13" s="36"/>
      <c r="C13" s="36" t="s">
        <v>65</v>
      </c>
      <c r="D13" s="36"/>
      <c r="E13" s="36" t="s">
        <v>44</v>
      </c>
      <c r="F13" s="36"/>
      <c r="G13" s="36"/>
    </row>
    <row r="14" spans="1:14" s="18" customFormat="1" ht="14.25" customHeight="1" x14ac:dyDescent="0.25">
      <c r="A14" s="40" t="s">
        <v>72</v>
      </c>
      <c r="B14" s="55"/>
      <c r="C14" s="55"/>
      <c r="D14" s="55"/>
      <c r="E14" s="55"/>
      <c r="F14" s="55"/>
      <c r="G14" s="41"/>
    </row>
    <row r="15" spans="1:14" x14ac:dyDescent="0.2">
      <c r="C15" s="13"/>
    </row>
    <row r="16" spans="1:14" s="8" customFormat="1" ht="15" x14ac:dyDescent="0.2">
      <c r="G16" s="14" t="s">
        <v>17</v>
      </c>
    </row>
  </sheetData>
  <mergeCells count="24">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 ref="L6:L7"/>
    <mergeCell ref="A14:G14"/>
    <mergeCell ref="A12:B12"/>
    <mergeCell ref="C12:D12"/>
    <mergeCell ref="E12:G12"/>
    <mergeCell ref="A13:B13"/>
    <mergeCell ref="C13:D13"/>
    <mergeCell ref="E13:G13"/>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dimension ref="A1:N12"/>
  <sheetViews>
    <sheetView workbookViewId="0">
      <selection activeCell="A12" sqref="A12:G12"/>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82" t="str">
        <f>'[12]CONTEXTO ESTRATEGICO'!A1</f>
        <v>EMPRESA DE RENOVACIÓN Y DESARROLLO URBANO DE BOGOTÁ</v>
      </c>
      <c r="B1" s="83"/>
      <c r="C1" s="83"/>
      <c r="D1" s="83"/>
      <c r="E1" s="83"/>
      <c r="F1" s="83"/>
      <c r="G1" s="83"/>
      <c r="H1" s="83"/>
      <c r="I1" s="83"/>
      <c r="J1" s="83"/>
      <c r="K1" s="83"/>
      <c r="L1" s="83"/>
      <c r="M1" s="83"/>
      <c r="N1" s="84"/>
    </row>
    <row r="2" spans="1:14" ht="14.25" customHeight="1" x14ac:dyDescent="0.25">
      <c r="A2" s="85" t="s">
        <v>47</v>
      </c>
      <c r="B2" s="86"/>
      <c r="C2" s="86"/>
      <c r="D2" s="86"/>
      <c r="E2" s="86"/>
      <c r="F2" s="86"/>
      <c r="G2" s="86"/>
      <c r="H2" s="86"/>
      <c r="I2" s="86"/>
      <c r="J2" s="86"/>
      <c r="K2" s="86"/>
      <c r="L2" s="86"/>
      <c r="M2" s="86"/>
      <c r="N2" s="87"/>
    </row>
    <row r="3" spans="1:14" ht="22.5" customHeight="1" x14ac:dyDescent="0.25">
      <c r="A3" s="81" t="s">
        <v>0</v>
      </c>
      <c r="B3" s="81"/>
      <c r="C3" s="77" t="s">
        <v>1</v>
      </c>
      <c r="D3" s="77"/>
      <c r="E3" s="77"/>
      <c r="F3" s="77"/>
      <c r="G3" s="77"/>
      <c r="H3" s="77"/>
      <c r="I3" s="77"/>
      <c r="J3" s="77"/>
      <c r="K3" s="77"/>
      <c r="L3" s="77"/>
      <c r="M3" s="77"/>
      <c r="N3" s="77"/>
    </row>
    <row r="4" spans="1:14" x14ac:dyDescent="0.25">
      <c r="A4" s="81"/>
      <c r="B4" s="81"/>
      <c r="C4" s="77"/>
      <c r="D4" s="77"/>
      <c r="E4" s="77"/>
      <c r="F4" s="77"/>
      <c r="G4" s="77"/>
      <c r="H4" s="77"/>
      <c r="I4" s="77"/>
      <c r="J4" s="77"/>
      <c r="K4" s="77"/>
      <c r="L4" s="77"/>
      <c r="M4" s="77"/>
      <c r="N4" s="77"/>
    </row>
    <row r="5" spans="1:14" ht="50.25" customHeight="1" x14ac:dyDescent="0.25">
      <c r="A5" s="88" t="str">
        <f>'[12]CONTEXTO ESTRATEGICO'!A12</f>
        <v>GESTIÓN AMBIENTAL</v>
      </c>
      <c r="B5" s="88"/>
      <c r="C5" s="78"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78"/>
      <c r="E5" s="78"/>
      <c r="F5" s="78"/>
      <c r="G5" s="78"/>
      <c r="H5" s="78"/>
      <c r="I5" s="78"/>
      <c r="J5" s="78"/>
      <c r="K5" s="78"/>
      <c r="L5" s="78"/>
      <c r="M5" s="78"/>
      <c r="N5" s="78"/>
    </row>
    <row r="6" spans="1:14" x14ac:dyDescent="0.25">
      <c r="A6" s="80" t="s">
        <v>2</v>
      </c>
      <c r="B6" s="80" t="s">
        <v>3</v>
      </c>
      <c r="C6" s="80" t="s">
        <v>34</v>
      </c>
      <c r="D6" s="79" t="s">
        <v>4</v>
      </c>
      <c r="E6" s="79"/>
      <c r="F6" s="79" t="s">
        <v>33</v>
      </c>
      <c r="G6" s="79" t="s">
        <v>11</v>
      </c>
      <c r="H6" s="79" t="s">
        <v>12</v>
      </c>
      <c r="I6" s="79" t="s">
        <v>5</v>
      </c>
      <c r="J6" s="79"/>
      <c r="K6" s="79"/>
      <c r="L6" s="79" t="s">
        <v>6</v>
      </c>
      <c r="M6" s="79" t="s">
        <v>7</v>
      </c>
      <c r="N6" s="79" t="s">
        <v>8</v>
      </c>
    </row>
    <row r="7" spans="1:14" ht="33.75" x14ac:dyDescent="0.25">
      <c r="A7" s="80"/>
      <c r="B7" s="80"/>
      <c r="C7" s="80"/>
      <c r="D7" s="1" t="s">
        <v>9</v>
      </c>
      <c r="E7" s="1" t="s">
        <v>10</v>
      </c>
      <c r="F7" s="79"/>
      <c r="G7" s="79"/>
      <c r="H7" s="79"/>
      <c r="I7" s="1" t="s">
        <v>13</v>
      </c>
      <c r="J7" s="1" t="s">
        <v>14</v>
      </c>
      <c r="K7" s="1" t="s">
        <v>15</v>
      </c>
      <c r="L7" s="79"/>
      <c r="M7" s="79"/>
      <c r="N7" s="79"/>
    </row>
    <row r="8" spans="1:14" ht="229.5" x14ac:dyDescent="0.25">
      <c r="A8" s="2" t="str">
        <f>[12]IDENTIFICACIÓN!A12</f>
        <v>R1</v>
      </c>
      <c r="B8" s="2" t="str">
        <f>'[12]CONTEXTO ESTRATEGICO'!J12</f>
        <v>Posibilidad de no gestionar los aspectos ambientales generados dentro o fuera de la Empresa.</v>
      </c>
      <c r="C8" s="27"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42" t="s">
        <v>41</v>
      </c>
      <c r="B10" s="42"/>
      <c r="C10" s="42" t="s">
        <v>42</v>
      </c>
      <c r="D10" s="42"/>
      <c r="E10" s="42" t="s">
        <v>43</v>
      </c>
      <c r="F10" s="42"/>
      <c r="G10" s="42"/>
    </row>
    <row r="11" spans="1:14" s="18" customFormat="1" ht="67.5" customHeight="1" x14ac:dyDescent="0.25">
      <c r="A11" s="36" t="s">
        <v>67</v>
      </c>
      <c r="B11" s="36"/>
      <c r="C11" s="36" t="s">
        <v>56</v>
      </c>
      <c r="D11" s="36"/>
      <c r="E11" s="36" t="s">
        <v>44</v>
      </c>
      <c r="F11" s="36"/>
      <c r="G11" s="36"/>
    </row>
    <row r="12" spans="1:14" s="18" customFormat="1" ht="14.25" customHeight="1" x14ac:dyDescent="0.25">
      <c r="A12" s="40" t="s">
        <v>72</v>
      </c>
      <c r="B12" s="55"/>
      <c r="C12" s="55"/>
      <c r="D12" s="55"/>
      <c r="E12" s="55"/>
      <c r="F12" s="55"/>
      <c r="G12" s="41"/>
    </row>
  </sheetData>
  <mergeCells count="24">
    <mergeCell ref="L6:L7"/>
    <mergeCell ref="A1:N1"/>
    <mergeCell ref="A2:N2"/>
    <mergeCell ref="A5:B5"/>
    <mergeCell ref="A6:A7"/>
    <mergeCell ref="B6:B7"/>
    <mergeCell ref="D6:E6"/>
    <mergeCell ref="I6:K6"/>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N14"/>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'[13]CONTEXTO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8.25" customHeight="1" x14ac:dyDescent="0.3">
      <c r="A5" s="52" t="str">
        <f>'[13]CONTEXTO ESTRATEGICO'!A12</f>
        <v>GESTIÓN DE SERVICIOS LOGÍSTICOS</v>
      </c>
      <c r="B5" s="52"/>
      <c r="C5" s="52"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354.75" customHeight="1" x14ac:dyDescent="0.2">
      <c r="A8" s="4" t="str">
        <f>[13]IDENTIFICACIÓN!A12</f>
        <v>R1</v>
      </c>
      <c r="B8" s="4" t="str">
        <f>'[13]CONTEXTO ESTRATEGICO'!J12</f>
        <v>Sustracción o pérdida de bienes de la entidad.</v>
      </c>
      <c r="C8" s="28" t="s">
        <v>36</v>
      </c>
      <c r="D8" s="4">
        <f>[13]ANALISIS!C11</f>
        <v>2</v>
      </c>
      <c r="E8" s="4">
        <f>[13]ANALISIS!D11</f>
        <v>2</v>
      </c>
      <c r="F8" s="25"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6" customFormat="1" ht="343.5" customHeight="1"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5"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42" t="s">
        <v>41</v>
      </c>
      <c r="B11" s="42"/>
      <c r="C11" s="42" t="s">
        <v>42</v>
      </c>
      <c r="D11" s="42"/>
      <c r="E11" s="42" t="s">
        <v>43</v>
      </c>
      <c r="F11" s="42"/>
      <c r="G11" s="42"/>
    </row>
    <row r="12" spans="1:14" s="18" customFormat="1" ht="63.75" customHeight="1" x14ac:dyDescent="0.25">
      <c r="A12" s="36" t="s">
        <v>64</v>
      </c>
      <c r="B12" s="36"/>
      <c r="C12" s="36" t="s">
        <v>65</v>
      </c>
      <c r="D12" s="36"/>
      <c r="E12" s="36" t="s">
        <v>44</v>
      </c>
      <c r="F12" s="36"/>
      <c r="G12" s="36"/>
    </row>
    <row r="13" spans="1:14" s="18" customFormat="1" ht="14.25" customHeight="1" x14ac:dyDescent="0.25">
      <c r="A13" s="40" t="s">
        <v>72</v>
      </c>
      <c r="B13" s="55"/>
      <c r="C13" s="55"/>
      <c r="D13" s="55"/>
      <c r="E13" s="55"/>
      <c r="F13" s="55"/>
      <c r="G13" s="41"/>
    </row>
    <row r="14" spans="1:14" customFormat="1" ht="15" x14ac:dyDescent="0.25"/>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56" t="str">
        <f>'[14]CONTEXTO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3" customHeight="1" x14ac:dyDescent="0.3">
      <c r="A5" s="52" t="str">
        <f>'[14]CONTEXTO ESTRATEGICO'!A12</f>
        <v>GESTIÓN DOCUMENTAL</v>
      </c>
      <c r="B5" s="52"/>
      <c r="C5" s="52" t="str">
        <f>[14]ANALISIS!C8</f>
        <v>Lograr una óptima administración y conservación de los archivos que conforman el acervo documental de la empresa, asegurando la disponibilidad y acceso de la información para todos los grupos de interés.</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11"/>
      <c r="H6" s="37" t="s">
        <v>12</v>
      </c>
      <c r="I6" s="37" t="s">
        <v>5</v>
      </c>
      <c r="J6" s="37"/>
      <c r="K6" s="37"/>
      <c r="L6" s="37" t="s">
        <v>6</v>
      </c>
      <c r="M6" s="37" t="s">
        <v>7</v>
      </c>
      <c r="N6" s="37" t="s">
        <v>8</v>
      </c>
    </row>
    <row r="7" spans="1:14" s="19" customFormat="1" ht="24" x14ac:dyDescent="0.2">
      <c r="A7" s="54"/>
      <c r="B7" s="54"/>
      <c r="C7" s="54"/>
      <c r="D7" s="11" t="s">
        <v>9</v>
      </c>
      <c r="E7" s="11" t="s">
        <v>10</v>
      </c>
      <c r="F7" s="37"/>
      <c r="G7" s="11" t="s">
        <v>11</v>
      </c>
      <c r="H7" s="37"/>
      <c r="I7" s="11" t="s">
        <v>13</v>
      </c>
      <c r="J7" s="11" t="s">
        <v>14</v>
      </c>
      <c r="K7" s="11" t="s">
        <v>15</v>
      </c>
      <c r="L7" s="37"/>
      <c r="M7" s="37"/>
      <c r="N7" s="37"/>
    </row>
    <row r="8" spans="1:14" s="26" customFormat="1" ht="331.5" customHeight="1" x14ac:dyDescent="0.2">
      <c r="A8" s="4" t="str">
        <f>[14]IDENTIFICACIÓN!A12</f>
        <v>R1</v>
      </c>
      <c r="B8" s="4" t="str">
        <f>'[14]CONTEXTO ESTRATEGICO'!J12</f>
        <v>Posibilidad de utilización indebida de información.</v>
      </c>
      <c r="C8" s="28" t="s">
        <v>40</v>
      </c>
      <c r="D8" s="4">
        <f>[14]ANALISIS!C11</f>
        <v>1</v>
      </c>
      <c r="E8" s="4">
        <f>[14]ANALISIS!D11</f>
        <v>4</v>
      </c>
      <c r="F8" s="25"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6" customFormat="1" ht="201.75" customHeight="1" x14ac:dyDescent="0.2">
      <c r="A9" s="4" t="str">
        <f>[14]IDENTIFICACIÓN!A13</f>
        <v>R2</v>
      </c>
      <c r="B9" s="4" t="str">
        <f>'[14]CONTEXTO ESTRATEGICO'!J13</f>
        <v>Deterioro de los documentos de la Empresa.</v>
      </c>
      <c r="C9" s="28" t="s">
        <v>36</v>
      </c>
      <c r="D9" s="4">
        <f>[14]ANALISIS!C12</f>
        <v>3</v>
      </c>
      <c r="E9" s="4">
        <f>[14]ANALISIS!D12</f>
        <v>2</v>
      </c>
      <c r="F9" s="25"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6" customFormat="1" ht="409.5" customHeight="1" x14ac:dyDescent="0.2">
      <c r="A10" s="4" t="str">
        <f>[14]IDENTIFICACIÓN!A14</f>
        <v>R3</v>
      </c>
      <c r="B10" s="4" t="str">
        <f>'[14]CONTEXTO ESTRATEGICO'!J14</f>
        <v>Pérdida de información documental.</v>
      </c>
      <c r="C10" s="28" t="s">
        <v>36</v>
      </c>
      <c r="D10" s="4">
        <f>[14]ANALISIS!C13</f>
        <v>3</v>
      </c>
      <c r="E10" s="4">
        <f>[14]ANALISIS!D13</f>
        <v>2</v>
      </c>
      <c r="F10" s="25"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5"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42" t="s">
        <v>41</v>
      </c>
      <c r="B12" s="42"/>
      <c r="C12" s="42" t="s">
        <v>42</v>
      </c>
      <c r="D12" s="42"/>
      <c r="E12" s="42" t="s">
        <v>43</v>
      </c>
      <c r="F12" s="42"/>
      <c r="G12" s="42"/>
    </row>
    <row r="13" spans="1:14" s="18" customFormat="1" ht="63.75" customHeight="1" x14ac:dyDescent="0.25">
      <c r="A13" s="36" t="s">
        <v>64</v>
      </c>
      <c r="B13" s="36"/>
      <c r="C13" s="36" t="s">
        <v>65</v>
      </c>
      <c r="D13" s="36"/>
      <c r="E13" s="36" t="s">
        <v>44</v>
      </c>
      <c r="F13" s="36"/>
      <c r="G13" s="36"/>
    </row>
    <row r="14" spans="1:14" s="18" customFormat="1" ht="14.25" customHeight="1" x14ac:dyDescent="0.25">
      <c r="A14" s="40" t="s">
        <v>72</v>
      </c>
      <c r="B14" s="55"/>
      <c r="C14" s="55"/>
      <c r="D14" s="55"/>
      <c r="E14" s="55"/>
      <c r="F14" s="55"/>
      <c r="G14" s="41"/>
    </row>
  </sheetData>
  <mergeCells count="2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 ref="A14:G14"/>
    <mergeCell ref="A12:B12"/>
    <mergeCell ref="C12:D12"/>
    <mergeCell ref="E12:G12"/>
    <mergeCell ref="A13:B13"/>
    <mergeCell ref="C13:D13"/>
    <mergeCell ref="E13:G13"/>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'[15]CONTEXTO ESTRATEGICO'!A1</f>
        <v>EMPRESA DE RENOVACIÓN Y DESARROLLO URBANO DE BOGOTA</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75" customHeight="1" x14ac:dyDescent="0.2">
      <c r="A4" s="53"/>
      <c r="B4" s="53"/>
      <c r="C4" s="51"/>
      <c r="D4" s="51"/>
      <c r="E4" s="51"/>
      <c r="F4" s="51"/>
      <c r="G4" s="51"/>
      <c r="H4" s="51"/>
      <c r="I4" s="51"/>
      <c r="J4" s="51"/>
      <c r="K4" s="51"/>
      <c r="L4" s="51"/>
      <c r="M4" s="51"/>
      <c r="N4" s="51"/>
    </row>
    <row r="5" spans="1:14" s="24" customFormat="1" ht="72.75" customHeight="1" x14ac:dyDescent="0.3">
      <c r="A5" s="52" t="str">
        <f>'[15]CONTEXTO ESTRATEGICO'!A12</f>
        <v>GESTIÓN DE TIC</v>
      </c>
      <c r="B5" s="52"/>
      <c r="C5" s="52"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304.5" customHeight="1" x14ac:dyDescent="0.2">
      <c r="A8" s="4" t="str">
        <f>[15]IDENTIFICACIÓN!A12</f>
        <v>R1</v>
      </c>
      <c r="B8" s="4" t="str">
        <f>'[15]CONTEXTO ESTRATEGICO'!J12</f>
        <v xml:space="preserve">Pérdida de la información institucional </v>
      </c>
      <c r="C8" s="28" t="s">
        <v>36</v>
      </c>
      <c r="D8" s="4">
        <f>[15]ANALISIS!C11</f>
        <v>4</v>
      </c>
      <c r="E8" s="4">
        <f>[15]ANALISIS!D11</f>
        <v>3</v>
      </c>
      <c r="F8" s="25"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5"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6" customFormat="1" ht="280.5" customHeight="1" x14ac:dyDescent="0.2">
      <c r="A9" s="4" t="str">
        <f>[15]IDENTIFICACIÓN!A13</f>
        <v>R2</v>
      </c>
      <c r="B9" s="4" t="str">
        <f>'[15]CONTEXTO ESTRATEGICO'!J13</f>
        <v>Alteración de la  integridad de los datos o uso indebido de la información para beneficio propio o de un tercero</v>
      </c>
      <c r="C9" s="28" t="s">
        <v>40</v>
      </c>
      <c r="D9" s="4">
        <f>[15]ANALISIS!C12</f>
        <v>1</v>
      </c>
      <c r="E9" s="4">
        <f>[15]ANALISIS!D12</f>
        <v>4</v>
      </c>
      <c r="F9" s="25"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6" customFormat="1" ht="290.25" customHeight="1" x14ac:dyDescent="0.2">
      <c r="A10" s="4" t="str">
        <f>[15]IDENTIFICACIÓN!A14</f>
        <v>R3</v>
      </c>
      <c r="B10" s="4" t="str">
        <f>'[15]CONTEXTO ESTRATEGICO'!J14</f>
        <v>Interrupción en la operatividad de la infraestructura tecnológica de la Empresa</v>
      </c>
      <c r="C10" s="28" t="s">
        <v>38</v>
      </c>
      <c r="D10" s="4">
        <f>[15]ANALISIS!C13</f>
        <v>1</v>
      </c>
      <c r="E10" s="4">
        <f>[15]ANALISIS!D13</f>
        <v>3</v>
      </c>
      <c r="F10" s="25"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5"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42" t="s">
        <v>41</v>
      </c>
      <c r="B12" s="42"/>
      <c r="C12" s="42" t="s">
        <v>42</v>
      </c>
      <c r="D12" s="42"/>
      <c r="E12" s="42" t="s">
        <v>43</v>
      </c>
      <c r="F12" s="42"/>
      <c r="G12" s="42"/>
    </row>
    <row r="13" spans="1:14" s="18" customFormat="1" ht="63.75" customHeight="1" x14ac:dyDescent="0.25">
      <c r="A13" s="36" t="s">
        <v>64</v>
      </c>
      <c r="B13" s="36"/>
      <c r="C13" s="36" t="s">
        <v>65</v>
      </c>
      <c r="D13" s="36"/>
      <c r="E13" s="36" t="s">
        <v>44</v>
      </c>
      <c r="F13" s="36"/>
      <c r="G13" s="36"/>
    </row>
    <row r="14" spans="1:14" s="18" customFormat="1" ht="14.25" customHeight="1" x14ac:dyDescent="0.25">
      <c r="A14" s="40" t="s">
        <v>72</v>
      </c>
      <c r="B14" s="55"/>
      <c r="C14" s="55"/>
      <c r="D14" s="55"/>
      <c r="E14" s="55"/>
      <c r="F14" s="55"/>
      <c r="G14" s="41"/>
    </row>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'[16]CONTEXTO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4.5" customHeight="1" x14ac:dyDescent="0.3">
      <c r="A5" s="52" t="str">
        <f>'[16]CONTEXTO ESTRATEGICO'!A12</f>
        <v>ATENCIÓN AL CIUDADANO</v>
      </c>
      <c r="B5" s="52"/>
      <c r="C5" s="52"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147" customHeight="1" x14ac:dyDescent="0.2">
      <c r="A8" s="4" t="str">
        <f>[16]IDENTIFICACIÓN!A12</f>
        <v>R1</v>
      </c>
      <c r="B8" s="4" t="str">
        <f>'[16]CONTEXTO ESTRATEGICO'!J12</f>
        <v>Posibilidad de aceptar o solicitar dádivas a cambio de información privilegiada.</v>
      </c>
      <c r="C8" s="28" t="s">
        <v>40</v>
      </c>
      <c r="D8" s="4">
        <f>[16]ANALISIS!C11</f>
        <v>2</v>
      </c>
      <c r="E8" s="4">
        <f>[16]ANALISIS!D11</f>
        <v>5</v>
      </c>
      <c r="F8" s="25"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6" customFormat="1" ht="179.25" customHeight="1" x14ac:dyDescent="0.2">
      <c r="A9" s="4" t="str">
        <f>[16]IDENTIFICACIÓN!A13</f>
        <v>R2</v>
      </c>
      <c r="B9" s="4" t="str">
        <f>'[16]CONTEXTO ESTRATEGICO'!J13</f>
        <v>Posibilidad de incumplimiento o inefectividad en la atención al ciudadano por parte de la empresa</v>
      </c>
      <c r="C9" s="28" t="s">
        <v>36</v>
      </c>
      <c r="D9" s="4">
        <f>[16]ANALISIS!C12</f>
        <v>3</v>
      </c>
      <c r="E9" s="4">
        <f>[16]ANALISIS!D12</f>
        <v>5</v>
      </c>
      <c r="F9" s="25"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42" t="s">
        <v>41</v>
      </c>
      <c r="B11" s="42"/>
      <c r="C11" s="42" t="s">
        <v>42</v>
      </c>
      <c r="D11" s="42"/>
      <c r="E11" s="42" t="s">
        <v>43</v>
      </c>
      <c r="F11" s="42"/>
      <c r="G11" s="42"/>
    </row>
    <row r="12" spans="1:14" s="18" customFormat="1" ht="63.75" customHeight="1" x14ac:dyDescent="0.25">
      <c r="A12" s="36" t="s">
        <v>68</v>
      </c>
      <c r="B12" s="36"/>
      <c r="C12" s="36" t="s">
        <v>69</v>
      </c>
      <c r="D12" s="36"/>
      <c r="E12" s="36" t="s">
        <v>44</v>
      </c>
      <c r="F12" s="36"/>
      <c r="G12" s="36"/>
    </row>
    <row r="13" spans="1:14" s="18" customFormat="1" ht="14.25" customHeight="1" x14ac:dyDescent="0.25">
      <c r="A13" s="40" t="s">
        <v>72</v>
      </c>
      <c r="B13" s="55"/>
      <c r="C13" s="55"/>
      <c r="D13" s="55"/>
      <c r="E13" s="55"/>
      <c r="F13" s="55"/>
      <c r="G13" s="41"/>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91" t="str">
        <f>'[17]CONTEXTO ESTRATEGICO'!A1</f>
        <v>EMPRESA DE RENOVACIÓN Y DESARROLLO URBANO DE BOGOTÁ</v>
      </c>
      <c r="B1" s="92"/>
      <c r="C1" s="92"/>
      <c r="D1" s="92"/>
      <c r="E1" s="92"/>
      <c r="F1" s="92"/>
      <c r="G1" s="92"/>
      <c r="H1" s="92"/>
      <c r="I1" s="92"/>
      <c r="J1" s="92"/>
      <c r="K1" s="92"/>
      <c r="L1" s="92"/>
      <c r="M1" s="92"/>
      <c r="N1" s="93"/>
    </row>
    <row r="2" spans="1:14" ht="14.25" customHeight="1" x14ac:dyDescent="0.2">
      <c r="A2" s="94" t="s">
        <v>47</v>
      </c>
      <c r="B2" s="95"/>
      <c r="C2" s="95"/>
      <c r="D2" s="95"/>
      <c r="E2" s="95"/>
      <c r="F2" s="95"/>
      <c r="G2" s="95"/>
      <c r="H2" s="95"/>
      <c r="I2" s="95"/>
      <c r="J2" s="95"/>
      <c r="K2" s="95"/>
      <c r="L2" s="95"/>
      <c r="M2" s="95"/>
      <c r="N2" s="96"/>
    </row>
    <row r="3" spans="1:14" s="9" customFormat="1" ht="22.5" customHeight="1" x14ac:dyDescent="0.2">
      <c r="A3" s="53" t="s">
        <v>0</v>
      </c>
      <c r="B3" s="53"/>
      <c r="C3" s="65" t="s">
        <v>1</v>
      </c>
      <c r="D3" s="66"/>
      <c r="E3" s="66"/>
      <c r="F3" s="66"/>
      <c r="G3" s="66"/>
      <c r="H3" s="66"/>
      <c r="I3" s="66"/>
      <c r="J3" s="66"/>
      <c r="K3" s="66"/>
      <c r="L3" s="66"/>
      <c r="M3" s="66"/>
      <c r="N3" s="67"/>
    </row>
    <row r="4" spans="1:14" s="9" customFormat="1" ht="15" x14ac:dyDescent="0.2">
      <c r="A4" s="53"/>
      <c r="B4" s="53"/>
      <c r="C4" s="68"/>
      <c r="D4" s="69"/>
      <c r="E4" s="69"/>
      <c r="F4" s="69"/>
      <c r="G4" s="69"/>
      <c r="H4" s="69"/>
      <c r="I4" s="69"/>
      <c r="J4" s="69"/>
      <c r="K4" s="69"/>
      <c r="L4" s="69"/>
      <c r="M4" s="69"/>
      <c r="N4" s="70"/>
    </row>
    <row r="5" spans="1:14" s="24" customFormat="1" ht="63" customHeight="1" x14ac:dyDescent="0.3">
      <c r="A5" s="52" t="str">
        <f>'[17]CONTEXTO ESTRATEGICO'!A12</f>
        <v>EVALUACIÓN Y SEGUIMIENTO</v>
      </c>
      <c r="B5" s="52"/>
      <c r="C5" s="62"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63"/>
      <c r="E5" s="63"/>
      <c r="F5" s="63"/>
      <c r="G5" s="63"/>
      <c r="H5" s="63"/>
      <c r="I5" s="63"/>
      <c r="J5" s="63"/>
      <c r="K5" s="63"/>
      <c r="L5" s="63"/>
      <c r="M5" s="63"/>
      <c r="N5" s="64"/>
    </row>
    <row r="6" spans="1:14" s="19" customFormat="1" ht="12" x14ac:dyDescent="0.2">
      <c r="A6" s="54" t="s">
        <v>2</v>
      </c>
      <c r="B6" s="54" t="s">
        <v>3</v>
      </c>
      <c r="C6" s="89" t="s">
        <v>34</v>
      </c>
      <c r="D6" s="37" t="s">
        <v>4</v>
      </c>
      <c r="E6" s="37"/>
      <c r="F6" s="38" t="s">
        <v>33</v>
      </c>
      <c r="G6" s="38" t="s">
        <v>11</v>
      </c>
      <c r="H6" s="38" t="s">
        <v>12</v>
      </c>
      <c r="I6" s="37" t="s">
        <v>5</v>
      </c>
      <c r="J6" s="37"/>
      <c r="K6" s="37"/>
      <c r="L6" s="37" t="s">
        <v>6</v>
      </c>
      <c r="M6" s="37" t="s">
        <v>7</v>
      </c>
      <c r="N6" s="37" t="s">
        <v>8</v>
      </c>
    </row>
    <row r="7" spans="1:14" s="19" customFormat="1" ht="24" x14ac:dyDescent="0.2">
      <c r="A7" s="54"/>
      <c r="B7" s="54"/>
      <c r="C7" s="90"/>
      <c r="D7" s="11" t="s">
        <v>9</v>
      </c>
      <c r="E7" s="11" t="s">
        <v>10</v>
      </c>
      <c r="F7" s="39"/>
      <c r="G7" s="39"/>
      <c r="H7" s="39"/>
      <c r="I7" s="11" t="s">
        <v>13</v>
      </c>
      <c r="J7" s="11" t="s">
        <v>14</v>
      </c>
      <c r="K7" s="11" t="s">
        <v>15</v>
      </c>
      <c r="L7" s="37"/>
      <c r="M7" s="37"/>
      <c r="N7" s="37"/>
    </row>
    <row r="8" spans="1:14" s="26" customFormat="1" ht="225" customHeight="1" x14ac:dyDescent="0.2">
      <c r="A8" s="28" t="str">
        <f>[17]IDENTIFICACIÓN!A12</f>
        <v>R1</v>
      </c>
      <c r="B8" s="29" t="str">
        <f>'[17]CONTEXTO ESTRATEGICO'!J12</f>
        <v>Posibilidad de manipulación indebida de los informes de auditoria.</v>
      </c>
      <c r="C8" s="28" t="s">
        <v>40</v>
      </c>
      <c r="D8" s="28">
        <f>[17]ANALISIS!C11</f>
        <v>2</v>
      </c>
      <c r="E8" s="28">
        <f>[17]ANALISIS!D11</f>
        <v>5</v>
      </c>
      <c r="F8" s="30" t="str">
        <f>[17]ANALISIS!H11</f>
        <v>ZONA RIESGO EXTREMA</v>
      </c>
      <c r="G8" s="29"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7" t="str">
        <f>'[17]VALORACIÓN DEL RIESGO'!F11</f>
        <v>PROBABILIDAD</v>
      </c>
      <c r="I8" s="28">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8">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8">
        <f>(I8*J8)*4</f>
        <v>20</v>
      </c>
      <c r="L8" s="30" t="str">
        <f>IF(OR(AND(I8=3,J8=4),AND(I8=2,J8=5),AND(K8&gt;=52,K8&lt;=100)),"ZONA RIESGO EXTREMA",IF(OR(AND(I8=5,J8=2),AND(I8=4,J8=3),AND(I8=1,J8=4),AND(K8=20),AND(K8&gt;=28,K8&lt;=48)),"ZONA RIESGO ALTA",IF(OR(AND(I8=1,J8=3),AND(I8=4,J8=1),AND(K8=24)),"ZONA RIESGO MODERADA",IF(AND(K8&gt;=4,K8&lt;=16),"ZONA RIESGO BAJA"))))</f>
        <v>ZONA RIESGO ALTA</v>
      </c>
      <c r="M8" s="28" t="str">
        <f>[17]ANALISIS!I11</f>
        <v>EVITAR EL RIESGO</v>
      </c>
      <c r="N8" s="29"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6" customFormat="1" ht="409.5" x14ac:dyDescent="0.2">
      <c r="A9" s="28" t="str">
        <f>[17]IDENTIFICACIÓN!A13</f>
        <v>R2</v>
      </c>
      <c r="B9" s="29" t="str">
        <f>'[17]CONTEXTO ESTRATEGICO'!J13</f>
        <v>Posibilidad de entrega inoportuna de informes, respuestas, alertas y recomendaciones para el mejoramiento de la gestión institucional y del Sistema de Control Interno.</v>
      </c>
      <c r="C9" s="28" t="s">
        <v>36</v>
      </c>
      <c r="D9" s="28">
        <f>[17]ANALISIS!C12</f>
        <v>3</v>
      </c>
      <c r="E9" s="28">
        <f>[17]ANALISIS!D12</f>
        <v>4</v>
      </c>
      <c r="F9" s="30" t="str">
        <f>[17]ANALISIS!H12</f>
        <v>ZONA RIESGO EXTREMA</v>
      </c>
      <c r="G9" s="29"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7" t="str">
        <f>'[17]VALORACIÓN DEL RIESGO'!F12</f>
        <v>PROBABILIDAD</v>
      </c>
      <c r="I9" s="28">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8">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8">
        <f t="shared" ref="K9:K10" si="0">(I9*J9)*4</f>
        <v>16</v>
      </c>
      <c r="L9" s="30" t="str">
        <f t="shared" ref="L9:L10" si="1">IF(OR(AND(I9=3,J9=4),AND(I9=2,J9=5),AND(K9&gt;=52,K9&lt;=100)),"ZONA RIESGO EXTREMA",IF(OR(AND(I9=5,J9=2),AND(I9=4,J9=3),AND(I9=1,J9=4),AND(K9=20),AND(K9&gt;=28,K9&lt;=48)),"ZONA RIESGO ALTA",IF(OR(AND(I9=1,J9=3),AND(I9=4,J9=1),AND(K9=24)),"ZONA RIESGO MODERADA",IF(AND(K9&gt;=4,K9&lt;=16),"ZONA RIESGO BAJA"))))</f>
        <v>ZONA RIESGO ALTA</v>
      </c>
      <c r="M9" s="28" t="str">
        <f>[17]ANALISIS!I12</f>
        <v>EVITAR EL RIESGO</v>
      </c>
      <c r="N9" s="29"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6" customFormat="1" ht="382.5" x14ac:dyDescent="0.2">
      <c r="A10" s="28" t="str">
        <f>[17]IDENTIFICACIÓN!A14</f>
        <v>R3</v>
      </c>
      <c r="B10" s="29" t="str">
        <f>'[17]CONTEXTO ESTRATEGICO'!J14</f>
        <v>Posibilidad de rezago frente a las tendencias en materia de auditoría y Control Interno.</v>
      </c>
      <c r="C10" s="28" t="s">
        <v>35</v>
      </c>
      <c r="D10" s="28">
        <f>[17]ANALISIS!C13</f>
        <v>2</v>
      </c>
      <c r="E10" s="28">
        <f>[17]ANALISIS!D13</f>
        <v>3</v>
      </c>
      <c r="F10" s="30" t="str">
        <f>[17]ANALISIS!H13</f>
        <v>ZONA RIESGO MODERADA</v>
      </c>
      <c r="G10" s="29"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7" t="str">
        <f>'[17]VALORACIÓN DEL RIESGO'!F13</f>
        <v>PROBABILIDAD</v>
      </c>
      <c r="I10" s="28">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8">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8">
        <f t="shared" si="0"/>
        <v>12</v>
      </c>
      <c r="L10" s="30" t="str">
        <f t="shared" si="1"/>
        <v>ZONA RIESGO MODERADA</v>
      </c>
      <c r="M10" s="28" t="str">
        <f>[17]ANALISIS!I13</f>
        <v>REDUCIR EL RIESGO</v>
      </c>
      <c r="N10" s="29"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42" t="s">
        <v>41</v>
      </c>
      <c r="B12" s="42"/>
      <c r="C12" s="42" t="s">
        <v>42</v>
      </c>
      <c r="D12" s="42"/>
      <c r="E12" s="42" t="s">
        <v>43</v>
      </c>
      <c r="F12" s="42"/>
      <c r="G12" s="42"/>
    </row>
    <row r="13" spans="1:14" s="18" customFormat="1" ht="63.75" customHeight="1" x14ac:dyDescent="0.25">
      <c r="A13" s="36" t="s">
        <v>70</v>
      </c>
      <c r="B13" s="36"/>
      <c r="C13" s="36" t="s">
        <v>71</v>
      </c>
      <c r="D13" s="36"/>
      <c r="E13" s="36" t="s">
        <v>44</v>
      </c>
      <c r="F13" s="36"/>
      <c r="G13" s="36"/>
    </row>
    <row r="14" spans="1:14" s="18" customFormat="1" ht="14.25" customHeight="1" x14ac:dyDescent="0.25">
      <c r="A14" s="40" t="s">
        <v>72</v>
      </c>
      <c r="B14" s="55"/>
      <c r="C14" s="55"/>
      <c r="D14" s="55"/>
      <c r="E14" s="55"/>
      <c r="F14" s="55"/>
      <c r="G14" s="41"/>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L6:L7"/>
    <mergeCell ref="A1:N1"/>
    <mergeCell ref="A2:N2"/>
    <mergeCell ref="A5:B5"/>
    <mergeCell ref="A6:A7"/>
    <mergeCell ref="B6:B7"/>
    <mergeCell ref="D6:E6"/>
    <mergeCell ref="I6:K6"/>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12"/>
  <sheetViews>
    <sheetView workbookViewId="0">
      <selection activeCell="C5" sqref="C5:N5"/>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45" t="str">
        <f>'[2]CONTEXTO ESTRATEGICO'!A1</f>
        <v>EMPRESA DE RENOVACIÓN Y DESARROLLO URBANO DE BOGOTÁ</v>
      </c>
      <c r="B1" s="46"/>
      <c r="C1" s="46"/>
      <c r="D1" s="46"/>
      <c r="E1" s="46"/>
      <c r="F1" s="46"/>
      <c r="G1" s="46"/>
      <c r="H1" s="46"/>
      <c r="I1" s="46"/>
      <c r="J1" s="46"/>
      <c r="K1" s="46"/>
      <c r="L1" s="46"/>
      <c r="M1" s="46"/>
      <c r="N1" s="47"/>
    </row>
    <row r="2" spans="1:14" ht="14.25" customHeight="1" x14ac:dyDescent="0.2">
      <c r="A2" s="48" t="s">
        <v>47</v>
      </c>
      <c r="B2" s="49"/>
      <c r="C2" s="49"/>
      <c r="D2" s="49"/>
      <c r="E2" s="49"/>
      <c r="F2" s="49"/>
      <c r="G2" s="49"/>
      <c r="H2" s="49"/>
      <c r="I2" s="49"/>
      <c r="J2" s="49"/>
      <c r="K2" s="49"/>
      <c r="L2" s="49"/>
      <c r="M2" s="49"/>
      <c r="N2" s="50"/>
    </row>
    <row r="3" spans="1:14" s="15" customFormat="1" ht="22.5" customHeight="1" x14ac:dyDescent="0.2">
      <c r="A3" s="53" t="s">
        <v>0</v>
      </c>
      <c r="B3" s="53"/>
      <c r="C3" s="51" t="s">
        <v>1</v>
      </c>
      <c r="D3" s="51"/>
      <c r="E3" s="51"/>
      <c r="F3" s="51"/>
      <c r="G3" s="51"/>
      <c r="H3" s="51"/>
      <c r="I3" s="51"/>
      <c r="J3" s="51"/>
      <c r="K3" s="51"/>
      <c r="L3" s="51"/>
      <c r="M3" s="51"/>
      <c r="N3" s="51"/>
    </row>
    <row r="4" spans="1:14" s="15" customFormat="1" ht="15" x14ac:dyDescent="0.2">
      <c r="A4" s="53"/>
      <c r="B4" s="53"/>
      <c r="C4" s="51"/>
      <c r="D4" s="51"/>
      <c r="E4" s="51"/>
      <c r="F4" s="51"/>
      <c r="G4" s="51"/>
      <c r="H4" s="51"/>
      <c r="I4" s="51"/>
      <c r="J4" s="51"/>
      <c r="K4" s="51"/>
      <c r="L4" s="51"/>
      <c r="M4" s="51"/>
      <c r="N4" s="51"/>
    </row>
    <row r="5" spans="1:14" s="22" customFormat="1" ht="63" customHeight="1" x14ac:dyDescent="0.3">
      <c r="A5" s="52" t="str">
        <f>'[2]CONTEXTO ESTRATEGICO'!A12</f>
        <v>GESTIÓN DE GRUPOS DE INTERÉS</v>
      </c>
      <c r="B5" s="52"/>
      <c r="C5" s="52" t="str">
        <f>[2]ANALISIS!C8</f>
        <v>Desarrollar estrategias de comunicación para los diferentes públicos objetivo a nivel interno y externo, que permitan transmitir la información de manera veraz, clara y oportuna.</v>
      </c>
      <c r="D5" s="52"/>
      <c r="E5" s="52"/>
      <c r="F5" s="52"/>
      <c r="G5" s="52"/>
      <c r="H5" s="52"/>
      <c r="I5" s="52"/>
      <c r="J5" s="52"/>
      <c r="K5" s="52"/>
      <c r="L5" s="52"/>
      <c r="M5" s="52"/>
      <c r="N5" s="52"/>
    </row>
    <row r="6" spans="1:14" s="17" customFormat="1" ht="12" x14ac:dyDescent="0.2">
      <c r="A6" s="54" t="s">
        <v>2</v>
      </c>
      <c r="B6" s="54" t="s">
        <v>3</v>
      </c>
      <c r="C6" s="37" t="s">
        <v>34</v>
      </c>
      <c r="D6" s="37" t="s">
        <v>4</v>
      </c>
      <c r="E6" s="37"/>
      <c r="F6" s="37" t="s">
        <v>33</v>
      </c>
      <c r="G6" s="37" t="s">
        <v>11</v>
      </c>
      <c r="H6" s="37" t="s">
        <v>12</v>
      </c>
      <c r="I6" s="37" t="s">
        <v>5</v>
      </c>
      <c r="J6" s="37"/>
      <c r="K6" s="37"/>
      <c r="L6" s="37" t="s">
        <v>6</v>
      </c>
      <c r="M6" s="37" t="s">
        <v>7</v>
      </c>
      <c r="N6" s="37" t="s">
        <v>8</v>
      </c>
    </row>
    <row r="7" spans="1:14" s="17" customFormat="1" ht="24" x14ac:dyDescent="0.2">
      <c r="A7" s="54"/>
      <c r="B7" s="54"/>
      <c r="C7" s="37"/>
      <c r="D7" s="11" t="s">
        <v>9</v>
      </c>
      <c r="E7" s="11" t="s">
        <v>10</v>
      </c>
      <c r="F7" s="37"/>
      <c r="G7" s="37"/>
      <c r="H7" s="37"/>
      <c r="I7" s="11" t="s">
        <v>13</v>
      </c>
      <c r="J7" s="11" t="s">
        <v>14</v>
      </c>
      <c r="K7" s="11" t="s">
        <v>15</v>
      </c>
      <c r="L7" s="37"/>
      <c r="M7" s="37"/>
      <c r="N7" s="37"/>
    </row>
    <row r="8" spans="1:14" s="23" customFormat="1" ht="213.75" customHeight="1" x14ac:dyDescent="0.2">
      <c r="A8" s="4" t="str">
        <f>[2]IDENTIFICACIÓN!A12</f>
        <v>R1</v>
      </c>
      <c r="B8" s="4" t="str">
        <f>'[2]CONTEXTO ESTRATEGICO'!J12</f>
        <v>Posibilidad de divulgación de información incompleta, confusa e inoportuna.</v>
      </c>
      <c r="C8" s="27"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42" t="s">
        <v>41</v>
      </c>
      <c r="B10" s="42"/>
      <c r="C10" s="42" t="s">
        <v>42</v>
      </c>
      <c r="D10" s="42"/>
      <c r="E10" s="42" t="s">
        <v>43</v>
      </c>
      <c r="F10" s="42"/>
      <c r="G10" s="42"/>
    </row>
    <row r="11" spans="1:14" s="18" customFormat="1" ht="69.75" customHeight="1" x14ac:dyDescent="0.25">
      <c r="A11" s="36" t="s">
        <v>45</v>
      </c>
      <c r="B11" s="36"/>
      <c r="C11" s="36" t="s">
        <v>46</v>
      </c>
      <c r="D11" s="36"/>
      <c r="E11" s="36" t="s">
        <v>44</v>
      </c>
      <c r="F11" s="36"/>
      <c r="G11" s="36"/>
    </row>
    <row r="12" spans="1:14" s="18" customFormat="1" ht="14.25" customHeight="1" x14ac:dyDescent="0.25">
      <c r="A12" s="40" t="s">
        <v>72</v>
      </c>
      <c r="B12" s="55"/>
      <c r="C12" s="55"/>
      <c r="D12" s="55"/>
      <c r="E12" s="55"/>
      <c r="F12" s="55"/>
      <c r="G12" s="41"/>
    </row>
  </sheetData>
  <mergeCells count="24">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 ref="A3:B4"/>
    <mergeCell ref="A12:G12"/>
    <mergeCell ref="C10:D10"/>
    <mergeCell ref="C11:D11"/>
    <mergeCell ref="E10:G10"/>
    <mergeCell ref="E11:G11"/>
    <mergeCell ref="A10:B10"/>
    <mergeCell ref="A11:B11"/>
  </mergeCells>
  <conditionalFormatting sqref="F8 L8">
    <cfRule type="cellIs" dxfId="185" priority="8" stopIfTrue="1" operator="equal">
      <formula>"INACEPTABLE"</formula>
    </cfRule>
    <cfRule type="cellIs" dxfId="184" priority="9" stopIfTrue="1" operator="equal">
      <formula>"IMPORTANTE"</formula>
    </cfRule>
    <cfRule type="cellIs" dxfId="183" priority="10" stopIfTrue="1" operator="equal">
      <formula>"MODERADO"</formula>
    </cfRule>
  </conditionalFormatting>
  <conditionalFormatting sqref="F8 L8">
    <cfRule type="cellIs" dxfId="182" priority="7" stopIfTrue="1" operator="equal">
      <formula>"TOLERABLE"</formula>
    </cfRule>
  </conditionalFormatting>
  <conditionalFormatting sqref="F8 L8">
    <cfRule type="cellIs" dxfId="181" priority="5" stopIfTrue="1" operator="equal">
      <formula>"ZONA RIESGO ALTA"</formula>
    </cfRule>
    <cfRule type="cellIs" dxfId="180" priority="6" stopIfTrue="1" operator="equal">
      <formula>"ZONA RIESGO EXTREMA"</formula>
    </cfRule>
  </conditionalFormatting>
  <conditionalFormatting sqref="F8 L8">
    <cfRule type="cellIs" dxfId="179" priority="3" stopIfTrue="1" operator="equal">
      <formula>"ZONA RIESGO BAJA"</formula>
    </cfRule>
    <cfRule type="cellIs" dxfId="178" priority="4" stopIfTrue="1" operator="equal">
      <formula>"ZONA RIESGO MODERADA"</formula>
    </cfRule>
  </conditionalFormatting>
  <conditionalFormatting sqref="F8 L8">
    <cfRule type="cellIs" dxfId="177" priority="1" stopIfTrue="1" operator="equal">
      <formula>"ZONA RIESGO MODERADA"</formula>
    </cfRule>
    <cfRule type="cellIs" dxfId="17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16"/>
  <sheetViews>
    <sheetView topLeftCell="A3" workbookViewId="0">
      <selection activeCell="B8" sqref="B8"/>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56" t="str">
        <f>'[3]CONTEXTO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3" customHeight="1" x14ac:dyDescent="0.3">
      <c r="A5" s="52" t="str">
        <f>'[3]CONTEXTO ESTRATEGICO'!A12</f>
        <v>FORMULACIÓN DE INSTRUMENTOS</v>
      </c>
      <c r="B5" s="52"/>
      <c r="C5" s="52"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52"/>
      <c r="E5" s="52"/>
      <c r="F5" s="52"/>
      <c r="G5" s="52"/>
      <c r="H5" s="52"/>
      <c r="I5" s="52"/>
      <c r="J5" s="52"/>
      <c r="K5" s="52"/>
      <c r="L5" s="52"/>
      <c r="M5" s="52"/>
      <c r="N5" s="52"/>
    </row>
    <row r="6" spans="1:14" s="19" customFormat="1" ht="12" x14ac:dyDescent="0.2">
      <c r="A6" s="54" t="s">
        <v>2</v>
      </c>
      <c r="B6" s="54" t="s">
        <v>3</v>
      </c>
      <c r="C6" s="37"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37"/>
      <c r="D7" s="11" t="s">
        <v>9</v>
      </c>
      <c r="E7" s="11" t="s">
        <v>10</v>
      </c>
      <c r="F7" s="37"/>
      <c r="G7" s="37"/>
      <c r="H7" s="37"/>
      <c r="I7" s="11" t="s">
        <v>13</v>
      </c>
      <c r="J7" s="11" t="s">
        <v>14</v>
      </c>
      <c r="K7" s="11" t="s">
        <v>15</v>
      </c>
      <c r="L7" s="37"/>
      <c r="M7" s="37"/>
      <c r="N7" s="37"/>
    </row>
    <row r="8" spans="1:14" s="26"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7" t="s">
        <v>40</v>
      </c>
      <c r="D8" s="4">
        <f>[3]ANALISIS!C11</f>
        <v>2</v>
      </c>
      <c r="E8" s="4">
        <f>[3]ANALISIS!D11</f>
        <v>4</v>
      </c>
      <c r="F8" s="25"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6" customFormat="1" ht="333.75" customHeight="1" x14ac:dyDescent="0.2">
      <c r="A9" s="4" t="str">
        <f>[3]IDENTIFICACIÓN!A13</f>
        <v>R2</v>
      </c>
      <c r="B9" s="4" t="str">
        <f>'[3]CONTEXTO ESTRATEGICO'!J13</f>
        <v>Posibilidad de retrasos en la formulación de los instrumentos de planeamiento.</v>
      </c>
      <c r="C9" s="27" t="s">
        <v>36</v>
      </c>
      <c r="D9" s="4">
        <f>[3]ANALISIS!C12</f>
        <v>2</v>
      </c>
      <c r="E9" s="4">
        <f>[3]ANALISIS!D12</f>
        <v>4</v>
      </c>
      <c r="F9" s="25"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5"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6" customFormat="1" ht="400.5" customHeight="1" x14ac:dyDescent="0.2">
      <c r="A10" s="4" t="str">
        <f>[3]IDENTIFICACIÓN!A14</f>
        <v>R3</v>
      </c>
      <c r="B10" s="4" t="str">
        <f>'[3]CONTEXTO ESTRATEGICO'!J14</f>
        <v>Posibilidad de desactualización de estudios y diseños del proyecto.</v>
      </c>
      <c r="C10" s="27" t="s">
        <v>36</v>
      </c>
      <c r="D10" s="4">
        <f>[3]ANALISIS!C13</f>
        <v>2</v>
      </c>
      <c r="E10" s="4">
        <f>[3]ANALISIS!D13</f>
        <v>4</v>
      </c>
      <c r="F10" s="25"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5"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42" t="s">
        <v>41</v>
      </c>
      <c r="B12" s="42"/>
      <c r="C12" s="42" t="s">
        <v>42</v>
      </c>
      <c r="D12" s="42"/>
      <c r="E12" s="42" t="s">
        <v>43</v>
      </c>
      <c r="F12" s="42"/>
      <c r="G12" s="42"/>
    </row>
    <row r="13" spans="1:14" s="18" customFormat="1" ht="69.75" customHeight="1" x14ac:dyDescent="0.25">
      <c r="A13" s="36" t="s">
        <v>48</v>
      </c>
      <c r="B13" s="36"/>
      <c r="C13" s="36" t="s">
        <v>49</v>
      </c>
      <c r="D13" s="36"/>
      <c r="E13" s="36" t="s">
        <v>44</v>
      </c>
      <c r="F13" s="36"/>
      <c r="G13" s="36"/>
    </row>
    <row r="14" spans="1:14" s="18" customFormat="1" ht="14.25" customHeight="1" x14ac:dyDescent="0.25">
      <c r="A14" s="40" t="s">
        <v>72</v>
      </c>
      <c r="B14" s="55"/>
      <c r="C14" s="55"/>
      <c r="D14" s="55"/>
      <c r="E14" s="55"/>
      <c r="F14" s="55"/>
      <c r="G14" s="41"/>
    </row>
    <row r="15" spans="1:14" s="16" customFormat="1" x14ac:dyDescent="0.2">
      <c r="C15" s="13"/>
      <c r="D15" s="13"/>
    </row>
    <row r="16" spans="1:14" s="16" customFormat="1" x14ac:dyDescent="0.2">
      <c r="C16" s="13"/>
      <c r="D16" s="13"/>
    </row>
  </sheetData>
  <mergeCells count="24">
    <mergeCell ref="A1:N1"/>
    <mergeCell ref="A2:N2"/>
    <mergeCell ref="A3:B4"/>
    <mergeCell ref="A5:B5"/>
    <mergeCell ref="A6:A7"/>
    <mergeCell ref="B6:B7"/>
    <mergeCell ref="D6:E6"/>
    <mergeCell ref="C3:N4"/>
    <mergeCell ref="C5:N5"/>
    <mergeCell ref="M6:M7"/>
    <mergeCell ref="N6:N7"/>
    <mergeCell ref="I6:K6"/>
    <mergeCell ref="L6:L7"/>
    <mergeCell ref="A14:G14"/>
    <mergeCell ref="C6:C7"/>
    <mergeCell ref="F6:F7"/>
    <mergeCell ref="G6:G7"/>
    <mergeCell ref="H6:H7"/>
    <mergeCell ref="A12:B12"/>
    <mergeCell ref="A13:B13"/>
    <mergeCell ref="C12:D12"/>
    <mergeCell ref="E12:G12"/>
    <mergeCell ref="C13:D13"/>
    <mergeCell ref="E13:G13"/>
  </mergeCells>
  <conditionalFormatting sqref="F8:F10 L8:L10">
    <cfRule type="cellIs" dxfId="175" priority="8" stopIfTrue="1" operator="equal">
      <formula>"INACEPTABLE"</formula>
    </cfRule>
    <cfRule type="cellIs" dxfId="174" priority="9" stopIfTrue="1" operator="equal">
      <formula>"IMPORTANTE"</formula>
    </cfRule>
    <cfRule type="cellIs" dxfId="173" priority="10" stopIfTrue="1" operator="equal">
      <formula>"MODERADO"</formula>
    </cfRule>
  </conditionalFormatting>
  <conditionalFormatting sqref="F8:F10 L8:L10">
    <cfRule type="cellIs" dxfId="172" priority="7" stopIfTrue="1" operator="equal">
      <formula>"TOLERABLE"</formula>
    </cfRule>
  </conditionalFormatting>
  <conditionalFormatting sqref="F8:F10 L8:L10">
    <cfRule type="cellIs" dxfId="171" priority="5" stopIfTrue="1" operator="equal">
      <formula>"ZONA RIESGO ALTA"</formula>
    </cfRule>
    <cfRule type="cellIs" dxfId="170" priority="6" stopIfTrue="1" operator="equal">
      <formula>"ZONA RIESGO EXTREMA"</formula>
    </cfRule>
  </conditionalFormatting>
  <conditionalFormatting sqref="F8:F10 L8:L10">
    <cfRule type="cellIs" dxfId="169" priority="3" stopIfTrue="1" operator="equal">
      <formula>"ZONA RIESGO BAJA"</formula>
    </cfRule>
    <cfRule type="cellIs" dxfId="168" priority="4" stopIfTrue="1" operator="equal">
      <formula>"ZONA RIESGO MODERADA"</formula>
    </cfRule>
  </conditionalFormatting>
  <conditionalFormatting sqref="F8:F10 L8:L10">
    <cfRule type="cellIs" dxfId="167" priority="1" stopIfTrue="1" operator="equal">
      <formula>"ZONA RIESGO MODERADA"</formula>
    </cfRule>
    <cfRule type="cellIs" dxfId="16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N14"/>
  <sheetViews>
    <sheetView workbookViewId="0">
      <selection activeCell="E11" sqref="E11:G11"/>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56" t="str">
        <f>'[4]CONTEXTO ESTRATEGICO'!A1</f>
        <v>EMPRESA DE RENOVACIÓN Y DESARROLLO URBANO DE BOGOTÁ</v>
      </c>
      <c r="B1" s="57"/>
      <c r="C1" s="57"/>
      <c r="D1" s="57"/>
      <c r="E1" s="57"/>
      <c r="F1" s="57"/>
      <c r="G1" s="57"/>
      <c r="H1" s="57"/>
      <c r="I1" s="57"/>
      <c r="J1" s="57"/>
      <c r="K1" s="57"/>
      <c r="L1" s="57"/>
      <c r="M1" s="57"/>
      <c r="N1" s="58"/>
    </row>
    <row r="2" spans="1:14" ht="15" customHeight="1" x14ac:dyDescent="0.2">
      <c r="A2" s="59" t="s">
        <v>47</v>
      </c>
      <c r="B2" s="60"/>
      <c r="C2" s="60"/>
      <c r="D2" s="60"/>
      <c r="E2" s="60"/>
      <c r="F2" s="60"/>
      <c r="G2" s="60"/>
      <c r="H2" s="60"/>
      <c r="I2" s="60"/>
      <c r="J2" s="60"/>
      <c r="K2" s="60"/>
      <c r="L2" s="60"/>
      <c r="M2" s="60"/>
      <c r="N2" s="61"/>
    </row>
    <row r="3" spans="1:14" s="9" customFormat="1" ht="1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47.25" customHeight="1" x14ac:dyDescent="0.3">
      <c r="A5" s="52" t="str">
        <f>'[4]CONTEXTO ESTRATEGICO'!A12</f>
        <v>EVALUACIÓN FINANCIERA DE PROYECTOS</v>
      </c>
      <c r="B5" s="52"/>
      <c r="C5" s="52" t="str">
        <f>[4]ANALISIS!C8</f>
        <v>Determinar la viabilidad económica y financiera de los proyectos priorizados de la Empresa, así como constituir y realizar el seguimiento a los esquemas fiduciarios que se requieran.</v>
      </c>
      <c r="D5" s="52"/>
      <c r="E5" s="52"/>
      <c r="F5" s="52"/>
      <c r="G5" s="52"/>
      <c r="H5" s="52"/>
      <c r="I5" s="52"/>
      <c r="J5" s="52"/>
      <c r="K5" s="52"/>
      <c r="L5" s="52"/>
      <c r="M5" s="52"/>
      <c r="N5" s="52"/>
    </row>
    <row r="6" spans="1:14" s="19" customFormat="1" ht="15" customHeight="1" x14ac:dyDescent="0.2">
      <c r="A6" s="54" t="s">
        <v>2</v>
      </c>
      <c r="B6" s="54" t="s">
        <v>3</v>
      </c>
      <c r="C6" s="37"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37"/>
      <c r="D7" s="11" t="s">
        <v>9</v>
      </c>
      <c r="E7" s="11" t="s">
        <v>10</v>
      </c>
      <c r="F7" s="37"/>
      <c r="G7" s="37"/>
      <c r="H7" s="37"/>
      <c r="I7" s="11" t="s">
        <v>13</v>
      </c>
      <c r="J7" s="11" t="s">
        <v>14</v>
      </c>
      <c r="K7" s="11" t="s">
        <v>15</v>
      </c>
      <c r="L7" s="37"/>
      <c r="M7" s="37"/>
      <c r="N7" s="37"/>
    </row>
    <row r="8" spans="1:14" s="26" customFormat="1" ht="98.25" customHeight="1" x14ac:dyDescent="0.2">
      <c r="A8" s="4" t="str">
        <f>[4]IDENTIFICACIÓN!A12</f>
        <v>R1</v>
      </c>
      <c r="B8" s="4" t="str">
        <f>'[4]CONTEXTO ESTRATEGICO'!J12</f>
        <v>Posibilidad de reportes errados o inexactos de información oficial sobre el estado de los negocios fiduciarios.</v>
      </c>
      <c r="C8" s="27" t="s">
        <v>37</v>
      </c>
      <c r="D8" s="4">
        <f>[4]ANALISIS!C11</f>
        <v>5</v>
      </c>
      <c r="E8" s="4">
        <f>[4]ANALISIS!D11</f>
        <v>4</v>
      </c>
      <c r="F8" s="25" t="str">
        <f>[4]ANALISIS!H11</f>
        <v>ZONA RIESGO EXTREMA</v>
      </c>
      <c r="G8" s="4" t="s">
        <v>51</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5"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58</v>
      </c>
    </row>
    <row r="9" spans="1:14" s="26" customFormat="1" ht="95.25" customHeight="1" x14ac:dyDescent="0.2">
      <c r="A9" s="4" t="str">
        <f>[4]IDENTIFICACIÓN!A13</f>
        <v>R2</v>
      </c>
      <c r="B9" s="4" t="str">
        <f>'[4]CONTEXTO ESTRATEGICO'!K13</f>
        <v xml:space="preserve">Reprocesos en el trámite de instrucciones, y documentos fiduciarios
Rotación de miembros de Junta y supervisores de contratos. </v>
      </c>
      <c r="C9" s="27" t="s">
        <v>37</v>
      </c>
      <c r="D9" s="4">
        <f>[4]ANALISIS!C12</f>
        <v>5</v>
      </c>
      <c r="E9" s="4">
        <f>[4]ANALISIS!D12</f>
        <v>4</v>
      </c>
      <c r="F9" s="25"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59</v>
      </c>
    </row>
    <row r="11" spans="1:14" s="13" customFormat="1" ht="15" x14ac:dyDescent="0.25">
      <c r="A11" s="42" t="s">
        <v>41</v>
      </c>
      <c r="B11" s="42"/>
      <c r="C11" s="42" t="s">
        <v>42</v>
      </c>
      <c r="D11" s="42"/>
      <c r="E11" s="42" t="s">
        <v>43</v>
      </c>
      <c r="F11" s="42"/>
      <c r="G11" s="42"/>
    </row>
    <row r="12" spans="1:14" s="18" customFormat="1" ht="86.25" customHeight="1" x14ac:dyDescent="0.25">
      <c r="A12" s="36" t="s">
        <v>57</v>
      </c>
      <c r="B12" s="36"/>
      <c r="C12" s="36" t="s">
        <v>52</v>
      </c>
      <c r="D12" s="36"/>
      <c r="E12" s="36" t="s">
        <v>44</v>
      </c>
      <c r="F12" s="36"/>
      <c r="G12" s="36"/>
    </row>
    <row r="13" spans="1:14" s="18" customFormat="1" ht="14.25" customHeight="1" x14ac:dyDescent="0.25">
      <c r="A13" s="40" t="s">
        <v>72</v>
      </c>
      <c r="B13" s="55"/>
      <c r="C13" s="55"/>
      <c r="D13" s="55"/>
      <c r="E13" s="55"/>
      <c r="F13" s="55"/>
      <c r="G13" s="41"/>
    </row>
    <row r="14" spans="1:14" s="16" customFormat="1" x14ac:dyDescent="0.2">
      <c r="C14" s="13"/>
      <c r="D14" s="13"/>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65" priority="8" stopIfTrue="1" operator="equal">
      <formula>"INACEPTABLE"</formula>
    </cfRule>
    <cfRule type="cellIs" dxfId="164" priority="9" stopIfTrue="1" operator="equal">
      <formula>"IMPORTANTE"</formula>
    </cfRule>
    <cfRule type="cellIs" dxfId="163" priority="10" stopIfTrue="1" operator="equal">
      <formula>"MODERADO"</formula>
    </cfRule>
  </conditionalFormatting>
  <conditionalFormatting sqref="F8:F9 L8:L9">
    <cfRule type="cellIs" dxfId="162" priority="7" stopIfTrue="1" operator="equal">
      <formula>"TOLERABLE"</formula>
    </cfRule>
  </conditionalFormatting>
  <conditionalFormatting sqref="F8:F9 L8:L9">
    <cfRule type="cellIs" dxfId="161" priority="5" stopIfTrue="1" operator="equal">
      <formula>"ZONA RIESGO ALTA"</formula>
    </cfRule>
    <cfRule type="cellIs" dxfId="160" priority="6" stopIfTrue="1" operator="equal">
      <formula>"ZONA RIESGO EXTREMA"</formula>
    </cfRule>
  </conditionalFormatting>
  <conditionalFormatting sqref="F8:F9 L8:L9">
    <cfRule type="cellIs" dxfId="159" priority="3" stopIfTrue="1" operator="equal">
      <formula>"ZONA RIESGO BAJA"</formula>
    </cfRule>
    <cfRule type="cellIs" dxfId="158" priority="4" stopIfTrue="1" operator="equal">
      <formula>"ZONA RIESGO MODERADA"</formula>
    </cfRule>
  </conditionalFormatting>
  <conditionalFormatting sqref="F8:F9 L8:L9">
    <cfRule type="cellIs" dxfId="157" priority="1" stopIfTrue="1" operator="equal">
      <formula>"ZONA RIESGO MODERADA"</formula>
    </cfRule>
    <cfRule type="cellIs" dxfId="156"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N12"/>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56" t="str">
        <f>'[5]CONTEXTO ESTRATEGICO'!A1</f>
        <v>EMPRESA DE RENOVACIÓN Y DESARROLLO URBANO DE BOGOTÁ</v>
      </c>
      <c r="B1" s="57"/>
      <c r="C1" s="57"/>
      <c r="D1" s="57"/>
      <c r="E1" s="57"/>
      <c r="F1" s="57"/>
      <c r="G1" s="57"/>
      <c r="H1" s="57"/>
      <c r="I1" s="57"/>
      <c r="J1" s="57"/>
      <c r="K1" s="57"/>
      <c r="L1" s="57"/>
      <c r="M1" s="57"/>
      <c r="N1" s="58"/>
    </row>
    <row r="2" spans="1:14" ht="15.75" x14ac:dyDescent="0.2">
      <c r="A2" s="59" t="s">
        <v>47</v>
      </c>
      <c r="B2" s="60"/>
      <c r="C2" s="60"/>
      <c r="D2" s="60"/>
      <c r="E2" s="60"/>
      <c r="F2" s="60"/>
      <c r="G2" s="60"/>
      <c r="H2" s="60"/>
      <c r="I2" s="60"/>
      <c r="J2" s="60"/>
      <c r="K2" s="60"/>
      <c r="L2" s="60"/>
      <c r="M2" s="60"/>
      <c r="N2" s="61"/>
    </row>
    <row r="3" spans="1:14" s="9" customFormat="1" ht="15.75" customHeight="1" x14ac:dyDescent="0.2">
      <c r="A3" s="53" t="s">
        <v>0</v>
      </c>
      <c r="B3" s="53"/>
      <c r="C3" s="65" t="s">
        <v>1</v>
      </c>
      <c r="D3" s="66"/>
      <c r="E3" s="66"/>
      <c r="F3" s="66"/>
      <c r="G3" s="66"/>
      <c r="H3" s="66"/>
      <c r="I3" s="66"/>
      <c r="J3" s="66"/>
      <c r="K3" s="66"/>
      <c r="L3" s="66"/>
      <c r="M3" s="66"/>
      <c r="N3" s="67"/>
    </row>
    <row r="4" spans="1:14" s="9" customFormat="1" ht="15.75" customHeight="1" x14ac:dyDescent="0.2">
      <c r="A4" s="53"/>
      <c r="B4" s="53"/>
      <c r="C4" s="68"/>
      <c r="D4" s="69"/>
      <c r="E4" s="69"/>
      <c r="F4" s="69"/>
      <c r="G4" s="69"/>
      <c r="H4" s="69"/>
      <c r="I4" s="69"/>
      <c r="J4" s="69"/>
      <c r="K4" s="69"/>
      <c r="L4" s="69"/>
      <c r="M4" s="69"/>
      <c r="N4" s="70"/>
    </row>
    <row r="5" spans="1:14" s="24" customFormat="1" ht="69" customHeight="1" x14ac:dyDescent="0.3">
      <c r="A5" s="52" t="str">
        <f>'[5]CONTEXTO ESTRATEGICO'!A12</f>
        <v>GESTIÓN PREDIAL Y SOCIAL</v>
      </c>
      <c r="B5" s="52"/>
      <c r="C5" s="62"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63"/>
      <c r="E5" s="63"/>
      <c r="F5" s="63"/>
      <c r="G5" s="63"/>
      <c r="H5" s="63"/>
      <c r="I5" s="63"/>
      <c r="J5" s="63"/>
      <c r="K5" s="63"/>
      <c r="L5" s="63"/>
      <c r="M5" s="63"/>
      <c r="N5" s="64"/>
    </row>
    <row r="6" spans="1:14" s="19" customFormat="1" ht="15" customHeight="1" x14ac:dyDescent="0.2">
      <c r="A6" s="54" t="s">
        <v>2</v>
      </c>
      <c r="B6" s="54" t="s">
        <v>3</v>
      </c>
      <c r="C6" s="38" t="s">
        <v>34</v>
      </c>
      <c r="D6" s="37" t="s">
        <v>4</v>
      </c>
      <c r="E6" s="37"/>
      <c r="F6" s="38" t="s">
        <v>33</v>
      </c>
      <c r="G6" s="38" t="s">
        <v>11</v>
      </c>
      <c r="H6" s="38" t="s">
        <v>12</v>
      </c>
      <c r="I6" s="37" t="s">
        <v>5</v>
      </c>
      <c r="J6" s="37"/>
      <c r="K6" s="37"/>
      <c r="L6" s="37" t="s">
        <v>6</v>
      </c>
      <c r="M6" s="37" t="s">
        <v>7</v>
      </c>
      <c r="N6" s="37" t="s">
        <v>8</v>
      </c>
    </row>
    <row r="7" spans="1:14" s="19" customFormat="1" ht="24" x14ac:dyDescent="0.2">
      <c r="A7" s="54"/>
      <c r="B7" s="54"/>
      <c r="C7" s="39"/>
      <c r="D7" s="11" t="s">
        <v>9</v>
      </c>
      <c r="E7" s="11" t="s">
        <v>10</v>
      </c>
      <c r="F7" s="39"/>
      <c r="G7" s="39"/>
      <c r="H7" s="39"/>
      <c r="I7" s="11" t="s">
        <v>13</v>
      </c>
      <c r="J7" s="11" t="s">
        <v>14</v>
      </c>
      <c r="K7" s="11" t="s">
        <v>15</v>
      </c>
      <c r="L7" s="37"/>
      <c r="M7" s="37"/>
      <c r="N7" s="37"/>
    </row>
    <row r="8" spans="1:14" s="26" customFormat="1" ht="262.5" customHeight="1" x14ac:dyDescent="0.2">
      <c r="A8" s="4" t="str">
        <f>[5]IDENTIFICACIÓN!A12</f>
        <v>R1</v>
      </c>
      <c r="B8" s="4" t="str">
        <f>'[5]CONTEXTO ESTRATEGICO'!J12</f>
        <v>Posibilidad de uso indebido de información privilegiada para favorecimiento de un interés particular.</v>
      </c>
      <c r="C8" s="27" t="s">
        <v>40</v>
      </c>
      <c r="D8" s="4">
        <f>[5]ANALISIS!C11</f>
        <v>3</v>
      </c>
      <c r="E8" s="4">
        <f>[5]ANALISIS!D11</f>
        <v>4</v>
      </c>
      <c r="F8" s="25"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42" t="s">
        <v>41</v>
      </c>
      <c r="B10" s="42"/>
      <c r="C10" s="42" t="s">
        <v>42</v>
      </c>
      <c r="D10" s="42"/>
      <c r="E10" s="42" t="s">
        <v>43</v>
      </c>
      <c r="F10" s="42"/>
      <c r="G10" s="42"/>
    </row>
    <row r="11" spans="1:14" s="18" customFormat="1" ht="107.25" customHeight="1" x14ac:dyDescent="0.25">
      <c r="A11" s="36" t="s">
        <v>53</v>
      </c>
      <c r="B11" s="36"/>
      <c r="C11" s="36" t="s">
        <v>54</v>
      </c>
      <c r="D11" s="36"/>
      <c r="E11" s="36" t="s">
        <v>44</v>
      </c>
      <c r="F11" s="36"/>
      <c r="G11" s="36"/>
    </row>
    <row r="12" spans="1:14" s="18" customFormat="1" ht="14.25" customHeight="1" x14ac:dyDescent="0.25">
      <c r="A12" s="40" t="s">
        <v>72</v>
      </c>
      <c r="B12" s="55"/>
      <c r="C12" s="55"/>
      <c r="D12" s="55"/>
      <c r="E12" s="55"/>
      <c r="F12" s="55"/>
      <c r="G12" s="41"/>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155" priority="8" stopIfTrue="1" operator="equal">
      <formula>"INACEPTABLE"</formula>
    </cfRule>
    <cfRule type="cellIs" dxfId="154" priority="9" stopIfTrue="1" operator="equal">
      <formula>"IMPORTANTE"</formula>
    </cfRule>
    <cfRule type="cellIs" dxfId="153" priority="10" stopIfTrue="1" operator="equal">
      <formula>"MODERADO"</formula>
    </cfRule>
  </conditionalFormatting>
  <conditionalFormatting sqref="F8 L8">
    <cfRule type="cellIs" dxfId="152" priority="7" stopIfTrue="1" operator="equal">
      <formula>"TOLERABLE"</formula>
    </cfRule>
  </conditionalFormatting>
  <conditionalFormatting sqref="F8 L8">
    <cfRule type="cellIs" dxfId="151" priority="5" stopIfTrue="1" operator="equal">
      <formula>"ZONA RIESGO ALTA"</formula>
    </cfRule>
    <cfRule type="cellIs" dxfId="150" priority="6" stopIfTrue="1" operator="equal">
      <formula>"ZONA RIESGO EXTREMA"</formula>
    </cfRule>
  </conditionalFormatting>
  <conditionalFormatting sqref="F8 L8">
    <cfRule type="cellIs" dxfId="149" priority="3" stopIfTrue="1" operator="equal">
      <formula>"ZONA RIESGO BAJA"</formula>
    </cfRule>
    <cfRule type="cellIs" dxfId="148" priority="4" stopIfTrue="1" operator="equal">
      <formula>"ZONA RIESGO MODERADA"</formula>
    </cfRule>
  </conditionalFormatting>
  <conditionalFormatting sqref="F8 L8">
    <cfRule type="cellIs" dxfId="147" priority="1" stopIfTrue="1" operator="equal">
      <formula>"ZONA RIESGO MODERADA"</formula>
    </cfRule>
    <cfRule type="cellIs" dxfId="14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N13"/>
  <sheetViews>
    <sheetView workbookViewId="0">
      <selection activeCell="B9" sqref="B9"/>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'[6]CONTEXTO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74" t="s">
        <v>0</v>
      </c>
      <c r="B3" s="74"/>
      <c r="C3" s="65" t="s">
        <v>1</v>
      </c>
      <c r="D3" s="66"/>
      <c r="E3" s="66"/>
      <c r="F3" s="66"/>
      <c r="G3" s="66"/>
      <c r="H3" s="66"/>
      <c r="I3" s="66"/>
      <c r="J3" s="66"/>
      <c r="K3" s="66"/>
      <c r="L3" s="66"/>
      <c r="M3" s="66"/>
      <c r="N3" s="67"/>
    </row>
    <row r="4" spans="1:14" s="9" customFormat="1" ht="15" customHeight="1" x14ac:dyDescent="0.2">
      <c r="A4" s="53"/>
      <c r="B4" s="53"/>
      <c r="C4" s="71"/>
      <c r="D4" s="72"/>
      <c r="E4" s="72"/>
      <c r="F4" s="72"/>
      <c r="G4" s="72"/>
      <c r="H4" s="72"/>
      <c r="I4" s="72"/>
      <c r="J4" s="72"/>
      <c r="K4" s="72"/>
      <c r="L4" s="72"/>
      <c r="M4" s="72"/>
      <c r="N4" s="73"/>
    </row>
    <row r="5" spans="1:14" s="24" customFormat="1" ht="63" customHeight="1" x14ac:dyDescent="0.3">
      <c r="A5" s="52" t="str">
        <f>'[6]CONTEXTO ESTRATEGICO'!A12</f>
        <v>EJECUCIÓN DE PROYECTOS</v>
      </c>
      <c r="B5" s="52"/>
      <c r="C5" s="52" t="str">
        <f>[6]ANALISIS!C8</f>
        <v>Gestionar la elaboración de los diseños técnicos y urbanísticos, así como ejecutar las obras de urbanismo y construcción necesarias para el desarrollo de los proyectos de la empresa.</v>
      </c>
      <c r="D5" s="52"/>
      <c r="E5" s="52"/>
      <c r="F5" s="52"/>
      <c r="G5" s="52"/>
      <c r="H5" s="52"/>
      <c r="I5" s="52"/>
      <c r="J5" s="52"/>
      <c r="K5" s="52"/>
      <c r="L5" s="52"/>
      <c r="M5" s="52"/>
      <c r="N5" s="52"/>
    </row>
    <row r="6" spans="1:14" s="19" customFormat="1" ht="12" x14ac:dyDescent="0.2">
      <c r="A6" s="54" t="s">
        <v>2</v>
      </c>
      <c r="B6" s="54" t="s">
        <v>3</v>
      </c>
      <c r="C6" s="37"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37"/>
      <c r="D7" s="11" t="s">
        <v>9</v>
      </c>
      <c r="E7" s="11" t="s">
        <v>10</v>
      </c>
      <c r="F7" s="37"/>
      <c r="G7" s="37"/>
      <c r="H7" s="37"/>
      <c r="I7" s="11" t="s">
        <v>13</v>
      </c>
      <c r="J7" s="11" t="s">
        <v>14</v>
      </c>
      <c r="K7" s="11" t="s">
        <v>15</v>
      </c>
      <c r="L7" s="37"/>
      <c r="M7" s="37"/>
      <c r="N7" s="37"/>
    </row>
    <row r="8" spans="1:14" s="26" customFormat="1" ht="153" x14ac:dyDescent="0.2">
      <c r="A8" s="4" t="str">
        <f>[6]IDENTIFICACIÓN!A12</f>
        <v>R1</v>
      </c>
      <c r="B8" s="4" t="str">
        <f>'[6]CONTEXTO ESTRATEGICO'!J12</f>
        <v>Posibilidad de recibir o solicitar dádivas para estructurar documentos técnicos preliminares orientados a un interés particular.</v>
      </c>
      <c r="C8" s="27" t="s">
        <v>40</v>
      </c>
      <c r="D8" s="4">
        <f>[6]ANALISIS!C11</f>
        <v>2</v>
      </c>
      <c r="E8" s="4">
        <f>[6]ANALISIS!D11</f>
        <v>3</v>
      </c>
      <c r="F8" s="25" t="str">
        <f>[6]ANALISIS!H11</f>
        <v>ZONA RIESGO MODERADA</v>
      </c>
      <c r="G8" s="4" t="str">
        <f>CONCATENATE('[6]VALORACION CONTROLES'!C12,". ",'[6]VALORACION CONTROLES'!C13,". ",'[6]VALORACION CONTROLES'!C14)</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6" customFormat="1" ht="146.25" customHeight="1" x14ac:dyDescent="0.2">
      <c r="A9" s="4" t="str">
        <f>[6]IDENTIFICACIÓN!A13</f>
        <v>R2</v>
      </c>
      <c r="B9" s="4" t="str">
        <f>'[6]CONTEXTO ESTRATEGICO'!J13</f>
        <v>Posibilidad de aceptar o solicitar dádivas para recibir parcial y/o final un producto u obra sin el cumplimiento de los requisitos técnicos.</v>
      </c>
      <c r="C9" s="27" t="s">
        <v>40</v>
      </c>
      <c r="D9" s="4">
        <f>[6]ANALISIS!C12</f>
        <v>2</v>
      </c>
      <c r="E9" s="4">
        <f>[6]ANALISIS!D12</f>
        <v>3</v>
      </c>
      <c r="F9" s="25" t="str">
        <f>[6]ANALISIS!H12</f>
        <v>ZONA RIESGO MODERADA</v>
      </c>
      <c r="G9" s="4" t="str">
        <f>CONCATENATE('[6]VALORACION CONTROLES'!C13,". ",'[6]VALORACION CONTROLES'!C14,". ",'[6]VALORACION CONTROLES'!C15)</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42" t="s">
        <v>41</v>
      </c>
      <c r="B11" s="42"/>
      <c r="C11" s="42" t="s">
        <v>42</v>
      </c>
      <c r="D11" s="42"/>
      <c r="E11" s="42" t="s">
        <v>43</v>
      </c>
      <c r="F11" s="42"/>
      <c r="G11" s="42"/>
    </row>
    <row r="12" spans="1:14" s="18" customFormat="1" ht="68.25" customHeight="1" x14ac:dyDescent="0.25">
      <c r="A12" s="36" t="s">
        <v>55</v>
      </c>
      <c r="B12" s="36"/>
      <c r="C12" s="36" t="s">
        <v>56</v>
      </c>
      <c r="D12" s="36"/>
      <c r="E12" s="36" t="s">
        <v>44</v>
      </c>
      <c r="F12" s="36"/>
      <c r="G12" s="36"/>
    </row>
    <row r="13" spans="1:14" s="18" customFormat="1" ht="14.25" customHeight="1" x14ac:dyDescent="0.25">
      <c r="A13" s="40" t="s">
        <v>72</v>
      </c>
      <c r="B13" s="55"/>
      <c r="C13" s="55"/>
      <c r="D13" s="55"/>
      <c r="E13" s="55"/>
      <c r="F13" s="55"/>
      <c r="G13" s="41"/>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45" priority="8" stopIfTrue="1" operator="equal">
      <formula>"INACEPTABLE"</formula>
    </cfRule>
    <cfRule type="cellIs" dxfId="144" priority="9" stopIfTrue="1" operator="equal">
      <formula>"IMPORTANTE"</formula>
    </cfRule>
    <cfRule type="cellIs" dxfId="143" priority="10" stopIfTrue="1" operator="equal">
      <formula>"MODERADO"</formula>
    </cfRule>
  </conditionalFormatting>
  <conditionalFormatting sqref="F8:F9 L8:L9">
    <cfRule type="cellIs" dxfId="142" priority="7" stopIfTrue="1" operator="equal">
      <formula>"TOLERABLE"</formula>
    </cfRule>
  </conditionalFormatting>
  <conditionalFormatting sqref="F8:F9 L8:L9">
    <cfRule type="cellIs" dxfId="141" priority="5" stopIfTrue="1" operator="equal">
      <formula>"ZONA RIESGO ALTA"</formula>
    </cfRule>
    <cfRule type="cellIs" dxfId="140" priority="6" stopIfTrue="1" operator="equal">
      <formula>"ZONA RIESGO EXTREMA"</formula>
    </cfRule>
  </conditionalFormatting>
  <conditionalFormatting sqref="F8:F9 L8:L9">
    <cfRule type="cellIs" dxfId="139" priority="3" stopIfTrue="1" operator="equal">
      <formula>"ZONA RIESGO BAJA"</formula>
    </cfRule>
    <cfRule type="cellIs" dxfId="138" priority="4" stopIfTrue="1" operator="equal">
      <formula>"ZONA RIESGO MODERADA"</formula>
    </cfRule>
  </conditionalFormatting>
  <conditionalFormatting sqref="F8:F9 L8:L9">
    <cfRule type="cellIs" dxfId="137" priority="1" stopIfTrue="1" operator="equal">
      <formula>"ZONA RIESGO MODERADA"</formula>
    </cfRule>
    <cfRule type="cellIs" dxfId="13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N13"/>
  <sheetViews>
    <sheetView workbookViewId="0">
      <selection activeCell="F9" sqref="F9"/>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'[7]CONTEXTO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90" customHeight="1" x14ac:dyDescent="0.3">
      <c r="A5" s="52" t="str">
        <f>'[7]CONTEXTO ESTRATEGICO'!A12</f>
        <v>COMERCIALIZACIÓN</v>
      </c>
      <c r="B5" s="52"/>
      <c r="C5" s="52"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52"/>
      <c r="E5" s="52"/>
      <c r="F5" s="52"/>
      <c r="G5" s="52"/>
      <c r="H5" s="52"/>
      <c r="I5" s="52"/>
      <c r="J5" s="52"/>
      <c r="K5" s="52"/>
      <c r="L5" s="52"/>
      <c r="M5" s="52"/>
      <c r="N5" s="52"/>
    </row>
    <row r="6" spans="1:14" s="19" customFormat="1" ht="12" x14ac:dyDescent="0.2">
      <c r="A6" s="54" t="s">
        <v>2</v>
      </c>
      <c r="B6" s="54" t="s">
        <v>3</v>
      </c>
      <c r="C6" s="37"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37"/>
      <c r="D7" s="11" t="s">
        <v>9</v>
      </c>
      <c r="E7" s="11" t="s">
        <v>10</v>
      </c>
      <c r="F7" s="37"/>
      <c r="G7" s="37"/>
      <c r="H7" s="37"/>
      <c r="I7" s="11" t="s">
        <v>13</v>
      </c>
      <c r="J7" s="11" t="s">
        <v>14</v>
      </c>
      <c r="K7" s="11" t="s">
        <v>15</v>
      </c>
      <c r="L7" s="37"/>
      <c r="M7" s="37"/>
      <c r="N7" s="37"/>
    </row>
    <row r="8" spans="1:14" s="26" customFormat="1" ht="330.75" customHeight="1" x14ac:dyDescent="0.2">
      <c r="A8" s="4" t="str">
        <f>[7]IDENTIFICACIÓN!A12</f>
        <v>R1</v>
      </c>
      <c r="B8" s="4" t="str">
        <f>'[7]CONTEXTO ESTRATEGICO'!J12</f>
        <v>Posibilidad de favorecimiento a terceros en los procesos de comercialización.</v>
      </c>
      <c r="C8" s="27" t="s">
        <v>40</v>
      </c>
      <c r="D8" s="4">
        <f>[7]ANALISIS!C11</f>
        <v>1</v>
      </c>
      <c r="E8" s="4">
        <f>[7]ANALISIS!D11</f>
        <v>5</v>
      </c>
      <c r="F8" s="25"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6" customFormat="1" ht="22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7" t="s">
        <v>35</v>
      </c>
      <c r="D9" s="4">
        <f>[7]ANALISIS!C12</f>
        <v>4</v>
      </c>
      <c r="E9" s="4">
        <f>[7]ANALISIS!D12</f>
        <v>4</v>
      </c>
      <c r="F9" s="25"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42" t="s">
        <v>41</v>
      </c>
      <c r="B11" s="42"/>
      <c r="C11" s="42" t="s">
        <v>42</v>
      </c>
      <c r="D11" s="42"/>
      <c r="E11" s="42" t="s">
        <v>43</v>
      </c>
      <c r="F11" s="42"/>
      <c r="G11" s="42"/>
    </row>
    <row r="12" spans="1:14" s="18" customFormat="1" ht="68.25" customHeight="1" x14ac:dyDescent="0.25">
      <c r="A12" s="75" t="s">
        <v>60</v>
      </c>
      <c r="B12" s="75"/>
      <c r="C12" s="36" t="s">
        <v>61</v>
      </c>
      <c r="D12" s="36"/>
      <c r="E12" s="36" t="s">
        <v>44</v>
      </c>
      <c r="F12" s="36"/>
      <c r="G12" s="36"/>
    </row>
    <row r="13" spans="1:14" s="18" customFormat="1" ht="14.25" customHeight="1" x14ac:dyDescent="0.25">
      <c r="A13" s="40" t="s">
        <v>72</v>
      </c>
      <c r="B13" s="55"/>
      <c r="C13" s="55"/>
      <c r="D13" s="55"/>
      <c r="E13" s="55"/>
      <c r="F13" s="55"/>
      <c r="G13" s="41"/>
    </row>
  </sheetData>
  <mergeCells count="24">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35" priority="8" stopIfTrue="1" operator="equal">
      <formula>"INACEPTABLE"</formula>
    </cfRule>
    <cfRule type="cellIs" dxfId="134" priority="9" stopIfTrue="1" operator="equal">
      <formula>"IMPORTANTE"</formula>
    </cfRule>
    <cfRule type="cellIs" dxfId="133" priority="10" stopIfTrue="1" operator="equal">
      <formula>"MODERADO"</formula>
    </cfRule>
  </conditionalFormatting>
  <conditionalFormatting sqref="F8:F9 L8:L9">
    <cfRule type="cellIs" dxfId="132" priority="7" stopIfTrue="1" operator="equal">
      <formula>"TOLERABLE"</formula>
    </cfRule>
  </conditionalFormatting>
  <conditionalFormatting sqref="F8:F9 L8:L9">
    <cfRule type="cellIs" dxfId="131" priority="5" stopIfTrue="1" operator="equal">
      <formula>"ZONA RIESGO ALTA"</formula>
    </cfRule>
    <cfRule type="cellIs" dxfId="130" priority="6" stopIfTrue="1" operator="equal">
      <formula>"ZONA RIESGO EXTREMA"</formula>
    </cfRule>
  </conditionalFormatting>
  <conditionalFormatting sqref="F8:F9 L8:L9">
    <cfRule type="cellIs" dxfId="129" priority="3" stopIfTrue="1" operator="equal">
      <formula>"ZONA RIESGO BAJA"</formula>
    </cfRule>
    <cfRule type="cellIs" dxfId="128" priority="4" stopIfTrue="1" operator="equal">
      <formula>"ZONA RIESGO MODERADA"</formula>
    </cfRule>
  </conditionalFormatting>
  <conditionalFormatting sqref="F8:F9 L8:L9">
    <cfRule type="cellIs" dxfId="127" priority="1" stopIfTrue="1" operator="equal">
      <formula>"ZONA RIESGO MODERADA"</formula>
    </cfRule>
    <cfRule type="cellIs" dxfId="126"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N15"/>
  <sheetViews>
    <sheetView topLeftCell="A3" workbookViewId="0">
      <selection activeCell="G9" sqref="G9"/>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'[8]CONTEXTO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3" customHeight="1" x14ac:dyDescent="0.3">
      <c r="A5" s="52" t="str">
        <f>'[8]CONTEXTO ESTRATEGICO'!A12</f>
        <v>DIRECCIÓN, GESTIÓN Y SEGUIMIENTO DE PROYECTOS</v>
      </c>
      <c r="B5" s="52"/>
      <c r="C5" s="52" t="str">
        <f>[8]ANALISIS!C8</f>
        <v>Liderar, gestionar y realizar seguimiento al desarrollo integral de los proyectos para garantizar su ejecución de acuerdo con la misionalidad de la Empresa.</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189.75" customHeight="1" x14ac:dyDescent="0.2">
      <c r="A8" s="4" t="str">
        <f>[8]IDENTIFICACIÓN!A12</f>
        <v>R1</v>
      </c>
      <c r="B8" s="4" t="s">
        <v>87</v>
      </c>
      <c r="C8" s="27" t="s">
        <v>35</v>
      </c>
      <c r="D8" s="31">
        <v>1</v>
      </c>
      <c r="E8" s="31">
        <v>3</v>
      </c>
      <c r="F8" s="3" t="s">
        <v>89</v>
      </c>
      <c r="G8" s="4" t="s">
        <v>90</v>
      </c>
      <c r="H8" s="5" t="s">
        <v>13</v>
      </c>
      <c r="I8" s="4">
        <v>1</v>
      </c>
      <c r="J8" s="4">
        <v>3</v>
      </c>
      <c r="K8" s="4">
        <v>12</v>
      </c>
      <c r="L8" s="25" t="str">
        <f>IF(OR(AND(I8=3,J8=4),AND(I8=2,J8=5),AND(K8&gt;=52,K8&lt;=100)),"ZONA RIESGO EXTREMA",IF(OR(AND(I8=5,J8=2),AND(I8=4,J8=3),AND(I8=1,J8=4),AND(K8=20),AND(K8&gt;=28,K8&lt;=48)),"ZONA RIESGO ALTA",IF(OR(AND(I8=1,J8=3),AND(I8=4,J8=1),AND(K8=24)),"ZONA RIESGO MODERADA",IF(AND(K8&gt;=4,K8&lt;=16),"ZONA RIESGO BAJA"))))</f>
        <v>ZONA RIESGO MODERADA</v>
      </c>
      <c r="M8" s="4" t="s">
        <v>78</v>
      </c>
      <c r="N8" s="4" t="s">
        <v>92</v>
      </c>
    </row>
    <row r="9" spans="1:14" s="26" customFormat="1" ht="189.75" customHeight="1" x14ac:dyDescent="0.2">
      <c r="A9" s="4" t="str">
        <f>[8]IDENTIFICACIÓN!A13</f>
        <v>R2</v>
      </c>
      <c r="B9" s="4" t="s">
        <v>88</v>
      </c>
      <c r="C9" s="27" t="s">
        <v>35</v>
      </c>
      <c r="D9" s="4">
        <v>4</v>
      </c>
      <c r="E9" s="4">
        <v>3</v>
      </c>
      <c r="F9" s="3" t="s">
        <v>75</v>
      </c>
      <c r="G9" s="4" t="s">
        <v>91</v>
      </c>
      <c r="H9" s="5" t="s">
        <v>13</v>
      </c>
      <c r="I9" s="4">
        <v>4</v>
      </c>
      <c r="J9" s="4">
        <v>3</v>
      </c>
      <c r="K9" s="4">
        <v>48</v>
      </c>
      <c r="L9" s="35" t="s">
        <v>75</v>
      </c>
      <c r="M9" s="4" t="s">
        <v>78</v>
      </c>
      <c r="N9" s="4" t="s">
        <v>93</v>
      </c>
    </row>
    <row r="11" spans="1:14" s="13" customFormat="1" ht="15" customHeight="1" x14ac:dyDescent="0.25">
      <c r="A11" s="42" t="s">
        <v>41</v>
      </c>
      <c r="B11" s="42"/>
      <c r="C11" s="42" t="s">
        <v>83</v>
      </c>
      <c r="D11" s="42"/>
      <c r="E11" s="42"/>
      <c r="F11" s="42"/>
      <c r="G11" s="32"/>
    </row>
    <row r="12" spans="1:14" s="18" customFormat="1" ht="68.25" customHeight="1" x14ac:dyDescent="0.25">
      <c r="A12" s="75" t="s">
        <v>85</v>
      </c>
      <c r="B12" s="75"/>
      <c r="C12" s="36" t="s">
        <v>82</v>
      </c>
      <c r="D12" s="36"/>
      <c r="E12" s="36"/>
      <c r="F12" s="36"/>
      <c r="G12" s="33"/>
    </row>
    <row r="13" spans="1:14" s="18" customFormat="1" ht="14.25" customHeight="1" x14ac:dyDescent="0.25">
      <c r="A13" s="36" t="s">
        <v>86</v>
      </c>
      <c r="B13" s="36"/>
      <c r="C13" s="36"/>
      <c r="D13" s="36"/>
      <c r="E13" s="36"/>
      <c r="F13" s="36"/>
      <c r="G13" s="33"/>
    </row>
    <row r="14" spans="1:14" x14ac:dyDescent="0.2">
      <c r="C14" s="13"/>
      <c r="G14" s="34"/>
    </row>
    <row r="15" spans="1:14" x14ac:dyDescent="0.2">
      <c r="G15" s="34"/>
    </row>
  </sheetData>
  <mergeCells count="22">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 ref="A13:F13"/>
    <mergeCell ref="L6:L7"/>
    <mergeCell ref="A11:B11"/>
    <mergeCell ref="A12:B12"/>
    <mergeCell ref="C11:F11"/>
    <mergeCell ref="C12:F12"/>
  </mergeCells>
  <conditionalFormatting sqref="L8">
    <cfRule type="cellIs" dxfId="125" priority="46" stopIfTrue="1" operator="equal">
      <formula>"INACEPTABLE"</formula>
    </cfRule>
    <cfRule type="cellIs" dxfId="124" priority="47" stopIfTrue="1" operator="equal">
      <formula>"IMPORTANTE"</formula>
    </cfRule>
    <cfRule type="cellIs" dxfId="123" priority="48" stopIfTrue="1" operator="equal">
      <formula>"MODERADO"</formula>
    </cfRule>
  </conditionalFormatting>
  <conditionalFormatting sqref="L8">
    <cfRule type="cellIs" dxfId="122" priority="45" stopIfTrue="1" operator="equal">
      <formula>"TOLERABLE"</formula>
    </cfRule>
  </conditionalFormatting>
  <conditionalFormatting sqref="L8">
    <cfRule type="cellIs" dxfId="121" priority="43" stopIfTrue="1" operator="equal">
      <formula>"ZONA RIESGO ALTA"</formula>
    </cfRule>
    <cfRule type="cellIs" dxfId="120" priority="44" stopIfTrue="1" operator="equal">
      <formula>"ZONA RIESGO EXTREMA"</formula>
    </cfRule>
  </conditionalFormatting>
  <conditionalFormatting sqref="L8">
    <cfRule type="cellIs" dxfId="119" priority="41" stopIfTrue="1" operator="equal">
      <formula>"ZONA RIESGO BAJA"</formula>
    </cfRule>
    <cfRule type="cellIs" dxfId="118" priority="42" stopIfTrue="1" operator="equal">
      <formula>"ZONA RIESGO MODERADA"</formula>
    </cfRule>
  </conditionalFormatting>
  <conditionalFormatting sqref="L8">
    <cfRule type="cellIs" dxfId="117" priority="39" stopIfTrue="1" operator="equal">
      <formula>"ZONA RIESGO MODERADA"</formula>
    </cfRule>
    <cfRule type="cellIs" dxfId="116" priority="40" stopIfTrue="1" operator="equal">
      <formula>"ZONA RIESGO ALTA"</formula>
    </cfRule>
  </conditionalFormatting>
  <conditionalFormatting sqref="F8:F9">
    <cfRule type="cellIs" dxfId="115" priority="1" stopIfTrue="1" operator="equal">
      <formula>"ZONA RIESGO MODERADA"</formula>
    </cfRule>
    <cfRule type="cellIs" dxfId="114" priority="2" stopIfTrue="1" operator="equal">
      <formula>"ZONA RIESGO ALTA"</formula>
    </cfRule>
  </conditionalFormatting>
  <conditionalFormatting sqref="F8:F9">
    <cfRule type="cellIs" dxfId="113" priority="5" stopIfTrue="1" operator="equal">
      <formula>"ZONA RIESGO ALTA"</formula>
    </cfRule>
    <cfRule type="cellIs" dxfId="112" priority="6" stopIfTrue="1" operator="equal">
      <formula>"ZONA RIESGO EXTREMA"</formula>
    </cfRule>
  </conditionalFormatting>
  <conditionalFormatting sqref="F8:F9">
    <cfRule type="cellIs" dxfId="111" priority="3" stopIfTrue="1" operator="equal">
      <formula>"ZONA RIESGO BAJA"</formula>
    </cfRule>
    <cfRule type="cellIs" dxfId="110" priority="4" stopIfTrue="1" operator="equal">
      <formula>"ZONA RIESGO MODERADA"</formula>
    </cfRule>
  </conditionalFormatting>
  <conditionalFormatting sqref="L9">
    <cfRule type="cellIs" dxfId="109" priority="15" stopIfTrue="1" operator="equal">
      <formula>"ZONA RIESGO ALTA"</formula>
    </cfRule>
    <cfRule type="cellIs" dxfId="108" priority="16" stopIfTrue="1" operator="equal">
      <formula>"ZONA RIESGO EXTREMA"</formula>
    </cfRule>
  </conditionalFormatting>
  <conditionalFormatting sqref="L9">
    <cfRule type="cellIs" dxfId="107" priority="13" stopIfTrue="1" operator="equal">
      <formula>"ZONA RIESGO BAJA"</formula>
    </cfRule>
    <cfRule type="cellIs" dxfId="106" priority="14" stopIfTrue="1" operator="equal">
      <formula>"ZONA RIESGO MODERADA"</formula>
    </cfRule>
  </conditionalFormatting>
  <conditionalFormatting sqref="L9">
    <cfRule type="cellIs" dxfId="105" priority="11" stopIfTrue="1" operator="equal">
      <formula>"ZONA RIESGO MODERADA"</formula>
    </cfRule>
    <cfRule type="cellIs" dxfId="104" priority="12" stopIfTrue="1" operator="equal">
      <formula>"ZONA RIESGO ALTA"</formula>
    </cfRule>
  </conditionalFormatting>
  <conditionalFormatting sqref="F8:F9">
    <cfRule type="cellIs" dxfId="103" priority="8" stopIfTrue="1" operator="equal">
      <formula>"INACEPTABLE"</formula>
    </cfRule>
    <cfRule type="cellIs" dxfId="102" priority="9" stopIfTrue="1" operator="equal">
      <formula>"IMPORTANTE"</formula>
    </cfRule>
    <cfRule type="cellIs" dxfId="101" priority="10" stopIfTrue="1" operator="equal">
      <formula>"MODERADO"</formula>
    </cfRule>
  </conditionalFormatting>
  <conditionalFormatting sqref="F8:F9">
    <cfRule type="cellIs" dxfId="100" priority="7" stopIfTrue="1" operator="equal">
      <formula>"TOLERABLE"</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700-000002000000}">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N50"/>
  <sheetViews>
    <sheetView topLeftCell="A9" workbookViewId="0">
      <selection activeCell="B9" sqref="B9"/>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6" t="str">
        <f>'[9]CONTEXTO ESTRATEGICO'!A1</f>
        <v>EMPRESA DE RENOVACIÓN Y DESARROLLO URBANO DE BOGOTÁ</v>
      </c>
      <c r="B1" s="57"/>
      <c r="C1" s="57"/>
      <c r="D1" s="57"/>
      <c r="E1" s="57"/>
      <c r="F1" s="57"/>
      <c r="G1" s="57"/>
      <c r="H1" s="57"/>
      <c r="I1" s="57"/>
      <c r="J1" s="57"/>
      <c r="K1" s="57"/>
      <c r="L1" s="57"/>
      <c r="M1" s="57"/>
      <c r="N1" s="58"/>
    </row>
    <row r="2" spans="1:14" ht="14.25" customHeight="1" x14ac:dyDescent="0.2">
      <c r="A2" s="59" t="s">
        <v>47</v>
      </c>
      <c r="B2" s="60"/>
      <c r="C2" s="60"/>
      <c r="D2" s="60"/>
      <c r="E2" s="60"/>
      <c r="F2" s="60"/>
      <c r="G2" s="60"/>
      <c r="H2" s="60"/>
      <c r="I2" s="60"/>
      <c r="J2" s="60"/>
      <c r="K2" s="60"/>
      <c r="L2" s="60"/>
      <c r="M2" s="60"/>
      <c r="N2" s="61"/>
    </row>
    <row r="3" spans="1:14" s="9" customFormat="1" ht="22.5" customHeight="1" x14ac:dyDescent="0.2">
      <c r="A3" s="53" t="s">
        <v>0</v>
      </c>
      <c r="B3" s="53"/>
      <c r="C3" s="51" t="s">
        <v>1</v>
      </c>
      <c r="D3" s="51"/>
      <c r="E3" s="51"/>
      <c r="F3" s="51"/>
      <c r="G3" s="51"/>
      <c r="H3" s="51"/>
      <c r="I3" s="51"/>
      <c r="J3" s="51"/>
      <c r="K3" s="51"/>
      <c r="L3" s="51"/>
      <c r="M3" s="51"/>
      <c r="N3" s="51"/>
    </row>
    <row r="4" spans="1:14" s="9" customFormat="1" ht="15" x14ac:dyDescent="0.2">
      <c r="A4" s="53"/>
      <c r="B4" s="53"/>
      <c r="C4" s="51"/>
      <c r="D4" s="51"/>
      <c r="E4" s="51"/>
      <c r="F4" s="51"/>
      <c r="G4" s="51"/>
      <c r="H4" s="51"/>
      <c r="I4" s="51"/>
      <c r="J4" s="51"/>
      <c r="K4" s="51"/>
      <c r="L4" s="51"/>
      <c r="M4" s="51"/>
      <c r="N4" s="51"/>
    </row>
    <row r="5" spans="1:14" s="24" customFormat="1" ht="63" customHeight="1" x14ac:dyDescent="0.3">
      <c r="A5" s="52" t="str">
        <f>'[9]CONTEXTO ESTRATEGICO'!A12</f>
        <v>GESTIÓN JURÍDICA Y CONTRACTUAL</v>
      </c>
      <c r="B5" s="52"/>
      <c r="C5" s="52" t="str">
        <f>[9]ANALISIS!C8</f>
        <v>Adelantar los procesos jurídicos y de contratación relacionados con el desarrollo de la misión de la Empresa de Renovación y Desarrollo Urbano de Bogotá.</v>
      </c>
      <c r="D5" s="52"/>
      <c r="E5" s="52"/>
      <c r="F5" s="52"/>
      <c r="G5" s="52"/>
      <c r="H5" s="52"/>
      <c r="I5" s="52"/>
      <c r="J5" s="52"/>
      <c r="K5" s="52"/>
      <c r="L5" s="52"/>
      <c r="M5" s="52"/>
      <c r="N5" s="52"/>
    </row>
    <row r="6" spans="1:14" s="19" customFormat="1" ht="12" x14ac:dyDescent="0.2">
      <c r="A6" s="54" t="s">
        <v>2</v>
      </c>
      <c r="B6" s="54" t="s">
        <v>3</v>
      </c>
      <c r="C6" s="54" t="s">
        <v>34</v>
      </c>
      <c r="D6" s="37" t="s">
        <v>4</v>
      </c>
      <c r="E6" s="37"/>
      <c r="F6" s="37" t="s">
        <v>33</v>
      </c>
      <c r="G6" s="37" t="s">
        <v>11</v>
      </c>
      <c r="H6" s="37" t="s">
        <v>12</v>
      </c>
      <c r="I6" s="37" t="s">
        <v>5</v>
      </c>
      <c r="J6" s="37"/>
      <c r="K6" s="37"/>
      <c r="L6" s="37" t="s">
        <v>6</v>
      </c>
      <c r="M6" s="37" t="s">
        <v>7</v>
      </c>
      <c r="N6" s="37" t="s">
        <v>8</v>
      </c>
    </row>
    <row r="7" spans="1:14" s="19" customFormat="1" ht="24" x14ac:dyDescent="0.2">
      <c r="A7" s="54"/>
      <c r="B7" s="54"/>
      <c r="C7" s="54"/>
      <c r="D7" s="11" t="s">
        <v>9</v>
      </c>
      <c r="E7" s="11" t="s">
        <v>10</v>
      </c>
      <c r="F7" s="37"/>
      <c r="G7" s="37"/>
      <c r="H7" s="37"/>
      <c r="I7" s="11" t="s">
        <v>13</v>
      </c>
      <c r="J7" s="11" t="s">
        <v>14</v>
      </c>
      <c r="K7" s="11" t="s">
        <v>15</v>
      </c>
      <c r="L7" s="37"/>
      <c r="M7" s="37"/>
      <c r="N7" s="37"/>
    </row>
    <row r="8" spans="1:14" s="26" customFormat="1" ht="229.5" customHeight="1" x14ac:dyDescent="0.2">
      <c r="A8" s="4" t="str">
        <f>[9]IDENTIFICACIÓN!A12</f>
        <v>R1</v>
      </c>
      <c r="B8" s="4" t="str">
        <f>'[9]CONTEXTO ESTRATEGICO'!J12</f>
        <v>Posibilidad de manipulación indebida de procesos judiciales para favorecer un interés particular.</v>
      </c>
      <c r="C8" s="27" t="s">
        <v>40</v>
      </c>
      <c r="D8" s="4">
        <f>[9]ANALISIS!C11</f>
        <v>2</v>
      </c>
      <c r="E8" s="4">
        <f>[9]ANALISIS!D11</f>
        <v>3</v>
      </c>
      <c r="F8" s="25"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4" s="26" customFormat="1" ht="270" customHeight="1" x14ac:dyDescent="0.2">
      <c r="A9" s="4" t="str">
        <f>[9]IDENTIFICACIÓN!A13</f>
        <v>R2</v>
      </c>
      <c r="B9" s="4" t="str">
        <f>'[9]CONTEXTO ESTRATEGICO'!J13</f>
        <v>Estudios previos, Términos de Referencia o Pliego de Condiciones manipulados o hechos a la medida de un contratista en particular.</v>
      </c>
      <c r="C9" s="27" t="s">
        <v>40</v>
      </c>
      <c r="D9" s="4">
        <f>[9]ANALISIS!C12</f>
        <v>2</v>
      </c>
      <c r="E9" s="4">
        <f>[9]ANALISIS!D12</f>
        <v>5</v>
      </c>
      <c r="F9" s="25"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5"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4" s="26" customFormat="1" ht="265.5" customHeight="1" x14ac:dyDescent="0.2">
      <c r="A10" s="4" t="str">
        <f>[9]IDENTIFICACIÓN!A14</f>
        <v>R3</v>
      </c>
      <c r="B10" s="4" t="str">
        <f>'[9]CONTEXTO ESTRATEGICO'!J14</f>
        <v>Posibilidad de retrasos y/o vencimiento en los trámites contractuales y legales.</v>
      </c>
      <c r="C10" s="27" t="s">
        <v>36</v>
      </c>
      <c r="D10" s="4">
        <f>[9]ANALISIS!C13</f>
        <v>2</v>
      </c>
      <c r="E10" s="4">
        <f>[9]ANALISIS!D13</f>
        <v>4</v>
      </c>
      <c r="F10" s="25"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5"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4" s="8" customFormat="1" ht="15" x14ac:dyDescent="0.2">
      <c r="G11" s="14" t="s">
        <v>16</v>
      </c>
    </row>
    <row r="12" spans="1:14" s="13" customFormat="1" ht="15" x14ac:dyDescent="0.25">
      <c r="A12" s="42" t="s">
        <v>41</v>
      </c>
      <c r="B12" s="42"/>
      <c r="C12" s="42" t="s">
        <v>42</v>
      </c>
      <c r="D12" s="42"/>
      <c r="E12" s="42" t="s">
        <v>43</v>
      </c>
      <c r="F12" s="42"/>
      <c r="G12" s="42"/>
    </row>
    <row r="13" spans="1:14" s="18" customFormat="1" ht="89.25" customHeight="1" x14ac:dyDescent="0.25">
      <c r="A13" s="36" t="s">
        <v>62</v>
      </c>
      <c r="B13" s="36"/>
      <c r="C13" s="36" t="s">
        <v>63</v>
      </c>
      <c r="D13" s="36"/>
      <c r="E13" s="36" t="s">
        <v>44</v>
      </c>
      <c r="F13" s="36"/>
      <c r="G13" s="36"/>
    </row>
    <row r="14" spans="1:14" s="18" customFormat="1" ht="14.25" customHeight="1" x14ac:dyDescent="0.25">
      <c r="A14" s="40" t="s">
        <v>72</v>
      </c>
      <c r="B14" s="55"/>
      <c r="C14" s="55"/>
      <c r="D14" s="55"/>
      <c r="E14" s="55"/>
      <c r="F14" s="55"/>
      <c r="G14" s="41"/>
    </row>
    <row r="15" spans="1:14" x14ac:dyDescent="0.2">
      <c r="C15" s="13"/>
    </row>
    <row r="16" spans="1:14"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F10 L8:L10">
    <cfRule type="cellIs" dxfId="96" priority="7" stopIfTrue="1" operator="equal">
      <formula>"TOLERABLE"</formula>
    </cfRule>
  </conditionalFormatting>
  <conditionalFormatting sqref="F8:F10 L8:L10">
    <cfRule type="cellIs" dxfId="95" priority="5" stopIfTrue="1" operator="equal">
      <formula>"ZONA RIESGO ALTA"</formula>
    </cfRule>
    <cfRule type="cellIs" dxfId="94" priority="6" stopIfTrue="1" operator="equal">
      <formula>"ZONA RIESGO EXTREMA"</formula>
    </cfRule>
  </conditionalFormatting>
  <conditionalFormatting sqref="F8:F10 L8:L10">
    <cfRule type="cellIs" dxfId="93" priority="3" stopIfTrue="1" operator="equal">
      <formula>"ZONA RIESGO BAJA"</formula>
    </cfRule>
    <cfRule type="cellIs" dxfId="92" priority="4" stopIfTrue="1" operator="equal">
      <formula>"ZONA RIESGO MODERADA"</formula>
    </cfRule>
  </conditionalFormatting>
  <conditionalFormatting sqref="F8:F10 L8:L10">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 Estrat</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Carolina González M.</cp:lastModifiedBy>
  <dcterms:created xsi:type="dcterms:W3CDTF">2019-12-17T14:42:07Z</dcterms:created>
  <dcterms:modified xsi:type="dcterms:W3CDTF">2021-04-26T21:19:11Z</dcterms:modified>
</cp:coreProperties>
</file>