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hidePivotFieldList="1" defaultThemeVersion="124226"/>
  <mc:AlternateContent xmlns:mc="http://schemas.openxmlformats.org/markup-compatibility/2006">
    <mc:Choice Requires="x15">
      <x15ac:absPath xmlns:x15ac="http://schemas.microsoft.com/office/spreadsheetml/2010/11/ac" url="https://d.docs.live.net/c00fc60f02f207ca/Escritorio/Teletrabajo ERU/Riesgos/2022/Actualizaciones/"/>
    </mc:Choice>
  </mc:AlternateContent>
  <xr:revisionPtr revIDLastSave="0" documentId="8_{30E9C882-E22B-489C-AAB4-750D28FFF6DA}" xr6:coauthVersionLast="47" xr6:coauthVersionMax="47" xr10:uidLastSave="{00000000-0000-0000-0000-000000000000}"/>
  <bookViews>
    <workbookView xWindow="-120" yWindow="-120" windowWidth="20730" windowHeight="11160" tabRatio="882" activeTab="2" xr2:uid="{00000000-000D-0000-FFFF-FFFF00000000}"/>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2" hidden="1">'Mapa final'!$A$6:$BS$157</definedName>
  </definedName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245" i="19" l="1"/>
  <c r="X238" i="19"/>
  <c r="W238" i="19"/>
  <c r="X237" i="19"/>
  <c r="X236" i="19"/>
  <c r="X232" i="19"/>
  <c r="W232" i="19"/>
  <c r="X226" i="19"/>
  <c r="X218" i="19"/>
  <c r="W218" i="19"/>
  <c r="X209" i="19"/>
  <c r="W209" i="19"/>
  <c r="X195" i="19"/>
  <c r="X188" i="19"/>
  <c r="W188" i="19"/>
  <c r="X187" i="19"/>
  <c r="X186" i="19"/>
  <c r="X182" i="19"/>
  <c r="W182" i="19"/>
  <c r="X176" i="19"/>
  <c r="X168" i="19"/>
  <c r="W168" i="19"/>
  <c r="X159" i="19"/>
  <c r="W159" i="19"/>
  <c r="X145" i="19"/>
  <c r="X138" i="19"/>
  <c r="W138" i="19"/>
  <c r="X137" i="19"/>
  <c r="X136" i="19"/>
  <c r="X132" i="19"/>
  <c r="W132" i="19"/>
  <c r="X126" i="19"/>
  <c r="X118" i="19"/>
  <c r="W118" i="19"/>
  <c r="X109" i="19"/>
  <c r="W109" i="19"/>
  <c r="X95" i="19"/>
  <c r="X88" i="19"/>
  <c r="W88" i="19"/>
  <c r="X87" i="19"/>
  <c r="X86" i="19"/>
  <c r="X82" i="19"/>
  <c r="W82" i="19"/>
  <c r="X76" i="19"/>
  <c r="X68" i="19"/>
  <c r="W68" i="19"/>
  <c r="X59" i="19"/>
  <c r="W59" i="19"/>
  <c r="X45" i="19"/>
  <c r="X38" i="19"/>
  <c r="W38" i="19"/>
  <c r="X37" i="19"/>
  <c r="X36" i="19"/>
  <c r="X32" i="19"/>
  <c r="W32" i="19"/>
  <c r="X26" i="19"/>
  <c r="X18" i="19"/>
  <c r="W18" i="19"/>
  <c r="X9" i="19"/>
  <c r="W9" i="19"/>
  <c r="U245" i="19"/>
  <c r="U238" i="19"/>
  <c r="T238" i="19"/>
  <c r="U237" i="19"/>
  <c r="U236" i="19"/>
  <c r="U232" i="19"/>
  <c r="T232" i="19"/>
  <c r="U226" i="19"/>
  <c r="U218" i="19"/>
  <c r="T218" i="19"/>
  <c r="U209" i="19"/>
  <c r="T209" i="19"/>
  <c r="U195" i="19"/>
  <c r="U188" i="19"/>
  <c r="T188" i="19"/>
  <c r="U187" i="19"/>
  <c r="U186" i="19"/>
  <c r="U182" i="19"/>
  <c r="T182" i="19"/>
  <c r="U176" i="19"/>
  <c r="U168" i="19"/>
  <c r="T168" i="19"/>
  <c r="U159" i="19"/>
  <c r="T159" i="19"/>
  <c r="U145" i="19"/>
  <c r="U138" i="19"/>
  <c r="T138" i="19"/>
  <c r="U137" i="19"/>
  <c r="U136" i="19"/>
  <c r="U132" i="19"/>
  <c r="T132" i="19"/>
  <c r="U126" i="19"/>
  <c r="U118" i="19"/>
  <c r="T118" i="19"/>
  <c r="U109" i="19"/>
  <c r="T109" i="19"/>
  <c r="U95" i="19"/>
  <c r="U88" i="19"/>
  <c r="T88" i="19"/>
  <c r="U87" i="19"/>
  <c r="U86" i="19"/>
  <c r="U82" i="19"/>
  <c r="T82" i="19"/>
  <c r="U76" i="19"/>
  <c r="U68" i="19"/>
  <c r="T68" i="19"/>
  <c r="U59" i="19"/>
  <c r="T59" i="19"/>
  <c r="U45" i="19"/>
  <c r="U38" i="19"/>
  <c r="T38" i="19"/>
  <c r="U37" i="19"/>
  <c r="U36" i="19"/>
  <c r="U32" i="19"/>
  <c r="T32" i="19"/>
  <c r="U26" i="19"/>
  <c r="U18" i="19"/>
  <c r="T18" i="19"/>
  <c r="U9" i="19"/>
  <c r="T9" i="19"/>
  <c r="R245" i="19"/>
  <c r="R238" i="19"/>
  <c r="Q238" i="19"/>
  <c r="R237" i="19"/>
  <c r="R236" i="19"/>
  <c r="R232" i="19"/>
  <c r="Q232" i="19"/>
  <c r="R226" i="19"/>
  <c r="R218" i="19"/>
  <c r="Q218" i="19"/>
  <c r="R209" i="19"/>
  <c r="Q209" i="19"/>
  <c r="R195" i="19"/>
  <c r="R188" i="19"/>
  <c r="Q188" i="19"/>
  <c r="R187" i="19"/>
  <c r="R186" i="19"/>
  <c r="R182" i="19"/>
  <c r="Q182" i="19"/>
  <c r="R176" i="19"/>
  <c r="R168" i="19"/>
  <c r="Q168" i="19"/>
  <c r="R159" i="19"/>
  <c r="Q159" i="19"/>
  <c r="R145" i="19"/>
  <c r="R138" i="19"/>
  <c r="Q138" i="19"/>
  <c r="R137" i="19"/>
  <c r="R136" i="19"/>
  <c r="R132" i="19"/>
  <c r="Q132" i="19"/>
  <c r="R126" i="19"/>
  <c r="R118" i="19"/>
  <c r="Q118" i="19"/>
  <c r="R109" i="19"/>
  <c r="Q109" i="19"/>
  <c r="R95" i="19"/>
  <c r="R88" i="19"/>
  <c r="Q88" i="19"/>
  <c r="R87" i="19"/>
  <c r="R86" i="19"/>
  <c r="R82" i="19"/>
  <c r="Q82" i="19"/>
  <c r="R76" i="19"/>
  <c r="R68" i="19"/>
  <c r="Q68" i="19"/>
  <c r="R59" i="19"/>
  <c r="Q59" i="19"/>
  <c r="R45" i="19"/>
  <c r="R38" i="19"/>
  <c r="Q38" i="19"/>
  <c r="R37" i="19"/>
  <c r="R36" i="19"/>
  <c r="R32" i="19"/>
  <c r="Q32" i="19"/>
  <c r="R26" i="19"/>
  <c r="R18" i="19"/>
  <c r="Q18" i="19"/>
  <c r="R9" i="19"/>
  <c r="Q9" i="19"/>
  <c r="O245" i="19"/>
  <c r="O238" i="19"/>
  <c r="N238" i="19"/>
  <c r="O237" i="19"/>
  <c r="O236" i="19"/>
  <c r="O232" i="19"/>
  <c r="N232" i="19"/>
  <c r="O226" i="19"/>
  <c r="O218" i="19"/>
  <c r="N218" i="19"/>
  <c r="O209" i="19"/>
  <c r="N209" i="19"/>
  <c r="O195" i="19"/>
  <c r="O188" i="19"/>
  <c r="N188" i="19"/>
  <c r="O187" i="19"/>
  <c r="O186" i="19"/>
  <c r="O182" i="19"/>
  <c r="N182" i="19"/>
  <c r="O176" i="19"/>
  <c r="O168" i="19"/>
  <c r="N168" i="19"/>
  <c r="O159" i="19"/>
  <c r="N159" i="19"/>
  <c r="O145" i="19"/>
  <c r="O138" i="19"/>
  <c r="N138" i="19"/>
  <c r="O137" i="19"/>
  <c r="O136" i="19"/>
  <c r="O132" i="19"/>
  <c r="N132" i="19"/>
  <c r="O126" i="19"/>
  <c r="O118" i="19"/>
  <c r="N118" i="19"/>
  <c r="O109" i="19"/>
  <c r="N109" i="19"/>
  <c r="O95" i="19"/>
  <c r="O88" i="19"/>
  <c r="N88" i="19"/>
  <c r="O87" i="19"/>
  <c r="O86" i="19"/>
  <c r="O82" i="19"/>
  <c r="N82" i="19"/>
  <c r="O76" i="19"/>
  <c r="O68" i="19"/>
  <c r="N68" i="19"/>
  <c r="O59" i="19"/>
  <c r="N59" i="19"/>
  <c r="O45" i="19"/>
  <c r="O38" i="19"/>
  <c r="N38" i="19"/>
  <c r="O37" i="19"/>
  <c r="O36" i="19"/>
  <c r="O32" i="19"/>
  <c r="N32" i="19"/>
  <c r="O26" i="19"/>
  <c r="O18" i="19"/>
  <c r="N18" i="19"/>
  <c r="O9" i="19"/>
  <c r="N9" i="19"/>
  <c r="L95" i="19"/>
  <c r="L88" i="19"/>
  <c r="K88" i="19"/>
  <c r="L87" i="19"/>
  <c r="L86" i="19"/>
  <c r="L82" i="19"/>
  <c r="K82" i="19"/>
  <c r="L76" i="19"/>
  <c r="L68" i="19"/>
  <c r="K68" i="19"/>
  <c r="L59" i="19"/>
  <c r="K59" i="19"/>
  <c r="L145" i="19"/>
  <c r="L138" i="19"/>
  <c r="K138" i="19"/>
  <c r="L137" i="19"/>
  <c r="L136" i="19"/>
  <c r="L132" i="19"/>
  <c r="K132" i="19"/>
  <c r="L126" i="19"/>
  <c r="L118" i="19"/>
  <c r="K118" i="19"/>
  <c r="L109" i="19"/>
  <c r="K109" i="19"/>
  <c r="L195" i="19"/>
  <c r="L188" i="19"/>
  <c r="K188" i="19"/>
  <c r="L187" i="19"/>
  <c r="L186" i="19"/>
  <c r="L182" i="19"/>
  <c r="K182" i="19"/>
  <c r="L176" i="19"/>
  <c r="L168" i="19"/>
  <c r="K168" i="19"/>
  <c r="L159" i="19"/>
  <c r="K159" i="19"/>
  <c r="L245" i="19"/>
  <c r="L238" i="19"/>
  <c r="K238" i="19"/>
  <c r="L237" i="19"/>
  <c r="L236" i="19"/>
  <c r="L232" i="19"/>
  <c r="K232" i="19"/>
  <c r="L226" i="19"/>
  <c r="L218" i="19"/>
  <c r="K218" i="19"/>
  <c r="L209" i="19"/>
  <c r="K209" i="19"/>
  <c r="L45" i="19"/>
  <c r="L38" i="19"/>
  <c r="K38" i="19"/>
  <c r="L37" i="19"/>
  <c r="K142" i="1"/>
  <c r="T142" i="1"/>
  <c r="AA142" i="1" s="1"/>
  <c r="W142" i="1"/>
  <c r="T143" i="1"/>
  <c r="AA143" i="1" s="1"/>
  <c r="W143" i="1"/>
  <c r="T144" i="1"/>
  <c r="AA144" i="1" s="1"/>
  <c r="W144" i="1"/>
  <c r="K145" i="1"/>
  <c r="T145" i="1"/>
  <c r="AA145" i="1" s="1"/>
  <c r="W145" i="1"/>
  <c r="AE145" i="1"/>
  <c r="AD145" i="1" s="1"/>
  <c r="T146" i="1"/>
  <c r="W146" i="1"/>
  <c r="T147" i="1"/>
  <c r="AA147" i="1" s="1"/>
  <c r="W147" i="1"/>
  <c r="AE147" i="1"/>
  <c r="AD147" i="1" s="1"/>
  <c r="K148" i="1"/>
  <c r="T148" i="1"/>
  <c r="AA148" i="1" s="1"/>
  <c r="W148" i="1"/>
  <c r="T149" i="1"/>
  <c r="AA149" i="1" s="1"/>
  <c r="W149" i="1"/>
  <c r="T150" i="1"/>
  <c r="AA150" i="1" s="1"/>
  <c r="W150" i="1"/>
  <c r="K151" i="1"/>
  <c r="L151" i="1" s="1"/>
  <c r="T151" i="1"/>
  <c r="AA151" i="1" s="1"/>
  <c r="AC151" i="1" s="1"/>
  <c r="W151" i="1"/>
  <c r="T152" i="1"/>
  <c r="W152" i="1"/>
  <c r="T153" i="1"/>
  <c r="AA153" i="1" s="1"/>
  <c r="W153" i="1"/>
  <c r="K154" i="1"/>
  <c r="T154" i="1"/>
  <c r="AA154" i="1" s="1"/>
  <c r="W154" i="1"/>
  <c r="T155" i="1"/>
  <c r="AA155" i="1" s="1"/>
  <c r="W155" i="1"/>
  <c r="T156" i="1"/>
  <c r="AA156" i="1" s="1"/>
  <c r="W156" i="1"/>
  <c r="W103" i="1"/>
  <c r="T103" i="1"/>
  <c r="N103" i="1"/>
  <c r="O103" i="1" s="1"/>
  <c r="P103" i="1" s="1"/>
  <c r="K103" i="1"/>
  <c r="AA152" i="1" l="1"/>
  <c r="AE152" i="1"/>
  <c r="AD152" i="1" s="1"/>
  <c r="AA146" i="1"/>
  <c r="AB146" i="1" s="1"/>
  <c r="AE146" i="1"/>
  <c r="AD146" i="1" s="1"/>
  <c r="AE151" i="1"/>
  <c r="AD151" i="1" s="1"/>
  <c r="AC147" i="1"/>
  <c r="AB147" i="1"/>
  <c r="X152" i="19" s="1"/>
  <c r="AC152" i="1"/>
  <c r="AB152" i="1"/>
  <c r="AC145" i="1"/>
  <c r="AB145" i="1"/>
  <c r="AC146" i="1"/>
  <c r="AC153" i="1"/>
  <c r="AB153" i="1"/>
  <c r="AF147" i="1"/>
  <c r="X102" i="19"/>
  <c r="X252" i="19"/>
  <c r="U252" i="19"/>
  <c r="R252" i="19"/>
  <c r="U152" i="19"/>
  <c r="R202" i="19"/>
  <c r="R152" i="19"/>
  <c r="O202" i="19"/>
  <c r="L202" i="19"/>
  <c r="L142" i="1"/>
  <c r="O52" i="19"/>
  <c r="AE153" i="1"/>
  <c r="AD153" i="1" s="1"/>
  <c r="L148" i="1"/>
  <c r="L52" i="19"/>
  <c r="R102" i="19"/>
  <c r="L154" i="1"/>
  <c r="AB151" i="1"/>
  <c r="L145" i="1"/>
  <c r="BB78" i="18"/>
  <c r="N38" i="18"/>
  <c r="N78" i="18"/>
  <c r="X98" i="18"/>
  <c r="AH78" i="18"/>
  <c r="X38" i="18"/>
  <c r="AH58" i="18"/>
  <c r="AH98" i="18"/>
  <c r="AR78" i="18"/>
  <c r="BB98" i="18"/>
  <c r="X18" i="18"/>
  <c r="X58" i="18"/>
  <c r="AH38" i="18"/>
  <c r="AR18" i="18"/>
  <c r="AR58" i="18"/>
  <c r="AR98" i="18"/>
  <c r="BB38" i="18"/>
  <c r="N18" i="18"/>
  <c r="N58" i="18"/>
  <c r="N98" i="18"/>
  <c r="X78" i="18"/>
  <c r="AH18" i="18"/>
  <c r="AR38" i="18"/>
  <c r="BB18" i="18"/>
  <c r="BB58" i="18"/>
  <c r="AB155" i="1"/>
  <c r="AC155" i="1"/>
  <c r="AB144" i="1"/>
  <c r="AC144" i="1"/>
  <c r="AB142" i="1"/>
  <c r="AC142" i="1"/>
  <c r="AB150" i="1"/>
  <c r="AC150" i="1"/>
  <c r="AB148" i="1"/>
  <c r="AC148" i="1"/>
  <c r="AB156" i="1"/>
  <c r="AC156" i="1"/>
  <c r="AB154" i="1"/>
  <c r="AC154" i="1"/>
  <c r="AB143" i="1"/>
  <c r="AC143" i="1"/>
  <c r="AB149" i="1"/>
  <c r="AC149" i="1"/>
  <c r="AE156" i="1"/>
  <c r="AD156" i="1" s="1"/>
  <c r="AE155" i="1"/>
  <c r="AD155" i="1" s="1"/>
  <c r="AE154" i="1"/>
  <c r="AD154" i="1" s="1"/>
  <c r="AE150" i="1"/>
  <c r="AD150" i="1" s="1"/>
  <c r="AE149" i="1"/>
  <c r="AD149" i="1" s="1"/>
  <c r="AE148" i="1"/>
  <c r="AD148" i="1" s="1"/>
  <c r="AE144" i="1"/>
  <c r="AD144" i="1" s="1"/>
  <c r="AE143" i="1"/>
  <c r="AD143" i="1" s="1"/>
  <c r="AE142" i="1"/>
  <c r="AD142" i="1" s="1"/>
  <c r="Q103" i="1"/>
  <c r="AE103" i="1"/>
  <c r="AD103" i="1" s="1"/>
  <c r="L103" i="1"/>
  <c r="AA103" i="1" s="1"/>
  <c r="L252" i="19" l="1"/>
  <c r="U52" i="19"/>
  <c r="L152" i="19"/>
  <c r="U102" i="19"/>
  <c r="O102" i="19"/>
  <c r="X202" i="19"/>
  <c r="U202" i="19"/>
  <c r="O152" i="19"/>
  <c r="L102" i="19"/>
  <c r="O252" i="19"/>
  <c r="R52" i="19"/>
  <c r="X52" i="19"/>
  <c r="V154" i="19"/>
  <c r="S204" i="19"/>
  <c r="V104" i="19"/>
  <c r="V254" i="19"/>
  <c r="V54" i="19"/>
  <c r="V204" i="19"/>
  <c r="S254" i="19"/>
  <c r="P254" i="19"/>
  <c r="P54" i="19"/>
  <c r="M104" i="19"/>
  <c r="S154" i="19"/>
  <c r="P204" i="19"/>
  <c r="M254" i="19"/>
  <c r="J104" i="19"/>
  <c r="S54" i="19"/>
  <c r="P104" i="19"/>
  <c r="M154" i="19"/>
  <c r="J154" i="19"/>
  <c r="P154" i="19"/>
  <c r="M54" i="19"/>
  <c r="J254" i="19"/>
  <c r="J204" i="19"/>
  <c r="S104" i="19"/>
  <c r="M204" i="19"/>
  <c r="J54" i="19"/>
  <c r="AF153" i="1"/>
  <c r="X254" i="19"/>
  <c r="X54" i="19"/>
  <c r="X204" i="19"/>
  <c r="U254" i="19"/>
  <c r="X154" i="19"/>
  <c r="U204" i="19"/>
  <c r="X104" i="19"/>
  <c r="U154" i="19"/>
  <c r="U104" i="19"/>
  <c r="R154" i="19"/>
  <c r="O204" i="19"/>
  <c r="U54" i="19"/>
  <c r="R104" i="19"/>
  <c r="O154" i="19"/>
  <c r="R204" i="19"/>
  <c r="O254" i="19"/>
  <c r="L204" i="19"/>
  <c r="L54" i="19"/>
  <c r="O54" i="19"/>
  <c r="L254" i="19"/>
  <c r="R54" i="19"/>
  <c r="L104" i="19"/>
  <c r="R254" i="19"/>
  <c r="O104" i="19"/>
  <c r="L154" i="19"/>
  <c r="AF145" i="1"/>
  <c r="V252" i="19"/>
  <c r="V52" i="19"/>
  <c r="V202" i="19"/>
  <c r="S252" i="19"/>
  <c r="V152" i="19"/>
  <c r="S202" i="19"/>
  <c r="V102" i="19"/>
  <c r="S102" i="19"/>
  <c r="P152" i="19"/>
  <c r="M202" i="19"/>
  <c r="S52" i="19"/>
  <c r="P102" i="19"/>
  <c r="M152" i="19"/>
  <c r="S152" i="19"/>
  <c r="P202" i="19"/>
  <c r="M252" i="19"/>
  <c r="J202" i="19"/>
  <c r="M52" i="19"/>
  <c r="J252" i="19"/>
  <c r="P252" i="19"/>
  <c r="M102" i="19"/>
  <c r="J102" i="19"/>
  <c r="J52" i="19"/>
  <c r="P52" i="19"/>
  <c r="J152" i="19"/>
  <c r="AF149" i="1"/>
  <c r="W253" i="19"/>
  <c r="W53" i="19"/>
  <c r="W203" i="19"/>
  <c r="T253" i="19"/>
  <c r="W153" i="19"/>
  <c r="T203" i="19"/>
  <c r="W103" i="19"/>
  <c r="T103" i="19"/>
  <c r="Q153" i="19"/>
  <c r="N203" i="19"/>
  <c r="T53" i="19"/>
  <c r="Q103" i="19"/>
  <c r="N153" i="19"/>
  <c r="Q253" i="19"/>
  <c r="Q53" i="19"/>
  <c r="N103" i="19"/>
  <c r="K203" i="19"/>
  <c r="N53" i="19"/>
  <c r="K253" i="19"/>
  <c r="T153" i="19"/>
  <c r="N253" i="19"/>
  <c r="K153" i="19"/>
  <c r="Q203" i="19"/>
  <c r="K103" i="19"/>
  <c r="K53" i="19"/>
  <c r="V205" i="19"/>
  <c r="S255" i="19"/>
  <c r="V155" i="19"/>
  <c r="S205" i="19"/>
  <c r="V105" i="19"/>
  <c r="S155" i="19"/>
  <c r="V255" i="19"/>
  <c r="V55" i="19"/>
  <c r="S55" i="19"/>
  <c r="P105" i="19"/>
  <c r="M155" i="19"/>
  <c r="P255" i="19"/>
  <c r="P55" i="19"/>
  <c r="M105" i="19"/>
  <c r="M55" i="19"/>
  <c r="J255" i="19"/>
  <c r="S105" i="19"/>
  <c r="P155" i="19"/>
  <c r="M205" i="19"/>
  <c r="J105" i="19"/>
  <c r="M255" i="19"/>
  <c r="J205" i="19"/>
  <c r="P205" i="19"/>
  <c r="J155" i="19"/>
  <c r="J55" i="19"/>
  <c r="V103" i="19"/>
  <c r="V253" i="19"/>
  <c r="V53" i="19"/>
  <c r="V203" i="19"/>
  <c r="S253" i="19"/>
  <c r="V153" i="19"/>
  <c r="S203" i="19"/>
  <c r="S153" i="19"/>
  <c r="P203" i="19"/>
  <c r="M253" i="19"/>
  <c r="S103" i="19"/>
  <c r="P153" i="19"/>
  <c r="M203" i="19"/>
  <c r="J153" i="19"/>
  <c r="P253" i="19"/>
  <c r="P53" i="19"/>
  <c r="M103" i="19"/>
  <c r="J203" i="19"/>
  <c r="P103" i="19"/>
  <c r="J103" i="19"/>
  <c r="J53" i="19"/>
  <c r="M53" i="19"/>
  <c r="J253" i="19"/>
  <c r="S53" i="19"/>
  <c r="M153" i="19"/>
  <c r="AF151" i="1"/>
  <c r="X101" i="19"/>
  <c r="X251" i="19"/>
  <c r="X51" i="19"/>
  <c r="X201" i="19"/>
  <c r="U251" i="19"/>
  <c r="X151" i="19"/>
  <c r="U201" i="19"/>
  <c r="U151" i="19"/>
  <c r="R201" i="19"/>
  <c r="O251" i="19"/>
  <c r="U101" i="19"/>
  <c r="R151" i="19"/>
  <c r="O201" i="19"/>
  <c r="U51" i="19"/>
  <c r="R101" i="19"/>
  <c r="O151" i="19"/>
  <c r="L151" i="19"/>
  <c r="L201" i="19"/>
  <c r="R51" i="19"/>
  <c r="R251" i="19"/>
  <c r="O101" i="19"/>
  <c r="L101" i="19"/>
  <c r="L51" i="19"/>
  <c r="O51" i="19"/>
  <c r="L251" i="19"/>
  <c r="W155" i="19"/>
  <c r="T205" i="19"/>
  <c r="W105" i="19"/>
  <c r="T155" i="19"/>
  <c r="W255" i="19"/>
  <c r="W55" i="19"/>
  <c r="W205" i="19"/>
  <c r="T255" i="19"/>
  <c r="Q255" i="19"/>
  <c r="Q55" i="19"/>
  <c r="N105" i="19"/>
  <c r="Q205" i="19"/>
  <c r="N255" i="19"/>
  <c r="T105" i="19"/>
  <c r="Q155" i="19"/>
  <c r="N205" i="19"/>
  <c r="K105" i="19"/>
  <c r="K155" i="19"/>
  <c r="T55" i="19"/>
  <c r="N155" i="19"/>
  <c r="K55" i="19"/>
  <c r="N55" i="19"/>
  <c r="K255" i="19"/>
  <c r="Q105" i="19"/>
  <c r="K205" i="19"/>
  <c r="AF143" i="1"/>
  <c r="W151" i="19"/>
  <c r="T201" i="19"/>
  <c r="W101" i="19"/>
  <c r="W251" i="19"/>
  <c r="W51" i="19"/>
  <c r="W201" i="19"/>
  <c r="T251" i="19"/>
  <c r="Q251" i="19"/>
  <c r="Q51" i="19"/>
  <c r="N101" i="19"/>
  <c r="T151" i="19"/>
  <c r="Q201" i="19"/>
  <c r="N251" i="19"/>
  <c r="K101" i="19"/>
  <c r="T51" i="19"/>
  <c r="Q101" i="19"/>
  <c r="N151" i="19"/>
  <c r="K151" i="19"/>
  <c r="T101" i="19"/>
  <c r="N201" i="19"/>
  <c r="N51" i="19"/>
  <c r="K251" i="19"/>
  <c r="K201" i="19"/>
  <c r="K51" i="19"/>
  <c r="Q151" i="19"/>
  <c r="AF156" i="1"/>
  <c r="X105" i="19"/>
  <c r="U155" i="19"/>
  <c r="X255" i="19"/>
  <c r="X55" i="19"/>
  <c r="X205" i="19"/>
  <c r="U255" i="19"/>
  <c r="X155" i="19"/>
  <c r="U205" i="19"/>
  <c r="R205" i="19"/>
  <c r="O255" i="19"/>
  <c r="U105" i="19"/>
  <c r="R155" i="19"/>
  <c r="O205" i="19"/>
  <c r="L155" i="19"/>
  <c r="R255" i="19"/>
  <c r="R55" i="19"/>
  <c r="O105" i="19"/>
  <c r="L205" i="19"/>
  <c r="U55" i="19"/>
  <c r="O155" i="19"/>
  <c r="L105" i="19"/>
  <c r="L55" i="19"/>
  <c r="O55" i="19"/>
  <c r="L255" i="19"/>
  <c r="R105" i="19"/>
  <c r="X203" i="19"/>
  <c r="U253" i="19"/>
  <c r="X153" i="19"/>
  <c r="U203" i="19"/>
  <c r="X103" i="19"/>
  <c r="X253" i="19"/>
  <c r="X53" i="19"/>
  <c r="U53" i="19"/>
  <c r="R103" i="19"/>
  <c r="O153" i="19"/>
  <c r="R253" i="19"/>
  <c r="R53" i="19"/>
  <c r="O103" i="19"/>
  <c r="O53" i="19"/>
  <c r="L253" i="19"/>
  <c r="U153" i="19"/>
  <c r="R203" i="19"/>
  <c r="O253" i="19"/>
  <c r="L103" i="19"/>
  <c r="L53" i="19"/>
  <c r="L153" i="19"/>
  <c r="R153" i="19"/>
  <c r="L203" i="19"/>
  <c r="U103" i="19"/>
  <c r="O203" i="19"/>
  <c r="AF146" i="1"/>
  <c r="W202" i="19"/>
  <c r="T252" i="19"/>
  <c r="W152" i="19"/>
  <c r="T202" i="19"/>
  <c r="W102" i="19"/>
  <c r="W252" i="19"/>
  <c r="W52" i="19"/>
  <c r="T52" i="19"/>
  <c r="Q102" i="19"/>
  <c r="N152" i="19"/>
  <c r="Q252" i="19"/>
  <c r="Q52" i="19"/>
  <c r="N102" i="19"/>
  <c r="N52" i="19"/>
  <c r="K252" i="19"/>
  <c r="T102" i="19"/>
  <c r="Q152" i="19"/>
  <c r="N202" i="19"/>
  <c r="K102" i="19"/>
  <c r="Q202" i="19"/>
  <c r="K202" i="19"/>
  <c r="K52" i="19"/>
  <c r="T152" i="19"/>
  <c r="N252" i="19"/>
  <c r="K152" i="19"/>
  <c r="AF152" i="1"/>
  <c r="W104" i="19"/>
  <c r="W254" i="19"/>
  <c r="W54" i="19"/>
  <c r="W204" i="19"/>
  <c r="T254" i="19"/>
  <c r="W154" i="19"/>
  <c r="T204" i="19"/>
  <c r="T154" i="19"/>
  <c r="Q204" i="19"/>
  <c r="N254" i="19"/>
  <c r="T104" i="19"/>
  <c r="Q154" i="19"/>
  <c r="N204" i="19"/>
  <c r="T54" i="19"/>
  <c r="Q104" i="19"/>
  <c r="N154" i="19"/>
  <c r="K154" i="19"/>
  <c r="K204" i="19"/>
  <c r="Q254" i="19"/>
  <c r="N104" i="19"/>
  <c r="Q54" i="19"/>
  <c r="K104" i="19"/>
  <c r="K54" i="19"/>
  <c r="N54" i="19"/>
  <c r="K254" i="19"/>
  <c r="V201" i="19"/>
  <c r="S251" i="19"/>
  <c r="V151" i="19"/>
  <c r="S201" i="19"/>
  <c r="V101" i="19"/>
  <c r="V251" i="19"/>
  <c r="V51" i="19"/>
  <c r="S51" i="19"/>
  <c r="P101" i="19"/>
  <c r="M151" i="19"/>
  <c r="P251" i="19"/>
  <c r="P51" i="19"/>
  <c r="M101" i="19"/>
  <c r="M51" i="19"/>
  <c r="J251" i="19"/>
  <c r="S151" i="19"/>
  <c r="P201" i="19"/>
  <c r="M251" i="19"/>
  <c r="J101" i="19"/>
  <c r="J151" i="19"/>
  <c r="S101" i="19"/>
  <c r="M201" i="19"/>
  <c r="J201" i="19"/>
  <c r="J51" i="19"/>
  <c r="P151" i="19"/>
  <c r="V188" i="19"/>
  <c r="S238" i="19"/>
  <c r="S138" i="19"/>
  <c r="P88" i="19"/>
  <c r="M138" i="19"/>
  <c r="M38" i="19"/>
  <c r="V138" i="19"/>
  <c r="S188" i="19"/>
  <c r="P238" i="19"/>
  <c r="J188" i="19"/>
  <c r="J38" i="19"/>
  <c r="V88" i="19"/>
  <c r="M238" i="19"/>
  <c r="J238" i="19"/>
  <c r="V238" i="19"/>
  <c r="S88" i="19"/>
  <c r="P138" i="19"/>
  <c r="M188" i="19"/>
  <c r="J88" i="19"/>
  <c r="AF150" i="1"/>
  <c r="AF142" i="1"/>
  <c r="AF154" i="1"/>
  <c r="AF148" i="1"/>
  <c r="AF144" i="1"/>
  <c r="AF155" i="1"/>
  <c r="AB103" i="1"/>
  <c r="AF103" i="1" s="1"/>
  <c r="AC103" i="1"/>
  <c r="M88" i="19" l="1"/>
  <c r="V38" i="19"/>
  <c r="S38" i="19"/>
  <c r="P38" i="19"/>
  <c r="J138" i="19"/>
  <c r="P188" i="19"/>
  <c r="L36" i="19"/>
  <c r="L32" i="19"/>
  <c r="K32" i="19"/>
  <c r="L26" i="19"/>
  <c r="L18" i="19"/>
  <c r="K18" i="19"/>
  <c r="L9" i="19"/>
  <c r="K9" i="19"/>
  <c r="AD101" i="1" l="1"/>
  <c r="W101" i="1"/>
  <c r="T101" i="1"/>
  <c r="F221" i="13" l="1"/>
  <c r="F220" i="13"/>
  <c r="F219" i="13"/>
  <c r="F218" i="13"/>
  <c r="F217" i="13"/>
  <c r="F216" i="13"/>
  <c r="F215" i="13"/>
  <c r="F214" i="13"/>
  <c r="F213" i="13"/>
  <c r="F212" i="13"/>
  <c r="F211" i="13"/>
  <c r="F210" i="13"/>
  <c r="W85" i="1" l="1"/>
  <c r="T85" i="1"/>
  <c r="K85" i="1"/>
  <c r="L85" i="1" l="1"/>
  <c r="AA85" i="1" s="1"/>
  <c r="AB85" i="1" l="1"/>
  <c r="AC85" i="1"/>
  <c r="T36" i="1" l="1"/>
  <c r="T24" i="1" l="1"/>
  <c r="AE24" i="1" s="1"/>
  <c r="AD24" i="1" s="1"/>
  <c r="T23" i="1"/>
  <c r="AE23" i="1" s="1"/>
  <c r="AD23" i="1" s="1"/>
  <c r="T21" i="1"/>
  <c r="AE21" i="1" s="1"/>
  <c r="AD21" i="1" s="1"/>
  <c r="T20" i="1"/>
  <c r="AE20" i="1" s="1"/>
  <c r="AD20" i="1" s="1"/>
  <c r="W141" i="1"/>
  <c r="T141" i="1"/>
  <c r="AE141" i="1" s="1"/>
  <c r="AD141" i="1" s="1"/>
  <c r="W140" i="1"/>
  <c r="T140" i="1"/>
  <c r="AE140" i="1" s="1"/>
  <c r="AD140" i="1" s="1"/>
  <c r="W139" i="1"/>
  <c r="T139" i="1"/>
  <c r="K139" i="1"/>
  <c r="W138" i="1"/>
  <c r="T138" i="1"/>
  <c r="AD138" i="1" s="1"/>
  <c r="W137" i="1"/>
  <c r="T137" i="1"/>
  <c r="AD137" i="1" s="1"/>
  <c r="W136" i="1"/>
  <c r="T136" i="1"/>
  <c r="K136" i="1"/>
  <c r="W135" i="1"/>
  <c r="T135" i="1"/>
  <c r="AD135" i="1" s="1"/>
  <c r="W134" i="1"/>
  <c r="T134" i="1"/>
  <c r="AD134" i="1" s="1"/>
  <c r="W133" i="1"/>
  <c r="T133" i="1"/>
  <c r="K133" i="1"/>
  <c r="T132" i="1"/>
  <c r="AE132" i="1" s="1"/>
  <c r="AD132" i="1" s="1"/>
  <c r="T131" i="1"/>
  <c r="AE131" i="1" s="1"/>
  <c r="AD131" i="1" s="1"/>
  <c r="W130" i="1"/>
  <c r="T130" i="1"/>
  <c r="K130" i="1"/>
  <c r="L139" i="1" l="1"/>
  <c r="AA139" i="1" s="1"/>
  <c r="AA140" i="1" s="1"/>
  <c r="AA141" i="1" s="1"/>
  <c r="L136" i="1"/>
  <c r="AA136" i="1" s="1"/>
  <c r="AA137" i="1" s="1"/>
  <c r="AA138" i="1" s="1"/>
  <c r="L133" i="1"/>
  <c r="AA133" i="1" s="1"/>
  <c r="AA134" i="1" s="1"/>
  <c r="AA135" i="1" s="1"/>
  <c r="L130" i="1"/>
  <c r="AA130" i="1" s="1"/>
  <c r="AA131" i="1" s="1"/>
  <c r="AA132" i="1" s="1"/>
  <c r="T126" i="1"/>
  <c r="W125" i="1"/>
  <c r="T125" i="1"/>
  <c r="W124" i="1"/>
  <c r="T124" i="1"/>
  <c r="K124" i="1"/>
  <c r="W123" i="1"/>
  <c r="T123" i="1"/>
  <c r="W122" i="1"/>
  <c r="T122" i="1"/>
  <c r="W121" i="1"/>
  <c r="T121" i="1"/>
  <c r="K121" i="1"/>
  <c r="T120" i="1"/>
  <c r="W119" i="1"/>
  <c r="T119" i="1"/>
  <c r="W118" i="1"/>
  <c r="T118" i="1"/>
  <c r="K118" i="1"/>
  <c r="T117" i="1"/>
  <c r="W116" i="1"/>
  <c r="T116" i="1"/>
  <c r="W115" i="1"/>
  <c r="T115" i="1"/>
  <c r="K115" i="1"/>
  <c r="T114" i="1"/>
  <c r="W113" i="1"/>
  <c r="T113" i="1"/>
  <c r="W112" i="1"/>
  <c r="T112" i="1"/>
  <c r="K112" i="1"/>
  <c r="K127" i="1"/>
  <c r="K109" i="1"/>
  <c r="K106" i="1"/>
  <c r="K100" i="1"/>
  <c r="K97" i="1"/>
  <c r="K94" i="1"/>
  <c r="K91" i="1"/>
  <c r="K88" i="1"/>
  <c r="K82" i="1"/>
  <c r="K79" i="1"/>
  <c r="K76" i="1"/>
  <c r="K73" i="1"/>
  <c r="K70" i="1"/>
  <c r="K67" i="1"/>
  <c r="K64" i="1"/>
  <c r="K61" i="1"/>
  <c r="K58" i="1"/>
  <c r="K55" i="1"/>
  <c r="K52" i="1"/>
  <c r="K49" i="1"/>
  <c r="K46" i="1"/>
  <c r="K43" i="1"/>
  <c r="K40" i="1"/>
  <c r="K37" i="1"/>
  <c r="K34" i="1"/>
  <c r="K31" i="1"/>
  <c r="K28" i="1"/>
  <c r="K25" i="1"/>
  <c r="K22" i="1"/>
  <c r="K19" i="1"/>
  <c r="K16" i="1"/>
  <c r="K13" i="1"/>
  <c r="K10" i="1"/>
  <c r="T129" i="1"/>
  <c r="AE129" i="1" s="1"/>
  <c r="AD129" i="1" s="1"/>
  <c r="T128" i="1"/>
  <c r="AE128" i="1" s="1"/>
  <c r="AD128" i="1" s="1"/>
  <c r="W127" i="1"/>
  <c r="T127" i="1"/>
  <c r="T111" i="1"/>
  <c r="W110" i="1"/>
  <c r="T110" i="1"/>
  <c r="T108" i="1"/>
  <c r="W107" i="1"/>
  <c r="T107" i="1"/>
  <c r="W106" i="1"/>
  <c r="T106" i="1"/>
  <c r="W100" i="1"/>
  <c r="T100" i="1"/>
  <c r="W98" i="1"/>
  <c r="T98" i="1"/>
  <c r="T96" i="1"/>
  <c r="W95" i="1"/>
  <c r="T95" i="1"/>
  <c r="T93" i="1"/>
  <c r="W94" i="1"/>
  <c r="T94" i="1"/>
  <c r="W92" i="1"/>
  <c r="T92" i="1"/>
  <c r="AA92" i="1" s="1"/>
  <c r="T90" i="1"/>
  <c r="T89" i="1"/>
  <c r="W84" i="1"/>
  <c r="T84" i="1"/>
  <c r="W83" i="1"/>
  <c r="T83" i="1"/>
  <c r="W81" i="1"/>
  <c r="T81" i="1"/>
  <c r="AD81" i="1" s="1"/>
  <c r="W80" i="1"/>
  <c r="T80" i="1"/>
  <c r="T78" i="1"/>
  <c r="W76" i="1"/>
  <c r="T76" i="1"/>
  <c r="T77" i="1"/>
  <c r="W75" i="1"/>
  <c r="T75" i="1"/>
  <c r="AD75" i="1" s="1"/>
  <c r="W74" i="1"/>
  <c r="T74" i="1"/>
  <c r="W73" i="1"/>
  <c r="T73" i="1"/>
  <c r="W72" i="1"/>
  <c r="T72" i="1"/>
  <c r="AD72" i="1" s="1"/>
  <c r="W71" i="1"/>
  <c r="T71" i="1"/>
  <c r="T69" i="1"/>
  <c r="W68" i="1"/>
  <c r="T68" i="1"/>
  <c r="T66" i="1"/>
  <c r="AE66" i="1" s="1"/>
  <c r="AD66" i="1" s="1"/>
  <c r="T65" i="1"/>
  <c r="T63" i="1"/>
  <c r="AE63" i="1" s="1"/>
  <c r="AD63" i="1" s="1"/>
  <c r="T62" i="1"/>
  <c r="T60" i="1"/>
  <c r="AE60" i="1" s="1"/>
  <c r="AD60" i="1" s="1"/>
  <c r="W59" i="1"/>
  <c r="T59" i="1"/>
  <c r="T57" i="1"/>
  <c r="T56" i="1"/>
  <c r="T54" i="1"/>
  <c r="AE54" i="1" s="1"/>
  <c r="AD54" i="1" s="1"/>
  <c r="W55" i="1"/>
  <c r="T55" i="1"/>
  <c r="T53" i="1"/>
  <c r="T51" i="1"/>
  <c r="AE51" i="1" s="1"/>
  <c r="AD51" i="1" s="1"/>
  <c r="T50" i="1"/>
  <c r="T48" i="1"/>
  <c r="AE48" i="1" s="1"/>
  <c r="AD48" i="1" s="1"/>
  <c r="W47" i="1"/>
  <c r="T47" i="1"/>
  <c r="W49" i="1"/>
  <c r="T49" i="1"/>
  <c r="W46" i="1"/>
  <c r="T46" i="1"/>
  <c r="T45" i="1"/>
  <c r="T44" i="1"/>
  <c r="W43" i="1"/>
  <c r="T43" i="1"/>
  <c r="T42" i="1"/>
  <c r="AE42" i="1" s="1"/>
  <c r="AD42" i="1" s="1"/>
  <c r="T41" i="1"/>
  <c r="W40" i="1"/>
  <c r="T40" i="1"/>
  <c r="T39" i="1"/>
  <c r="AE39" i="1" s="1"/>
  <c r="AD39" i="1" s="1"/>
  <c r="T38" i="1"/>
  <c r="W37" i="1"/>
  <c r="T37" i="1"/>
  <c r="W36" i="1"/>
  <c r="AD36" i="1"/>
  <c r="W35" i="1"/>
  <c r="T35" i="1"/>
  <c r="W34" i="1"/>
  <c r="T34" i="1"/>
  <c r="T33" i="1"/>
  <c r="AE33" i="1" s="1"/>
  <c r="AD33" i="1" s="1"/>
  <c r="W32" i="1"/>
  <c r="T32" i="1"/>
  <c r="W31" i="1"/>
  <c r="T31" i="1"/>
  <c r="T30" i="1"/>
  <c r="AE30" i="1" s="1"/>
  <c r="AD30" i="1" s="1"/>
  <c r="T29" i="1"/>
  <c r="W28" i="1"/>
  <c r="T28" i="1"/>
  <c r="W27" i="1"/>
  <c r="T27" i="1"/>
  <c r="AE27" i="1" s="1"/>
  <c r="AD27" i="1" s="1"/>
  <c r="W26" i="1"/>
  <c r="T26" i="1"/>
  <c r="AE29" i="1" l="1"/>
  <c r="AD29" i="1" s="1"/>
  <c r="AD35" i="1"/>
  <c r="AE41" i="1"/>
  <c r="AD41" i="1" s="1"/>
  <c r="AD59" i="1"/>
  <c r="AE65" i="1"/>
  <c r="AD65" i="1" s="1"/>
  <c r="AD80" i="1"/>
  <c r="AE89" i="1"/>
  <c r="AD89" i="1" s="1"/>
  <c r="AE93" i="1"/>
  <c r="AD93" i="1" s="1"/>
  <c r="AA93" i="1"/>
  <c r="AE117" i="1"/>
  <c r="AD117" i="1" s="1"/>
  <c r="AD122" i="1"/>
  <c r="AE26" i="1"/>
  <c r="AD26" i="1" s="1"/>
  <c r="AD32" i="1"/>
  <c r="AE38" i="1"/>
  <c r="AD38" i="1" s="1"/>
  <c r="AE50" i="1"/>
  <c r="AD50" i="1" s="1"/>
  <c r="AE53" i="1"/>
  <c r="AD53" i="1" s="1"/>
  <c r="AE57" i="1"/>
  <c r="AD57" i="1" s="1"/>
  <c r="AD74" i="1"/>
  <c r="AE77" i="1"/>
  <c r="AD77" i="1" s="1"/>
  <c r="AE78" i="1"/>
  <c r="AD78" i="1" s="1"/>
  <c r="AE90" i="1"/>
  <c r="AD90" i="1" s="1"/>
  <c r="AD95" i="1"/>
  <c r="AD98" i="1"/>
  <c r="AD107" i="1"/>
  <c r="AD110" i="1"/>
  <c r="AE114" i="1"/>
  <c r="AD114" i="1" s="1"/>
  <c r="AD119" i="1"/>
  <c r="AE56" i="1"/>
  <c r="AD56" i="1" s="1"/>
  <c r="AE62" i="1"/>
  <c r="AD62" i="1" s="1"/>
  <c r="AD68" i="1"/>
  <c r="AD71" i="1"/>
  <c r="AE96" i="1"/>
  <c r="AD96" i="1" s="1"/>
  <c r="AE108" i="1"/>
  <c r="AD108" i="1" s="1"/>
  <c r="AE111" i="1"/>
  <c r="AD111" i="1" s="1"/>
  <c r="AD113" i="1"/>
  <c r="AE120" i="1"/>
  <c r="AD120" i="1" s="1"/>
  <c r="AE125" i="1"/>
  <c r="AD125" i="1" s="1"/>
  <c r="AD116" i="1"/>
  <c r="AD123" i="1"/>
  <c r="AE92" i="1"/>
  <c r="AD92" i="1" s="1"/>
  <c r="AD47" i="1"/>
  <c r="AB139" i="1"/>
  <c r="AC139" i="1"/>
  <c r="AB141" i="1"/>
  <c r="AC141" i="1"/>
  <c r="AB140" i="1"/>
  <c r="AC140" i="1"/>
  <c r="AB136" i="1"/>
  <c r="AC136" i="1"/>
  <c r="AB138" i="1"/>
  <c r="AC138" i="1"/>
  <c r="AB137" i="1"/>
  <c r="AC137" i="1"/>
  <c r="AB133" i="1"/>
  <c r="AC133" i="1"/>
  <c r="AB135" i="1"/>
  <c r="AC135" i="1"/>
  <c r="AB134" i="1"/>
  <c r="AC134" i="1"/>
  <c r="AB130" i="1"/>
  <c r="AC130" i="1"/>
  <c r="AB132" i="1"/>
  <c r="AC132" i="1"/>
  <c r="AB131" i="1"/>
  <c r="AC131" i="1"/>
  <c r="L124" i="1"/>
  <c r="AA124" i="1" s="1"/>
  <c r="AA125" i="1" s="1"/>
  <c r="L121" i="1"/>
  <c r="AA121" i="1" s="1"/>
  <c r="AA122" i="1" s="1"/>
  <c r="AA123" i="1" s="1"/>
  <c r="L118" i="1"/>
  <c r="AA118" i="1" s="1"/>
  <c r="AA119" i="1" s="1"/>
  <c r="AA120" i="1" s="1"/>
  <c r="L115" i="1"/>
  <c r="AA115" i="1" s="1"/>
  <c r="AA116" i="1" s="1"/>
  <c r="AA117" i="1" s="1"/>
  <c r="L112" i="1"/>
  <c r="AA112" i="1" s="1"/>
  <c r="AA113" i="1" s="1"/>
  <c r="AA114" i="1" s="1"/>
  <c r="L127" i="1"/>
  <c r="AA127" i="1" s="1"/>
  <c r="AA128" i="1" s="1"/>
  <c r="AA129" i="1" s="1"/>
  <c r="L109" i="1"/>
  <c r="L106" i="1"/>
  <c r="AA106" i="1" s="1"/>
  <c r="AA107" i="1" s="1"/>
  <c r="AA108" i="1" s="1"/>
  <c r="L100" i="1"/>
  <c r="AA100" i="1" s="1"/>
  <c r="L97" i="1"/>
  <c r="L94" i="1"/>
  <c r="AA94" i="1" s="1"/>
  <c r="AA95" i="1" s="1"/>
  <c r="AA96" i="1" s="1"/>
  <c r="L91" i="1"/>
  <c r="L88" i="1"/>
  <c r="L82" i="1"/>
  <c r="L79" i="1"/>
  <c r="L76" i="1"/>
  <c r="AA76" i="1" s="1"/>
  <c r="AA77" i="1" s="1"/>
  <c r="AA78" i="1" s="1"/>
  <c r="L73" i="1"/>
  <c r="AA73" i="1" s="1"/>
  <c r="AA74" i="1" s="1"/>
  <c r="AA75" i="1" s="1"/>
  <c r="L70" i="1"/>
  <c r="L67" i="1"/>
  <c r="L64" i="1"/>
  <c r="L61" i="1"/>
  <c r="L58" i="1"/>
  <c r="L55" i="1"/>
  <c r="AA55" i="1" s="1"/>
  <c r="AA56" i="1" s="1"/>
  <c r="AA57" i="1" s="1"/>
  <c r="L52" i="1"/>
  <c r="L49" i="1"/>
  <c r="AA49" i="1" s="1"/>
  <c r="AA50" i="1" s="1"/>
  <c r="AA51" i="1" s="1"/>
  <c r="L46" i="1"/>
  <c r="AA46" i="1" s="1"/>
  <c r="AA47" i="1" s="1"/>
  <c r="AA48" i="1" s="1"/>
  <c r="L43" i="1"/>
  <c r="AA43" i="1" s="1"/>
  <c r="L40" i="1"/>
  <c r="AA40" i="1" s="1"/>
  <c r="AA41" i="1" s="1"/>
  <c r="AA42" i="1" s="1"/>
  <c r="L37" i="1"/>
  <c r="AA37" i="1" s="1"/>
  <c r="AA38" i="1" s="1"/>
  <c r="AA39" i="1" s="1"/>
  <c r="L34" i="1"/>
  <c r="AA34" i="1" s="1"/>
  <c r="AA35" i="1" s="1"/>
  <c r="AA36" i="1" s="1"/>
  <c r="L31" i="1"/>
  <c r="AA31" i="1" s="1"/>
  <c r="AA32" i="1" s="1"/>
  <c r="AA33" i="1" s="1"/>
  <c r="L28" i="1"/>
  <c r="AA28" i="1" s="1"/>
  <c r="AA29" i="1" s="1"/>
  <c r="AA30" i="1" s="1"/>
  <c r="L25" i="1"/>
  <c r="L22" i="1"/>
  <c r="L19" i="1"/>
  <c r="L16" i="1"/>
  <c r="L13" i="1"/>
  <c r="L10" i="1"/>
  <c r="T17" i="1"/>
  <c r="T18" i="1"/>
  <c r="T19" i="1"/>
  <c r="W19" i="1"/>
  <c r="T22" i="1"/>
  <c r="W22" i="1"/>
  <c r="T25" i="1"/>
  <c r="W25" i="1"/>
  <c r="T52" i="1"/>
  <c r="W52" i="1"/>
  <c r="T58" i="1"/>
  <c r="W58" i="1"/>
  <c r="T61" i="1"/>
  <c r="W61" i="1"/>
  <c r="T64" i="1"/>
  <c r="W64" i="1"/>
  <c r="T67" i="1"/>
  <c r="W67" i="1"/>
  <c r="T70" i="1"/>
  <c r="W70" i="1"/>
  <c r="T79" i="1"/>
  <c r="W79" i="1"/>
  <c r="T82" i="1"/>
  <c r="W82" i="1"/>
  <c r="T88" i="1"/>
  <c r="W88" i="1"/>
  <c r="T91" i="1"/>
  <c r="W91" i="1"/>
  <c r="T97" i="1"/>
  <c r="W97" i="1"/>
  <c r="T109" i="1"/>
  <c r="W109" i="1"/>
  <c r="T14" i="1"/>
  <c r="T15" i="1"/>
  <c r="T11" i="1"/>
  <c r="T12" i="1"/>
  <c r="W147" i="19" l="1"/>
  <c r="T197" i="19"/>
  <c r="W97" i="19"/>
  <c r="W247" i="19"/>
  <c r="W47" i="19"/>
  <c r="W197" i="19"/>
  <c r="T247" i="19"/>
  <c r="Q247" i="19"/>
  <c r="Q47" i="19"/>
  <c r="T147" i="19"/>
  <c r="Q197" i="19"/>
  <c r="N247" i="19"/>
  <c r="T97" i="19"/>
  <c r="Q147" i="19"/>
  <c r="N197" i="19"/>
  <c r="K97" i="19"/>
  <c r="K147" i="19"/>
  <c r="Q97" i="19"/>
  <c r="K47" i="19"/>
  <c r="N47" i="19"/>
  <c r="K247" i="19"/>
  <c r="T47" i="19"/>
  <c r="N147" i="19"/>
  <c r="N97" i="19"/>
  <c r="K197" i="19"/>
  <c r="X148" i="19"/>
  <c r="U198" i="19"/>
  <c r="X98" i="19"/>
  <c r="X248" i="19"/>
  <c r="X48" i="19"/>
  <c r="X198" i="19"/>
  <c r="U248" i="19"/>
  <c r="R248" i="19"/>
  <c r="R48" i="19"/>
  <c r="U148" i="19"/>
  <c r="R198" i="19"/>
  <c r="O248" i="19"/>
  <c r="L98" i="19"/>
  <c r="U48" i="19"/>
  <c r="R98" i="19"/>
  <c r="O148" i="19"/>
  <c r="L148" i="19"/>
  <c r="R148" i="19"/>
  <c r="O48" i="19"/>
  <c r="L248" i="19"/>
  <c r="O98" i="19"/>
  <c r="L198" i="19"/>
  <c r="U98" i="19"/>
  <c r="O198" i="19"/>
  <c r="L48" i="19"/>
  <c r="W249" i="19"/>
  <c r="W49" i="19"/>
  <c r="W199" i="19"/>
  <c r="T249" i="19"/>
  <c r="W149" i="19"/>
  <c r="T199" i="19"/>
  <c r="W99" i="19"/>
  <c r="T99" i="19"/>
  <c r="Q149" i="19"/>
  <c r="N199" i="19"/>
  <c r="T49" i="19"/>
  <c r="Q99" i="19"/>
  <c r="N149" i="19"/>
  <c r="T149" i="19"/>
  <c r="Q199" i="19"/>
  <c r="N249" i="19"/>
  <c r="N99" i="19"/>
  <c r="K199" i="19"/>
  <c r="N49" i="19"/>
  <c r="K249" i="19"/>
  <c r="Q49" i="19"/>
  <c r="K99" i="19"/>
  <c r="Q249" i="19"/>
  <c r="K149" i="19"/>
  <c r="K49" i="19"/>
  <c r="X250" i="19"/>
  <c r="X50" i="19"/>
  <c r="X200" i="19"/>
  <c r="U250" i="19"/>
  <c r="X150" i="19"/>
  <c r="U200" i="19"/>
  <c r="X100" i="19"/>
  <c r="U100" i="19"/>
  <c r="R150" i="19"/>
  <c r="O200" i="19"/>
  <c r="U50" i="19"/>
  <c r="R100" i="19"/>
  <c r="O150" i="19"/>
  <c r="R250" i="19"/>
  <c r="R50" i="19"/>
  <c r="O100" i="19"/>
  <c r="L200" i="19"/>
  <c r="L50" i="19"/>
  <c r="O50" i="19"/>
  <c r="L250" i="19"/>
  <c r="R200" i="19"/>
  <c r="L150" i="19"/>
  <c r="U150" i="19"/>
  <c r="O250" i="19"/>
  <c r="L100" i="19"/>
  <c r="X97" i="19"/>
  <c r="X247" i="19"/>
  <c r="X47" i="19"/>
  <c r="X197" i="19"/>
  <c r="U247" i="19"/>
  <c r="X147" i="19"/>
  <c r="U197" i="19"/>
  <c r="U147" i="19"/>
  <c r="R197" i="19"/>
  <c r="O247" i="19"/>
  <c r="U97" i="19"/>
  <c r="R147" i="19"/>
  <c r="O197" i="19"/>
  <c r="L147" i="19"/>
  <c r="R247" i="19"/>
  <c r="R47" i="19"/>
  <c r="O97" i="19"/>
  <c r="L197" i="19"/>
  <c r="R97" i="19"/>
  <c r="L97" i="19"/>
  <c r="L47" i="19"/>
  <c r="O47" i="19"/>
  <c r="L247" i="19"/>
  <c r="U47" i="19"/>
  <c r="O147" i="19"/>
  <c r="W198" i="19"/>
  <c r="T248" i="19"/>
  <c r="W148" i="19"/>
  <c r="T198" i="19"/>
  <c r="W98" i="19"/>
  <c r="W248" i="19"/>
  <c r="W48" i="19"/>
  <c r="T48" i="19"/>
  <c r="Q98" i="19"/>
  <c r="N148" i="19"/>
  <c r="Q248" i="19"/>
  <c r="Q48" i="19"/>
  <c r="N48" i="19"/>
  <c r="K248" i="19"/>
  <c r="T148" i="19"/>
  <c r="Q198" i="19"/>
  <c r="N248" i="19"/>
  <c r="K98" i="19"/>
  <c r="K148" i="19"/>
  <c r="K48" i="19"/>
  <c r="Q148" i="19"/>
  <c r="N98" i="19"/>
  <c r="K198" i="19"/>
  <c r="T98" i="19"/>
  <c r="N198" i="19"/>
  <c r="X199" i="19"/>
  <c r="U249" i="19"/>
  <c r="X149" i="19"/>
  <c r="U199" i="19"/>
  <c r="X99" i="19"/>
  <c r="X249" i="19"/>
  <c r="X49" i="19"/>
  <c r="U49" i="19"/>
  <c r="R99" i="19"/>
  <c r="O149" i="19"/>
  <c r="R249" i="19"/>
  <c r="R49" i="19"/>
  <c r="O49" i="19"/>
  <c r="L249" i="19"/>
  <c r="U99" i="19"/>
  <c r="R149" i="19"/>
  <c r="O199" i="19"/>
  <c r="L99" i="19"/>
  <c r="L49" i="19"/>
  <c r="U149" i="19"/>
  <c r="O249" i="19"/>
  <c r="O99" i="19"/>
  <c r="L199" i="19"/>
  <c r="R199" i="19"/>
  <c r="L149" i="19"/>
  <c r="W100" i="19"/>
  <c r="W250" i="19"/>
  <c r="W50" i="19"/>
  <c r="W200" i="19"/>
  <c r="T250" i="19"/>
  <c r="W150" i="19"/>
  <c r="T200" i="19"/>
  <c r="T150" i="19"/>
  <c r="Q200" i="19"/>
  <c r="N250" i="19"/>
  <c r="T100" i="19"/>
  <c r="Q150" i="19"/>
  <c r="N200" i="19"/>
  <c r="K150" i="19"/>
  <c r="Q250" i="19"/>
  <c r="Q50" i="19"/>
  <c r="N100" i="19"/>
  <c r="K200" i="19"/>
  <c r="T50" i="19"/>
  <c r="N150" i="19"/>
  <c r="K100" i="19"/>
  <c r="N50" i="19"/>
  <c r="K250" i="19"/>
  <c r="Q100" i="19"/>
  <c r="K50" i="19"/>
  <c r="AA82" i="1"/>
  <c r="AA83" i="1" s="1"/>
  <c r="AA84" i="1" s="1"/>
  <c r="AB84" i="1" s="1"/>
  <c r="AA91" i="1"/>
  <c r="AF137" i="1"/>
  <c r="AF141" i="1"/>
  <c r="AF140" i="1"/>
  <c r="AF135" i="1"/>
  <c r="AF134" i="1"/>
  <c r="AF131" i="1"/>
  <c r="AF132" i="1"/>
  <c r="AF138" i="1"/>
  <c r="AB124" i="1"/>
  <c r="AC124" i="1"/>
  <c r="AB125" i="1"/>
  <c r="AC125" i="1"/>
  <c r="AB122" i="1"/>
  <c r="AC122" i="1"/>
  <c r="AB121" i="1"/>
  <c r="AC121" i="1"/>
  <c r="AB123" i="1"/>
  <c r="AC123" i="1"/>
  <c r="AB118" i="1"/>
  <c r="AC118" i="1"/>
  <c r="AB119" i="1"/>
  <c r="AC119" i="1"/>
  <c r="AB120" i="1"/>
  <c r="AC120" i="1"/>
  <c r="AB115" i="1"/>
  <c r="AC115" i="1"/>
  <c r="AB116" i="1"/>
  <c r="AC116" i="1"/>
  <c r="AB117" i="1"/>
  <c r="AC117" i="1"/>
  <c r="AB112" i="1"/>
  <c r="AC112" i="1"/>
  <c r="AB113" i="1"/>
  <c r="AC113" i="1"/>
  <c r="AB114" i="1"/>
  <c r="AC114" i="1"/>
  <c r="AB129" i="1"/>
  <c r="AC129" i="1"/>
  <c r="AB128" i="1"/>
  <c r="AC128" i="1"/>
  <c r="AB127" i="1"/>
  <c r="AC127" i="1"/>
  <c r="AB108" i="1"/>
  <c r="AC108" i="1"/>
  <c r="AB107" i="1"/>
  <c r="AC107" i="1"/>
  <c r="AB106" i="1"/>
  <c r="AC106" i="1"/>
  <c r="AB100" i="1"/>
  <c r="AC100" i="1"/>
  <c r="AB96" i="1"/>
  <c r="AC96" i="1"/>
  <c r="AB95" i="1"/>
  <c r="AC95" i="1"/>
  <c r="AB93" i="1"/>
  <c r="AC93" i="1"/>
  <c r="AB94" i="1"/>
  <c r="AC94" i="1"/>
  <c r="AB92" i="1"/>
  <c r="AC92" i="1"/>
  <c r="AB78" i="1"/>
  <c r="AC78" i="1"/>
  <c r="AB76" i="1"/>
  <c r="AC76" i="1"/>
  <c r="AB77" i="1"/>
  <c r="AC77" i="1"/>
  <c r="AB75" i="1"/>
  <c r="AC75" i="1"/>
  <c r="AB74" i="1"/>
  <c r="AC74" i="1"/>
  <c r="AB73" i="1"/>
  <c r="AC73" i="1"/>
  <c r="AB57" i="1"/>
  <c r="AC57" i="1"/>
  <c r="AB56" i="1"/>
  <c r="AC56" i="1"/>
  <c r="AB55" i="1"/>
  <c r="AC55" i="1"/>
  <c r="AB51" i="1"/>
  <c r="AC51" i="1"/>
  <c r="AB50" i="1"/>
  <c r="AC50" i="1"/>
  <c r="AB48" i="1"/>
  <c r="AC48" i="1"/>
  <c r="AB47" i="1"/>
  <c r="AC47" i="1"/>
  <c r="AB49" i="1"/>
  <c r="AC49" i="1"/>
  <c r="AB46" i="1"/>
  <c r="AC46" i="1"/>
  <c r="AB43" i="1"/>
  <c r="AC43" i="1"/>
  <c r="AB42" i="1"/>
  <c r="AC42" i="1"/>
  <c r="AB41" i="1"/>
  <c r="AC41" i="1"/>
  <c r="AB40" i="1"/>
  <c r="AC40" i="1"/>
  <c r="AB39" i="1"/>
  <c r="AC39" i="1"/>
  <c r="AB38" i="1"/>
  <c r="AC38" i="1"/>
  <c r="AB37" i="1"/>
  <c r="AC37" i="1"/>
  <c r="AB36" i="1"/>
  <c r="AC36" i="1"/>
  <c r="AB35" i="1"/>
  <c r="AC35" i="1"/>
  <c r="AB34" i="1"/>
  <c r="AC34" i="1"/>
  <c r="AB33" i="1"/>
  <c r="AC33" i="1"/>
  <c r="AB32" i="1"/>
  <c r="AC32" i="1"/>
  <c r="AB31" i="1"/>
  <c r="AC31" i="1"/>
  <c r="AB30" i="1"/>
  <c r="AC30" i="1"/>
  <c r="AB29" i="1"/>
  <c r="AC29" i="1"/>
  <c r="AB28" i="1"/>
  <c r="AC28" i="1"/>
  <c r="T8" i="1"/>
  <c r="W8" i="1"/>
  <c r="T9" i="1"/>
  <c r="T7" i="1"/>
  <c r="T10" i="1"/>
  <c r="T13" i="1"/>
  <c r="T16" i="1"/>
  <c r="W63" i="19" l="1"/>
  <c r="T113" i="19"/>
  <c r="W163" i="19"/>
  <c r="T213" i="19"/>
  <c r="T163" i="19"/>
  <c r="W13" i="19"/>
  <c r="T13" i="19"/>
  <c r="Q113" i="19"/>
  <c r="N163" i="19"/>
  <c r="Q163" i="19"/>
  <c r="N213" i="19"/>
  <c r="N13" i="19"/>
  <c r="W213" i="19"/>
  <c r="T63" i="19"/>
  <c r="K163" i="19"/>
  <c r="W113" i="19"/>
  <c r="Q63" i="19"/>
  <c r="Q13" i="19"/>
  <c r="K113" i="19"/>
  <c r="K63" i="19"/>
  <c r="Q213" i="19"/>
  <c r="N113" i="19"/>
  <c r="N63" i="19"/>
  <c r="K213" i="19"/>
  <c r="X64" i="19"/>
  <c r="U114" i="19"/>
  <c r="X164" i="19"/>
  <c r="U214" i="19"/>
  <c r="X114" i="19"/>
  <c r="X214" i="19"/>
  <c r="U164" i="19"/>
  <c r="R114" i="19"/>
  <c r="O164" i="19"/>
  <c r="X14" i="19"/>
  <c r="R164" i="19"/>
  <c r="O214" i="19"/>
  <c r="O14" i="19"/>
  <c r="L164" i="19"/>
  <c r="R214" i="19"/>
  <c r="O114" i="19"/>
  <c r="O64" i="19"/>
  <c r="L114" i="19"/>
  <c r="L64" i="19"/>
  <c r="U64" i="19"/>
  <c r="U14" i="19"/>
  <c r="R64" i="19"/>
  <c r="R14" i="19"/>
  <c r="L214" i="19"/>
  <c r="W67" i="19"/>
  <c r="T117" i="19"/>
  <c r="W167" i="19"/>
  <c r="T217" i="19"/>
  <c r="W117" i="19"/>
  <c r="W217" i="19"/>
  <c r="T67" i="19"/>
  <c r="Q217" i="19"/>
  <c r="Q117" i="19"/>
  <c r="N167" i="19"/>
  <c r="Q167" i="19"/>
  <c r="N217" i="19"/>
  <c r="N17" i="19"/>
  <c r="K167" i="19"/>
  <c r="T167" i="19"/>
  <c r="T17" i="19"/>
  <c r="N117" i="19"/>
  <c r="N67" i="19"/>
  <c r="K117" i="19"/>
  <c r="K67" i="19"/>
  <c r="W17" i="19"/>
  <c r="Q67" i="19"/>
  <c r="Q17" i="19"/>
  <c r="K217" i="19"/>
  <c r="X19" i="19"/>
  <c r="U69" i="19"/>
  <c r="X219" i="19"/>
  <c r="X119" i="19"/>
  <c r="U219" i="19"/>
  <c r="R69" i="19"/>
  <c r="O119" i="19"/>
  <c r="U169" i="19"/>
  <c r="R119" i="19"/>
  <c r="O169" i="19"/>
  <c r="R19" i="19"/>
  <c r="O219" i="19"/>
  <c r="L219" i="19"/>
  <c r="U119" i="19"/>
  <c r="L169" i="19"/>
  <c r="U19" i="19"/>
  <c r="R169" i="19"/>
  <c r="O69" i="19"/>
  <c r="O19" i="19"/>
  <c r="L119" i="19"/>
  <c r="X169" i="19"/>
  <c r="X69" i="19"/>
  <c r="R219" i="19"/>
  <c r="L69" i="19"/>
  <c r="X113" i="19"/>
  <c r="U163" i="19"/>
  <c r="X213" i="19"/>
  <c r="X13" i="19"/>
  <c r="X63" i="19"/>
  <c r="X163" i="19"/>
  <c r="U113" i="19"/>
  <c r="U63" i="19"/>
  <c r="U13" i="19"/>
  <c r="R163" i="19"/>
  <c r="O213" i="19"/>
  <c r="O13" i="19"/>
  <c r="U213" i="19"/>
  <c r="R213" i="19"/>
  <c r="R13" i="19"/>
  <c r="O63" i="19"/>
  <c r="R63" i="19"/>
  <c r="L113" i="19"/>
  <c r="O163" i="19"/>
  <c r="L63" i="19"/>
  <c r="O113" i="19"/>
  <c r="L213" i="19"/>
  <c r="R113" i="19"/>
  <c r="L163" i="19"/>
  <c r="W214" i="19"/>
  <c r="W14" i="19"/>
  <c r="T64" i="19"/>
  <c r="W114" i="19"/>
  <c r="W164" i="19"/>
  <c r="T214" i="19"/>
  <c r="Q64" i="19"/>
  <c r="N114" i="19"/>
  <c r="T164" i="19"/>
  <c r="Q114" i="19"/>
  <c r="N164" i="19"/>
  <c r="T14" i="19"/>
  <c r="Q14" i="19"/>
  <c r="K214" i="19"/>
  <c r="N214" i="19"/>
  <c r="K164" i="19"/>
  <c r="Q214" i="19"/>
  <c r="N64" i="19"/>
  <c r="K114" i="19"/>
  <c r="W64" i="19"/>
  <c r="T114" i="19"/>
  <c r="Q164" i="19"/>
  <c r="N14" i="19"/>
  <c r="K64" i="19"/>
  <c r="X215" i="19"/>
  <c r="X15" i="19"/>
  <c r="U65" i="19"/>
  <c r="X115" i="19"/>
  <c r="U215" i="19"/>
  <c r="U115" i="19"/>
  <c r="X65" i="19"/>
  <c r="U165" i="19"/>
  <c r="R215" i="19"/>
  <c r="R65" i="19"/>
  <c r="O115" i="19"/>
  <c r="U15" i="19"/>
  <c r="R115" i="19"/>
  <c r="O165" i="19"/>
  <c r="O65" i="19"/>
  <c r="L215" i="19"/>
  <c r="R165" i="19"/>
  <c r="O15" i="19"/>
  <c r="L165" i="19"/>
  <c r="R15" i="19"/>
  <c r="L115" i="19"/>
  <c r="X165" i="19"/>
  <c r="O215" i="19"/>
  <c r="L65" i="19"/>
  <c r="W116" i="19"/>
  <c r="T166" i="19"/>
  <c r="W216" i="19"/>
  <c r="W16" i="19"/>
  <c r="W66" i="19"/>
  <c r="Q216" i="19"/>
  <c r="W166" i="19"/>
  <c r="T16" i="19"/>
  <c r="T116" i="19"/>
  <c r="T66" i="19"/>
  <c r="Q166" i="19"/>
  <c r="N216" i="19"/>
  <c r="N16" i="19"/>
  <c r="Q16" i="19"/>
  <c r="N66" i="19"/>
  <c r="Q66" i="19"/>
  <c r="K116" i="19"/>
  <c r="N166" i="19"/>
  <c r="K66" i="19"/>
  <c r="N116" i="19"/>
  <c r="K216" i="19"/>
  <c r="T216" i="19"/>
  <c r="Q116" i="19"/>
  <c r="K166" i="19"/>
  <c r="X217" i="19"/>
  <c r="X117" i="19"/>
  <c r="U167" i="19"/>
  <c r="X17" i="19"/>
  <c r="U117" i="19"/>
  <c r="U67" i="19"/>
  <c r="R217" i="19"/>
  <c r="U217" i="19"/>
  <c r="U17" i="19"/>
  <c r="R167" i="19"/>
  <c r="O217" i="19"/>
  <c r="O17" i="19"/>
  <c r="R17" i="19"/>
  <c r="O67" i="19"/>
  <c r="O117" i="19"/>
  <c r="L117" i="19"/>
  <c r="R117" i="19"/>
  <c r="L67" i="19"/>
  <c r="X167" i="19"/>
  <c r="X67" i="19"/>
  <c r="R67" i="19"/>
  <c r="L217" i="19"/>
  <c r="O167" i="19"/>
  <c r="L167" i="19"/>
  <c r="W169" i="19"/>
  <c r="T219" i="19"/>
  <c r="W69" i="19"/>
  <c r="W119" i="19"/>
  <c r="T19" i="19"/>
  <c r="W219" i="19"/>
  <c r="Q219" i="19"/>
  <c r="Q19" i="19"/>
  <c r="N69" i="19"/>
  <c r="Q69" i="19"/>
  <c r="N119" i="19"/>
  <c r="Q119" i="19"/>
  <c r="K69" i="19"/>
  <c r="N219" i="19"/>
  <c r="K219" i="19"/>
  <c r="T169" i="19"/>
  <c r="T119" i="19"/>
  <c r="T69" i="19"/>
  <c r="N169" i="19"/>
  <c r="K169" i="19"/>
  <c r="W19" i="19"/>
  <c r="Q169" i="19"/>
  <c r="N19" i="19"/>
  <c r="K119" i="19"/>
  <c r="W220" i="19"/>
  <c r="W120" i="19"/>
  <c r="T170" i="19"/>
  <c r="W20" i="19"/>
  <c r="T220" i="19"/>
  <c r="Q220" i="19"/>
  <c r="W70" i="19"/>
  <c r="T120" i="19"/>
  <c r="T70" i="19"/>
  <c r="T20" i="19"/>
  <c r="Q170" i="19"/>
  <c r="N220" i="19"/>
  <c r="N20" i="19"/>
  <c r="Q20" i="19"/>
  <c r="N70" i="19"/>
  <c r="K120" i="19"/>
  <c r="Q70" i="19"/>
  <c r="N170" i="19"/>
  <c r="K70" i="19"/>
  <c r="W170" i="19"/>
  <c r="K220" i="19"/>
  <c r="Q120" i="19"/>
  <c r="N120" i="19"/>
  <c r="K170" i="19"/>
  <c r="X72" i="19"/>
  <c r="U122" i="19"/>
  <c r="X172" i="19"/>
  <c r="U222" i="19"/>
  <c r="U72" i="19"/>
  <c r="U172" i="19"/>
  <c r="X22" i="19"/>
  <c r="R222" i="19"/>
  <c r="R122" i="19"/>
  <c r="O172" i="19"/>
  <c r="R172" i="19"/>
  <c r="O222" i="19"/>
  <c r="O22" i="19"/>
  <c r="O122" i="19"/>
  <c r="L172" i="19"/>
  <c r="X122" i="19"/>
  <c r="O72" i="19"/>
  <c r="L122" i="19"/>
  <c r="R72" i="19"/>
  <c r="L72" i="19"/>
  <c r="X222" i="19"/>
  <c r="U22" i="19"/>
  <c r="R22" i="19"/>
  <c r="L222" i="19"/>
  <c r="W228" i="19"/>
  <c r="W128" i="19"/>
  <c r="T178" i="19"/>
  <c r="W28" i="19"/>
  <c r="W78" i="19"/>
  <c r="Q228" i="19"/>
  <c r="W178" i="19"/>
  <c r="T28" i="19"/>
  <c r="T228" i="19"/>
  <c r="T128" i="19"/>
  <c r="Q178" i="19"/>
  <c r="N228" i="19"/>
  <c r="N28" i="19"/>
  <c r="T78" i="19"/>
  <c r="Q28" i="19"/>
  <c r="N78" i="19"/>
  <c r="N178" i="19"/>
  <c r="K128" i="19"/>
  <c r="Q78" i="19"/>
  <c r="K78" i="19"/>
  <c r="Q128" i="19"/>
  <c r="K228" i="19"/>
  <c r="N128" i="19"/>
  <c r="K178" i="19"/>
  <c r="W229" i="19"/>
  <c r="W79" i="19"/>
  <c r="T129" i="19"/>
  <c r="W179" i="19"/>
  <c r="T229" i="19"/>
  <c r="W29" i="19"/>
  <c r="W129" i="19"/>
  <c r="T79" i="19"/>
  <c r="Q229" i="19"/>
  <c r="T29" i="19"/>
  <c r="Q129" i="19"/>
  <c r="N179" i="19"/>
  <c r="Q179" i="19"/>
  <c r="N229" i="19"/>
  <c r="N29" i="19"/>
  <c r="Q79" i="19"/>
  <c r="K179" i="19"/>
  <c r="T179" i="19"/>
  <c r="Q29" i="19"/>
  <c r="K129" i="19"/>
  <c r="N129" i="19"/>
  <c r="K79" i="19"/>
  <c r="N79" i="19"/>
  <c r="K229" i="19"/>
  <c r="X229" i="19"/>
  <c r="X129" i="19"/>
  <c r="U179" i="19"/>
  <c r="X29" i="19"/>
  <c r="U79" i="19"/>
  <c r="R229" i="19"/>
  <c r="U229" i="19"/>
  <c r="U29" i="19"/>
  <c r="R179" i="19"/>
  <c r="O229" i="19"/>
  <c r="O29" i="19"/>
  <c r="R29" i="19"/>
  <c r="O79" i="19"/>
  <c r="U129" i="19"/>
  <c r="R129" i="19"/>
  <c r="L129" i="19"/>
  <c r="X179" i="19"/>
  <c r="O129" i="19"/>
  <c r="L79" i="19"/>
  <c r="O179" i="19"/>
  <c r="L229" i="19"/>
  <c r="X79" i="19"/>
  <c r="R79" i="19"/>
  <c r="L179" i="19"/>
  <c r="W185" i="19"/>
  <c r="T235" i="19"/>
  <c r="W235" i="19"/>
  <c r="W85" i="19"/>
  <c r="T35" i="19"/>
  <c r="T185" i="19"/>
  <c r="T85" i="19"/>
  <c r="Q35" i="19"/>
  <c r="N85" i="19"/>
  <c r="W35" i="19"/>
  <c r="Q85" i="19"/>
  <c r="N135" i="19"/>
  <c r="K85" i="19"/>
  <c r="Q185" i="19"/>
  <c r="N185" i="19"/>
  <c r="N35" i="19"/>
  <c r="K235" i="19"/>
  <c r="W135" i="19"/>
  <c r="K185" i="19"/>
  <c r="T135" i="19"/>
  <c r="Q235" i="19"/>
  <c r="Q135" i="19"/>
  <c r="N235" i="19"/>
  <c r="K135" i="19"/>
  <c r="W239" i="19"/>
  <c r="W139" i="19"/>
  <c r="T189" i="19"/>
  <c r="W39" i="19"/>
  <c r="T239" i="19"/>
  <c r="Q239" i="19"/>
  <c r="W89" i="19"/>
  <c r="T39" i="19"/>
  <c r="T139" i="19"/>
  <c r="T89" i="19"/>
  <c r="Q189" i="19"/>
  <c r="N239" i="19"/>
  <c r="N39" i="19"/>
  <c r="Q39" i="19"/>
  <c r="N89" i="19"/>
  <c r="W189" i="19"/>
  <c r="K139" i="19"/>
  <c r="Q139" i="19"/>
  <c r="Q89" i="19"/>
  <c r="K89" i="19"/>
  <c r="K239" i="19"/>
  <c r="N189" i="19"/>
  <c r="N139" i="19"/>
  <c r="K39" i="19"/>
  <c r="K189" i="19"/>
  <c r="W241" i="19"/>
  <c r="W41" i="19"/>
  <c r="T91" i="19"/>
  <c r="W141" i="19"/>
  <c r="T191" i="19"/>
  <c r="T241" i="19"/>
  <c r="T141" i="19"/>
  <c r="Q241" i="19"/>
  <c r="Q91" i="19"/>
  <c r="N141" i="19"/>
  <c r="Q141" i="19"/>
  <c r="N191" i="19"/>
  <c r="K91" i="19"/>
  <c r="K241" i="19"/>
  <c r="W91" i="19"/>
  <c r="T41" i="19"/>
  <c r="N241" i="19"/>
  <c r="N91" i="19"/>
  <c r="K191" i="19"/>
  <c r="K41" i="19"/>
  <c r="K141" i="19"/>
  <c r="W191" i="19"/>
  <c r="Q191" i="19"/>
  <c r="Q41" i="19"/>
  <c r="N41" i="19"/>
  <c r="X242" i="19"/>
  <c r="X42" i="19"/>
  <c r="U92" i="19"/>
  <c r="X142" i="19"/>
  <c r="U192" i="19"/>
  <c r="X92" i="19"/>
  <c r="X192" i="19"/>
  <c r="U242" i="19"/>
  <c r="U142" i="19"/>
  <c r="U42" i="19"/>
  <c r="R92" i="19"/>
  <c r="O142" i="19"/>
  <c r="R142" i="19"/>
  <c r="O192" i="19"/>
  <c r="L92" i="19"/>
  <c r="L242" i="19"/>
  <c r="R192" i="19"/>
  <c r="R42" i="19"/>
  <c r="O42" i="19"/>
  <c r="L192" i="19"/>
  <c r="L42" i="19"/>
  <c r="R242" i="19"/>
  <c r="L142" i="19"/>
  <c r="O242" i="19"/>
  <c r="O92" i="19"/>
  <c r="W243" i="19"/>
  <c r="W143" i="19"/>
  <c r="T193" i="19"/>
  <c r="W43" i="19"/>
  <c r="W193" i="19"/>
  <c r="Q243" i="19"/>
  <c r="T143" i="19"/>
  <c r="T93" i="19"/>
  <c r="T43" i="19"/>
  <c r="Q193" i="19"/>
  <c r="N243" i="19"/>
  <c r="N43" i="19"/>
  <c r="Q43" i="19"/>
  <c r="N93" i="19"/>
  <c r="W93" i="19"/>
  <c r="K143" i="19"/>
  <c r="N193" i="19"/>
  <c r="N143" i="19"/>
  <c r="K243" i="19"/>
  <c r="T243" i="19"/>
  <c r="Q143" i="19"/>
  <c r="Q93" i="19"/>
  <c r="K93" i="19"/>
  <c r="K43" i="19"/>
  <c r="K193" i="19"/>
  <c r="X244" i="19"/>
  <c r="X144" i="19"/>
  <c r="U194" i="19"/>
  <c r="X44" i="19"/>
  <c r="U244" i="19"/>
  <c r="R244" i="19"/>
  <c r="X94" i="19"/>
  <c r="U44" i="19"/>
  <c r="R194" i="19"/>
  <c r="O244" i="19"/>
  <c r="O44" i="19"/>
  <c r="R44" i="19"/>
  <c r="O94" i="19"/>
  <c r="L144" i="19"/>
  <c r="R144" i="19"/>
  <c r="R94" i="19"/>
  <c r="L94" i="19"/>
  <c r="X194" i="19"/>
  <c r="L244" i="19"/>
  <c r="U144" i="19"/>
  <c r="U94" i="19"/>
  <c r="O194" i="19"/>
  <c r="O144" i="19"/>
  <c r="L194" i="19"/>
  <c r="L44" i="19"/>
  <c r="W94" i="19"/>
  <c r="T144" i="19"/>
  <c r="W194" i="19"/>
  <c r="T244" i="19"/>
  <c r="W144" i="19"/>
  <c r="W244" i="19"/>
  <c r="Q244" i="19"/>
  <c r="Q144" i="19"/>
  <c r="N194" i="19"/>
  <c r="K94" i="19"/>
  <c r="T44" i="19"/>
  <c r="Q194" i="19"/>
  <c r="N244" i="19"/>
  <c r="N44" i="19"/>
  <c r="T94" i="19"/>
  <c r="N144" i="19"/>
  <c r="N94" i="19"/>
  <c r="K194" i="19"/>
  <c r="K144" i="19"/>
  <c r="W44" i="19"/>
  <c r="Q94" i="19"/>
  <c r="Q44" i="19"/>
  <c r="K44" i="19"/>
  <c r="T194" i="19"/>
  <c r="K244" i="19"/>
  <c r="W165" i="19"/>
  <c r="T215" i="19"/>
  <c r="W65" i="19"/>
  <c r="W215" i="19"/>
  <c r="T165" i="19"/>
  <c r="T15" i="19"/>
  <c r="T115" i="19"/>
  <c r="T65" i="19"/>
  <c r="W15" i="19"/>
  <c r="Q15" i="19"/>
  <c r="N65" i="19"/>
  <c r="Q215" i="19"/>
  <c r="Q65" i="19"/>
  <c r="N115" i="19"/>
  <c r="W115" i="19"/>
  <c r="Q115" i="19"/>
  <c r="N215" i="19"/>
  <c r="K65" i="19"/>
  <c r="K215" i="19"/>
  <c r="Q165" i="19"/>
  <c r="N165" i="19"/>
  <c r="N15" i="19"/>
  <c r="K165" i="19"/>
  <c r="K115" i="19"/>
  <c r="X166" i="19"/>
  <c r="U216" i="19"/>
  <c r="X66" i="19"/>
  <c r="X16" i="19"/>
  <c r="U16" i="19"/>
  <c r="X116" i="19"/>
  <c r="U166" i="19"/>
  <c r="R16" i="19"/>
  <c r="O66" i="19"/>
  <c r="R66" i="19"/>
  <c r="O116" i="19"/>
  <c r="R166" i="19"/>
  <c r="O166" i="19"/>
  <c r="O16" i="19"/>
  <c r="L66" i="19"/>
  <c r="L216" i="19"/>
  <c r="U116" i="19"/>
  <c r="U66" i="19"/>
  <c r="R116" i="19"/>
  <c r="O216" i="19"/>
  <c r="L166" i="19"/>
  <c r="X216" i="19"/>
  <c r="R216" i="19"/>
  <c r="L116" i="19"/>
  <c r="X220" i="19"/>
  <c r="X170" i="19"/>
  <c r="U220" i="19"/>
  <c r="X70" i="19"/>
  <c r="U170" i="19"/>
  <c r="U120" i="19"/>
  <c r="U70" i="19"/>
  <c r="U20" i="19"/>
  <c r="X20" i="19"/>
  <c r="X120" i="19"/>
  <c r="R20" i="19"/>
  <c r="O70" i="19"/>
  <c r="R220" i="19"/>
  <c r="R70" i="19"/>
  <c r="O120" i="19"/>
  <c r="O170" i="19"/>
  <c r="L70" i="19"/>
  <c r="R170" i="19"/>
  <c r="O20" i="19"/>
  <c r="L220" i="19"/>
  <c r="R120" i="19"/>
  <c r="L170" i="19"/>
  <c r="O220" i="19"/>
  <c r="L120" i="19"/>
  <c r="W222" i="19"/>
  <c r="W22" i="19"/>
  <c r="T72" i="19"/>
  <c r="W122" i="19"/>
  <c r="T172" i="19"/>
  <c r="T122" i="19"/>
  <c r="T222" i="19"/>
  <c r="Q72" i="19"/>
  <c r="N122" i="19"/>
  <c r="W172" i="19"/>
  <c r="W72" i="19"/>
  <c r="Q222" i="19"/>
  <c r="Q122" i="19"/>
  <c r="N172" i="19"/>
  <c r="T22" i="19"/>
  <c r="Q22" i="19"/>
  <c r="N222" i="19"/>
  <c r="K222" i="19"/>
  <c r="K172" i="19"/>
  <c r="Q172" i="19"/>
  <c r="N72" i="19"/>
  <c r="N22" i="19"/>
  <c r="K122" i="19"/>
  <c r="K72" i="19"/>
  <c r="X178" i="19"/>
  <c r="U228" i="19"/>
  <c r="X228" i="19"/>
  <c r="X78" i="19"/>
  <c r="U178" i="19"/>
  <c r="U28" i="19"/>
  <c r="X28" i="19"/>
  <c r="U128" i="19"/>
  <c r="U78" i="19"/>
  <c r="R28" i="19"/>
  <c r="O78" i="19"/>
  <c r="X128" i="19"/>
  <c r="R228" i="19"/>
  <c r="R78" i="19"/>
  <c r="O128" i="19"/>
  <c r="R178" i="19"/>
  <c r="O28" i="19"/>
  <c r="L78" i="19"/>
  <c r="R128" i="19"/>
  <c r="L228" i="19"/>
  <c r="O228" i="19"/>
  <c r="L178" i="19"/>
  <c r="O178" i="19"/>
  <c r="L128" i="19"/>
  <c r="W234" i="19"/>
  <c r="W34" i="19"/>
  <c r="T84" i="19"/>
  <c r="W134" i="19"/>
  <c r="T184" i="19"/>
  <c r="T134" i="19"/>
  <c r="T234" i="19"/>
  <c r="Q84" i="19"/>
  <c r="N134" i="19"/>
  <c r="Q134" i="19"/>
  <c r="N184" i="19"/>
  <c r="Q234" i="19"/>
  <c r="Q34" i="19"/>
  <c r="N234" i="19"/>
  <c r="K234" i="19"/>
  <c r="T34" i="19"/>
  <c r="K184" i="19"/>
  <c r="W184" i="19"/>
  <c r="W84" i="19"/>
  <c r="Q184" i="19"/>
  <c r="N84" i="19"/>
  <c r="N34" i="19"/>
  <c r="K134" i="19"/>
  <c r="K84" i="19"/>
  <c r="X84" i="19"/>
  <c r="U134" i="19"/>
  <c r="X184" i="19"/>
  <c r="U234" i="19"/>
  <c r="X134" i="19"/>
  <c r="U84" i="19"/>
  <c r="R234" i="19"/>
  <c r="X234" i="19"/>
  <c r="U184" i="19"/>
  <c r="R134" i="19"/>
  <c r="O184" i="19"/>
  <c r="R184" i="19"/>
  <c r="O234" i="19"/>
  <c r="O34" i="19"/>
  <c r="U34" i="19"/>
  <c r="L184" i="19"/>
  <c r="O134" i="19"/>
  <c r="O84" i="19"/>
  <c r="L134" i="19"/>
  <c r="X34" i="19"/>
  <c r="L84" i="19"/>
  <c r="R84" i="19"/>
  <c r="R34" i="19"/>
  <c r="L234" i="19"/>
  <c r="X35" i="19"/>
  <c r="U85" i="19"/>
  <c r="X135" i="19"/>
  <c r="U185" i="19"/>
  <c r="X85" i="19"/>
  <c r="X235" i="19"/>
  <c r="X185" i="19"/>
  <c r="U135" i="19"/>
  <c r="U235" i="19"/>
  <c r="R85" i="19"/>
  <c r="O135" i="19"/>
  <c r="U35" i="19"/>
  <c r="R235" i="19"/>
  <c r="R135" i="19"/>
  <c r="O185" i="19"/>
  <c r="R185" i="19"/>
  <c r="O85" i="19"/>
  <c r="O35" i="19"/>
  <c r="L235" i="19"/>
  <c r="L185" i="19"/>
  <c r="R35" i="19"/>
  <c r="O235" i="19"/>
  <c r="L135" i="19"/>
  <c r="L85" i="19"/>
  <c r="X239" i="19"/>
  <c r="X189" i="19"/>
  <c r="U239" i="19"/>
  <c r="X89" i="19"/>
  <c r="U39" i="19"/>
  <c r="U189" i="19"/>
  <c r="U139" i="19"/>
  <c r="U89" i="19"/>
  <c r="R39" i="19"/>
  <c r="O89" i="19"/>
  <c r="X139" i="19"/>
  <c r="R89" i="19"/>
  <c r="O139" i="19"/>
  <c r="R139" i="19"/>
  <c r="O239" i="19"/>
  <c r="L89" i="19"/>
  <c r="L39" i="19"/>
  <c r="R239" i="19"/>
  <c r="L239" i="19"/>
  <c r="R189" i="19"/>
  <c r="O189" i="19"/>
  <c r="O39" i="19"/>
  <c r="L189" i="19"/>
  <c r="X39" i="19"/>
  <c r="L139" i="19"/>
  <c r="X91" i="19"/>
  <c r="U141" i="19"/>
  <c r="X191" i="19"/>
  <c r="U241" i="19"/>
  <c r="X141" i="19"/>
  <c r="U91" i="19"/>
  <c r="R241" i="19"/>
  <c r="U191" i="19"/>
  <c r="R141" i="19"/>
  <c r="O191" i="19"/>
  <c r="L91" i="19"/>
  <c r="X241" i="19"/>
  <c r="X41" i="19"/>
  <c r="U41" i="19"/>
  <c r="R191" i="19"/>
  <c r="O241" i="19"/>
  <c r="O41" i="19"/>
  <c r="O141" i="19"/>
  <c r="O91" i="19"/>
  <c r="L191" i="19"/>
  <c r="L141" i="19"/>
  <c r="R91" i="19"/>
  <c r="R41" i="19"/>
  <c r="L41" i="19"/>
  <c r="L241" i="19"/>
  <c r="W242" i="19"/>
  <c r="W192" i="19"/>
  <c r="T242" i="19"/>
  <c r="W92" i="19"/>
  <c r="T42" i="19"/>
  <c r="T192" i="19"/>
  <c r="W42" i="19"/>
  <c r="Q42" i="19"/>
  <c r="N92" i="19"/>
  <c r="T142" i="19"/>
  <c r="T92" i="19"/>
  <c r="Q92" i="19"/>
  <c r="N142" i="19"/>
  <c r="W142" i="19"/>
  <c r="Q142" i="19"/>
  <c r="N242" i="19"/>
  <c r="K92" i="19"/>
  <c r="K42" i="19"/>
  <c r="K242" i="19"/>
  <c r="Q192" i="19"/>
  <c r="N192" i="19"/>
  <c r="N42" i="19"/>
  <c r="K192" i="19"/>
  <c r="Q242" i="19"/>
  <c r="K142" i="19"/>
  <c r="X243" i="19"/>
  <c r="X193" i="19"/>
  <c r="U243" i="19"/>
  <c r="X93" i="19"/>
  <c r="X43" i="19"/>
  <c r="U143" i="19"/>
  <c r="U93" i="19"/>
  <c r="U43" i="19"/>
  <c r="X143" i="19"/>
  <c r="R43" i="19"/>
  <c r="O93" i="19"/>
  <c r="R243" i="19"/>
  <c r="R93" i="19"/>
  <c r="O143" i="19"/>
  <c r="U193" i="19"/>
  <c r="R193" i="19"/>
  <c r="O193" i="19"/>
  <c r="O43" i="19"/>
  <c r="L43" i="19"/>
  <c r="L243" i="19"/>
  <c r="R143" i="19"/>
  <c r="O243" i="19"/>
  <c r="L93" i="19"/>
  <c r="L193" i="19"/>
  <c r="L143" i="19"/>
  <c r="W245" i="19"/>
  <c r="W45" i="19"/>
  <c r="T95" i="19"/>
  <c r="W145" i="19"/>
  <c r="T195" i="19"/>
  <c r="W95" i="19"/>
  <c r="T145" i="19"/>
  <c r="T45" i="19"/>
  <c r="W195" i="19"/>
  <c r="Q95" i="19"/>
  <c r="N145" i="19"/>
  <c r="Q145" i="19"/>
  <c r="N195" i="19"/>
  <c r="K95" i="19"/>
  <c r="Q245" i="19"/>
  <c r="K245" i="19"/>
  <c r="Q195" i="19"/>
  <c r="Q45" i="19"/>
  <c r="N45" i="19"/>
  <c r="K195" i="19"/>
  <c r="K45" i="19"/>
  <c r="T245" i="19"/>
  <c r="K145" i="19"/>
  <c r="N245" i="19"/>
  <c r="N95" i="19"/>
  <c r="W96" i="19"/>
  <c r="W246" i="19"/>
  <c r="W46" i="19"/>
  <c r="W196" i="19"/>
  <c r="T246" i="19"/>
  <c r="W146" i="19"/>
  <c r="T196" i="19"/>
  <c r="T146" i="19"/>
  <c r="Q196" i="19"/>
  <c r="N246" i="19"/>
  <c r="T96" i="19"/>
  <c r="Q146" i="19"/>
  <c r="N196" i="19"/>
  <c r="T46" i="19"/>
  <c r="Q96" i="19"/>
  <c r="N146" i="19"/>
  <c r="K146" i="19"/>
  <c r="N96" i="19"/>
  <c r="K196" i="19"/>
  <c r="Q46" i="19"/>
  <c r="Q246" i="19"/>
  <c r="K96" i="19"/>
  <c r="K46" i="19"/>
  <c r="N46" i="19"/>
  <c r="K246" i="19"/>
  <c r="X246" i="19"/>
  <c r="X46" i="19"/>
  <c r="X196" i="19"/>
  <c r="U246" i="19"/>
  <c r="X146" i="19"/>
  <c r="U196" i="19"/>
  <c r="X96" i="19"/>
  <c r="U96" i="19"/>
  <c r="R146" i="19"/>
  <c r="O196" i="19"/>
  <c r="U46" i="19"/>
  <c r="R96" i="19"/>
  <c r="O146" i="19"/>
  <c r="U146" i="19"/>
  <c r="R196" i="19"/>
  <c r="O246" i="19"/>
  <c r="O96" i="19"/>
  <c r="L196" i="19"/>
  <c r="O46" i="19"/>
  <c r="L246" i="19"/>
  <c r="R246" i="19"/>
  <c r="L96" i="19"/>
  <c r="L46" i="19"/>
  <c r="R46" i="19"/>
  <c r="L146" i="19"/>
  <c r="L13" i="19"/>
  <c r="K14" i="19"/>
  <c r="L15" i="19"/>
  <c r="K16" i="19"/>
  <c r="L17" i="19"/>
  <c r="K19" i="19"/>
  <c r="K20" i="19"/>
  <c r="L22" i="19"/>
  <c r="K28" i="19"/>
  <c r="K29" i="19"/>
  <c r="L29" i="19"/>
  <c r="K35" i="19"/>
  <c r="K13" i="19"/>
  <c r="L14" i="19"/>
  <c r="K15" i="19"/>
  <c r="L16" i="19"/>
  <c r="K17" i="19"/>
  <c r="L19" i="19"/>
  <c r="L20" i="19"/>
  <c r="K22" i="19"/>
  <c r="L28" i="19"/>
  <c r="K34" i="19"/>
  <c r="L34" i="19"/>
  <c r="L35" i="19"/>
  <c r="AC83" i="1"/>
  <c r="AB83" i="1"/>
  <c r="AC84" i="1"/>
  <c r="AF32" i="1"/>
  <c r="AF93" i="1"/>
  <c r="AF116" i="1"/>
  <c r="AF29" i="1"/>
  <c r="AF41" i="1"/>
  <c r="AF50" i="1"/>
  <c r="AF77" i="1"/>
  <c r="AF95" i="1"/>
  <c r="AF107" i="1"/>
  <c r="AF113" i="1"/>
  <c r="AF123" i="1"/>
  <c r="AF36" i="1"/>
  <c r="AF33" i="1"/>
  <c r="AF92" i="1"/>
  <c r="AF96" i="1"/>
  <c r="AF108" i="1"/>
  <c r="AF120" i="1"/>
  <c r="AF75" i="1"/>
  <c r="AF114" i="1"/>
  <c r="AF38" i="1"/>
  <c r="AF42" i="1"/>
  <c r="AF51" i="1"/>
  <c r="AF56" i="1"/>
  <c r="AF128" i="1"/>
  <c r="AF125" i="1"/>
  <c r="AF30" i="1"/>
  <c r="AF35" i="1"/>
  <c r="AF39" i="1"/>
  <c r="AF47" i="1"/>
  <c r="AF57" i="1"/>
  <c r="AF74" i="1"/>
  <c r="AF78" i="1"/>
  <c r="AF129" i="1"/>
  <c r="AF117" i="1"/>
  <c r="AF119" i="1"/>
  <c r="AF122" i="1"/>
  <c r="AF48" i="1"/>
  <c r="AA52" i="1"/>
  <c r="AA53" i="1" s="1"/>
  <c r="AA61" i="1"/>
  <c r="AA62" i="1" s="1"/>
  <c r="AA64" i="1"/>
  <c r="AA65" i="1" s="1"/>
  <c r="AA67" i="1"/>
  <c r="AA68" i="1" s="1"/>
  <c r="AA70" i="1"/>
  <c r="AA71" i="1" s="1"/>
  <c r="AA79" i="1"/>
  <c r="AA80" i="1" s="1"/>
  <c r="AA88" i="1"/>
  <c r="AA89" i="1" s="1"/>
  <c r="AA109" i="1"/>
  <c r="AA110" i="1" s="1"/>
  <c r="AA72" i="1" l="1"/>
  <c r="AB71" i="1"/>
  <c r="AC71" i="1"/>
  <c r="AA111" i="1"/>
  <c r="AC110" i="1"/>
  <c r="AB110" i="1"/>
  <c r="AA66" i="1"/>
  <c r="AB65" i="1"/>
  <c r="AC65" i="1"/>
  <c r="AA54" i="1"/>
  <c r="AC53" i="1"/>
  <c r="AB53" i="1"/>
  <c r="AB68" i="1"/>
  <c r="AC68" i="1"/>
  <c r="AA90" i="1"/>
  <c r="AB89" i="1"/>
  <c r="AC89" i="1"/>
  <c r="AA81" i="1"/>
  <c r="AB80" i="1"/>
  <c r="AC80" i="1"/>
  <c r="AA63" i="1"/>
  <c r="AB62" i="1"/>
  <c r="AC62" i="1"/>
  <c r="AC88" i="1"/>
  <c r="AB88" i="1"/>
  <c r="AC61" i="1"/>
  <c r="AB61" i="1"/>
  <c r="AC64" i="1"/>
  <c r="AB64" i="1"/>
  <c r="AC82" i="1"/>
  <c r="AB82" i="1"/>
  <c r="AC70" i="1"/>
  <c r="AB70" i="1"/>
  <c r="AC91" i="1"/>
  <c r="AB91" i="1"/>
  <c r="AC52" i="1"/>
  <c r="AB52" i="1"/>
  <c r="AC109" i="1"/>
  <c r="AB109" i="1"/>
  <c r="AC79" i="1"/>
  <c r="AB79" i="1"/>
  <c r="AC67" i="1"/>
  <c r="AB67" i="1"/>
  <c r="AA97" i="1"/>
  <c r="AA98" i="1" s="1"/>
  <c r="AA101" i="1" s="1"/>
  <c r="AA58" i="1"/>
  <c r="AA59" i="1" s="1"/>
  <c r="AA22" i="1"/>
  <c r="AA23" i="1" s="1"/>
  <c r="AA19" i="1"/>
  <c r="AA20" i="1" s="1"/>
  <c r="W7" i="1"/>
  <c r="K7" i="1"/>
  <c r="W71" i="19" l="1"/>
  <c r="T121" i="19"/>
  <c r="W221" i="19"/>
  <c r="W171" i="19"/>
  <c r="T221" i="19"/>
  <c r="W21" i="19"/>
  <c r="W121" i="19"/>
  <c r="T171" i="19"/>
  <c r="T21" i="19"/>
  <c r="Q121" i="19"/>
  <c r="N171" i="19"/>
  <c r="T71" i="19"/>
  <c r="Q171" i="19"/>
  <c r="N221" i="19"/>
  <c r="N21" i="19"/>
  <c r="Q71" i="19"/>
  <c r="K171" i="19"/>
  <c r="Q221" i="19"/>
  <c r="Q21" i="19"/>
  <c r="K121" i="19"/>
  <c r="N121" i="19"/>
  <c r="K71" i="19"/>
  <c r="N71" i="19"/>
  <c r="K221" i="19"/>
  <c r="W75" i="19"/>
  <c r="T125" i="19"/>
  <c r="W175" i="19"/>
  <c r="T225" i="19"/>
  <c r="T175" i="19"/>
  <c r="Q225" i="19"/>
  <c r="T75" i="19"/>
  <c r="Q125" i="19"/>
  <c r="N175" i="19"/>
  <c r="W225" i="19"/>
  <c r="W125" i="19"/>
  <c r="Q175" i="19"/>
  <c r="N225" i="19"/>
  <c r="N25" i="19"/>
  <c r="W25" i="19"/>
  <c r="N125" i="19"/>
  <c r="K175" i="19"/>
  <c r="T25" i="19"/>
  <c r="N75" i="19"/>
  <c r="K125" i="19"/>
  <c r="Q75" i="19"/>
  <c r="K75" i="19"/>
  <c r="Q25" i="19"/>
  <c r="K225" i="19"/>
  <c r="W30" i="19"/>
  <c r="T80" i="19"/>
  <c r="W230" i="19"/>
  <c r="W130" i="19"/>
  <c r="T180" i="19"/>
  <c r="T230" i="19"/>
  <c r="W80" i="19"/>
  <c r="T130" i="19"/>
  <c r="Q80" i="19"/>
  <c r="N130" i="19"/>
  <c r="W180" i="19"/>
  <c r="Q130" i="19"/>
  <c r="N180" i="19"/>
  <c r="Q30" i="19"/>
  <c r="K230" i="19"/>
  <c r="T30" i="19"/>
  <c r="Q180" i="19"/>
  <c r="N30" i="19"/>
  <c r="K180" i="19"/>
  <c r="N80" i="19"/>
  <c r="K130" i="19"/>
  <c r="Q230" i="19"/>
  <c r="N230" i="19"/>
  <c r="K80" i="19"/>
  <c r="W83" i="19"/>
  <c r="T133" i="19"/>
  <c r="W233" i="19"/>
  <c r="W183" i="19"/>
  <c r="T233" i="19"/>
  <c r="T183" i="19"/>
  <c r="T83" i="19"/>
  <c r="W33" i="19"/>
  <c r="Q233" i="19"/>
  <c r="W133" i="19"/>
  <c r="T33" i="19"/>
  <c r="Q133" i="19"/>
  <c r="N183" i="19"/>
  <c r="Q183" i="19"/>
  <c r="N233" i="19"/>
  <c r="N33" i="19"/>
  <c r="K183" i="19"/>
  <c r="Q83" i="19"/>
  <c r="Q33" i="19"/>
  <c r="K133" i="19"/>
  <c r="K83" i="19"/>
  <c r="N133" i="19"/>
  <c r="N83" i="19"/>
  <c r="K233" i="19"/>
  <c r="W224" i="19"/>
  <c r="W124" i="19"/>
  <c r="T174" i="19"/>
  <c r="W24" i="19"/>
  <c r="W174" i="19"/>
  <c r="T124" i="19"/>
  <c r="T74" i="19"/>
  <c r="Q224" i="19"/>
  <c r="T24" i="19"/>
  <c r="W74" i="19"/>
  <c r="Q174" i="19"/>
  <c r="N224" i="19"/>
  <c r="N24" i="19"/>
  <c r="Q24" i="19"/>
  <c r="N74" i="19"/>
  <c r="K124" i="19"/>
  <c r="T224" i="19"/>
  <c r="Q124" i="19"/>
  <c r="N124" i="19"/>
  <c r="K74" i="19"/>
  <c r="K224" i="19"/>
  <c r="Q74" i="19"/>
  <c r="N174" i="19"/>
  <c r="K174" i="19"/>
  <c r="W240" i="19"/>
  <c r="W90" i="19"/>
  <c r="T140" i="19"/>
  <c r="W190" i="19"/>
  <c r="T240" i="19"/>
  <c r="T190" i="19"/>
  <c r="T90" i="19"/>
  <c r="W40" i="19"/>
  <c r="Q240" i="19"/>
  <c r="W140" i="19"/>
  <c r="Q140" i="19"/>
  <c r="N190" i="19"/>
  <c r="K90" i="19"/>
  <c r="Q190" i="19"/>
  <c r="N240" i="19"/>
  <c r="N40" i="19"/>
  <c r="Q90" i="19"/>
  <c r="Q40" i="19"/>
  <c r="K190" i="19"/>
  <c r="K140" i="19"/>
  <c r="T40" i="19"/>
  <c r="N140" i="19"/>
  <c r="N90" i="19"/>
  <c r="K40" i="19"/>
  <c r="K240" i="19"/>
  <c r="W177" i="19"/>
  <c r="T227" i="19"/>
  <c r="W77" i="19"/>
  <c r="W227" i="19"/>
  <c r="W127" i="19"/>
  <c r="T127" i="19"/>
  <c r="T27" i="19"/>
  <c r="T77" i="19"/>
  <c r="W27" i="19"/>
  <c r="Q27" i="19"/>
  <c r="N77" i="19"/>
  <c r="Q77" i="19"/>
  <c r="N127" i="19"/>
  <c r="N227" i="19"/>
  <c r="K77" i="19"/>
  <c r="N177" i="19"/>
  <c r="K227" i="19"/>
  <c r="T177" i="19"/>
  <c r="Q227" i="19"/>
  <c r="Q177" i="19"/>
  <c r="N27" i="19"/>
  <c r="K177" i="19"/>
  <c r="Q127" i="19"/>
  <c r="K127" i="19"/>
  <c r="W26" i="19"/>
  <c r="T76" i="19"/>
  <c r="W126" i="19"/>
  <c r="T176" i="19"/>
  <c r="W76" i="19"/>
  <c r="W176" i="19"/>
  <c r="W226" i="19"/>
  <c r="Q76" i="19"/>
  <c r="N126" i="19"/>
  <c r="T26" i="19"/>
  <c r="Q226" i="19"/>
  <c r="Q126" i="19"/>
  <c r="N176" i="19"/>
  <c r="T226" i="19"/>
  <c r="Q176" i="19"/>
  <c r="N76" i="19"/>
  <c r="N26" i="19"/>
  <c r="K226" i="19"/>
  <c r="K176" i="19"/>
  <c r="T126" i="19"/>
  <c r="Q26" i="19"/>
  <c r="N226" i="19"/>
  <c r="K126" i="19"/>
  <c r="K76" i="19"/>
  <c r="K33" i="19"/>
  <c r="K21" i="19"/>
  <c r="K25" i="19"/>
  <c r="K30" i="19"/>
  <c r="K24" i="19"/>
  <c r="K27" i="19"/>
  <c r="K26" i="19"/>
  <c r="AB101" i="1"/>
  <c r="AC101" i="1"/>
  <c r="AB98" i="1"/>
  <c r="AC98" i="1"/>
  <c r="AF89" i="1"/>
  <c r="AC72" i="1"/>
  <c r="AB72" i="1"/>
  <c r="AA21" i="1"/>
  <c r="AC20" i="1"/>
  <c r="AB20" i="1"/>
  <c r="AF80" i="1"/>
  <c r="AC90" i="1"/>
  <c r="AB90" i="1"/>
  <c r="AF53" i="1"/>
  <c r="AF65" i="1"/>
  <c r="AB111" i="1"/>
  <c r="AC111" i="1"/>
  <c r="AA24" i="1"/>
  <c r="AB23" i="1"/>
  <c r="AC23" i="1"/>
  <c r="AF62" i="1"/>
  <c r="AB81" i="1"/>
  <c r="AC81" i="1"/>
  <c r="AB66" i="1"/>
  <c r="AC66" i="1"/>
  <c r="AA60" i="1"/>
  <c r="AB59" i="1"/>
  <c r="AC59" i="1"/>
  <c r="AC63" i="1"/>
  <c r="AB63" i="1"/>
  <c r="AF68" i="1"/>
  <c r="AB54" i="1"/>
  <c r="AC54" i="1"/>
  <c r="AF110" i="1"/>
  <c r="AF71" i="1"/>
  <c r="AC22" i="1"/>
  <c r="AB22" i="1"/>
  <c r="AC58" i="1"/>
  <c r="AB58" i="1"/>
  <c r="AC19" i="1"/>
  <c r="AB19" i="1"/>
  <c r="AC97" i="1"/>
  <c r="AB97" i="1"/>
  <c r="L7" i="1"/>
  <c r="AA8" i="1" s="1"/>
  <c r="AA9" i="1" s="1"/>
  <c r="AA25" i="1"/>
  <c r="AA26" i="1" s="1"/>
  <c r="B221" i="13" a="1"/>
  <c r="X174" i="19" l="1"/>
  <c r="U224" i="19"/>
  <c r="X74" i="19"/>
  <c r="X224" i="19"/>
  <c r="X124" i="19"/>
  <c r="U24" i="19"/>
  <c r="R224" i="19"/>
  <c r="R24" i="19"/>
  <c r="O74" i="19"/>
  <c r="U174" i="19"/>
  <c r="U124" i="19"/>
  <c r="U74" i="19"/>
  <c r="R74" i="19"/>
  <c r="O124" i="19"/>
  <c r="R124" i="19"/>
  <c r="L74" i="19"/>
  <c r="X24" i="19"/>
  <c r="O224" i="19"/>
  <c r="L224" i="19"/>
  <c r="O174" i="19"/>
  <c r="L174" i="19"/>
  <c r="R174" i="19"/>
  <c r="O24" i="19"/>
  <c r="L124" i="19"/>
  <c r="X80" i="19"/>
  <c r="U130" i="19"/>
  <c r="X180" i="19"/>
  <c r="U230" i="19"/>
  <c r="X230" i="19"/>
  <c r="U180" i="19"/>
  <c r="R230" i="19"/>
  <c r="X130" i="19"/>
  <c r="R130" i="19"/>
  <c r="O180" i="19"/>
  <c r="X30" i="19"/>
  <c r="R180" i="19"/>
  <c r="O230" i="19"/>
  <c r="O30" i="19"/>
  <c r="U30" i="19"/>
  <c r="O130" i="19"/>
  <c r="L180" i="19"/>
  <c r="O80" i="19"/>
  <c r="L130" i="19"/>
  <c r="R80" i="19"/>
  <c r="L80" i="19"/>
  <c r="U80" i="19"/>
  <c r="R30" i="19"/>
  <c r="L230" i="19"/>
  <c r="W210" i="19"/>
  <c r="W10" i="19"/>
  <c r="T60" i="19"/>
  <c r="W110" i="19"/>
  <c r="T210" i="19"/>
  <c r="T110" i="19"/>
  <c r="W60" i="19"/>
  <c r="Q60" i="19"/>
  <c r="N110" i="19"/>
  <c r="T10" i="19"/>
  <c r="Q110" i="19"/>
  <c r="N160" i="19"/>
  <c r="Q210" i="19"/>
  <c r="N60" i="19"/>
  <c r="K210" i="19"/>
  <c r="W160" i="19"/>
  <c r="T160" i="19"/>
  <c r="Q160" i="19"/>
  <c r="N10" i="19"/>
  <c r="K160" i="19"/>
  <c r="Q10" i="19"/>
  <c r="K110" i="19"/>
  <c r="N210" i="19"/>
  <c r="K60" i="19"/>
  <c r="W173" i="19"/>
  <c r="T223" i="19"/>
  <c r="W223" i="19"/>
  <c r="W73" i="19"/>
  <c r="T173" i="19"/>
  <c r="T23" i="19"/>
  <c r="W23" i="19"/>
  <c r="Q23" i="19"/>
  <c r="N73" i="19"/>
  <c r="Q73" i="19"/>
  <c r="N123" i="19"/>
  <c r="W123" i="19"/>
  <c r="N173" i="19"/>
  <c r="K73" i="19"/>
  <c r="Q173" i="19"/>
  <c r="N23" i="19"/>
  <c r="K223" i="19"/>
  <c r="Q123" i="19"/>
  <c r="K173" i="19"/>
  <c r="T123" i="19"/>
  <c r="T73" i="19"/>
  <c r="Q223" i="19"/>
  <c r="N223" i="19"/>
  <c r="K123" i="19"/>
  <c r="W161" i="19"/>
  <c r="T211" i="19"/>
  <c r="W61" i="19"/>
  <c r="W11" i="19"/>
  <c r="T11" i="19"/>
  <c r="W111" i="19"/>
  <c r="T161" i="19"/>
  <c r="Q211" i="19"/>
  <c r="Q11" i="19"/>
  <c r="N61" i="19"/>
  <c r="T111" i="19"/>
  <c r="T61" i="19"/>
  <c r="Q61" i="19"/>
  <c r="N111" i="19"/>
  <c r="Q161" i="19"/>
  <c r="N161" i="19"/>
  <c r="N11" i="19"/>
  <c r="K61" i="19"/>
  <c r="W211" i="19"/>
  <c r="K211" i="19"/>
  <c r="Q111" i="19"/>
  <c r="N211" i="19"/>
  <c r="K161" i="19"/>
  <c r="K111" i="19"/>
  <c r="W236" i="19"/>
  <c r="W136" i="19"/>
  <c r="T186" i="19"/>
  <c r="W36" i="19"/>
  <c r="W186" i="19"/>
  <c r="T136" i="19"/>
  <c r="Q236" i="19"/>
  <c r="T86" i="19"/>
  <c r="T36" i="19"/>
  <c r="Q186" i="19"/>
  <c r="N236" i="19"/>
  <c r="N36" i="19"/>
  <c r="W86" i="19"/>
  <c r="Q36" i="19"/>
  <c r="N86" i="19"/>
  <c r="Q86" i="19"/>
  <c r="N186" i="19"/>
  <c r="K136" i="19"/>
  <c r="T236" i="19"/>
  <c r="Q136" i="19"/>
  <c r="N136" i="19"/>
  <c r="K86" i="19"/>
  <c r="K236" i="19"/>
  <c r="K186" i="19"/>
  <c r="X233" i="19"/>
  <c r="X133" i="19"/>
  <c r="U183" i="19"/>
  <c r="X33" i="19"/>
  <c r="X183" i="19"/>
  <c r="R233" i="19"/>
  <c r="U33" i="19"/>
  <c r="U133" i="19"/>
  <c r="R183" i="19"/>
  <c r="O233" i="19"/>
  <c r="O33" i="19"/>
  <c r="U233" i="19"/>
  <c r="R33" i="19"/>
  <c r="O83" i="19"/>
  <c r="U83" i="19"/>
  <c r="R83" i="19"/>
  <c r="O183" i="19"/>
  <c r="L133" i="19"/>
  <c r="L83" i="19"/>
  <c r="R133" i="19"/>
  <c r="O133" i="19"/>
  <c r="L233" i="19"/>
  <c r="X83" i="19"/>
  <c r="L183" i="19"/>
  <c r="W87" i="19"/>
  <c r="T137" i="19"/>
  <c r="W187" i="19"/>
  <c r="T237" i="19"/>
  <c r="W137" i="19"/>
  <c r="Q237" i="19"/>
  <c r="Q137" i="19"/>
  <c r="N187" i="19"/>
  <c r="K87" i="19"/>
  <c r="T87" i="19"/>
  <c r="T37" i="19"/>
  <c r="Q187" i="19"/>
  <c r="N237" i="19"/>
  <c r="N37" i="19"/>
  <c r="W37" i="19"/>
  <c r="N137" i="19"/>
  <c r="N87" i="19"/>
  <c r="K187" i="19"/>
  <c r="W237" i="19"/>
  <c r="T187" i="19"/>
  <c r="K137" i="19"/>
  <c r="Q87" i="19"/>
  <c r="Q37" i="19"/>
  <c r="K237" i="19"/>
  <c r="X227" i="19"/>
  <c r="X27" i="19"/>
  <c r="U77" i="19"/>
  <c r="X127" i="19"/>
  <c r="U177" i="19"/>
  <c r="U227" i="19"/>
  <c r="X77" i="19"/>
  <c r="R77" i="19"/>
  <c r="O127" i="19"/>
  <c r="U127" i="19"/>
  <c r="R127" i="19"/>
  <c r="O177" i="19"/>
  <c r="R27" i="19"/>
  <c r="L227" i="19"/>
  <c r="R227" i="19"/>
  <c r="R177" i="19"/>
  <c r="O27" i="19"/>
  <c r="L177" i="19"/>
  <c r="X177" i="19"/>
  <c r="O77" i="19"/>
  <c r="L127" i="19"/>
  <c r="U27" i="19"/>
  <c r="O227" i="19"/>
  <c r="L77" i="19"/>
  <c r="X221" i="19"/>
  <c r="X121" i="19"/>
  <c r="U171" i="19"/>
  <c r="X21" i="19"/>
  <c r="X171" i="19"/>
  <c r="R221" i="19"/>
  <c r="U21" i="19"/>
  <c r="U121" i="19"/>
  <c r="U71" i="19"/>
  <c r="R171" i="19"/>
  <c r="O221" i="19"/>
  <c r="O21" i="19"/>
  <c r="U221" i="19"/>
  <c r="R21" i="19"/>
  <c r="O71" i="19"/>
  <c r="L121" i="19"/>
  <c r="R121" i="19"/>
  <c r="O121" i="19"/>
  <c r="L71" i="19"/>
  <c r="X71" i="19"/>
  <c r="L221" i="19"/>
  <c r="R71" i="19"/>
  <c r="O171" i="19"/>
  <c r="L171" i="19"/>
  <c r="X225" i="19"/>
  <c r="X125" i="19"/>
  <c r="U175" i="19"/>
  <c r="X25" i="19"/>
  <c r="U225" i="19"/>
  <c r="R225" i="19"/>
  <c r="X75" i="19"/>
  <c r="U125" i="19"/>
  <c r="U75" i="19"/>
  <c r="U25" i="19"/>
  <c r="R175" i="19"/>
  <c r="O225" i="19"/>
  <c r="O25" i="19"/>
  <c r="R25" i="19"/>
  <c r="O75" i="19"/>
  <c r="X175" i="19"/>
  <c r="L125" i="19"/>
  <c r="R75" i="19"/>
  <c r="O175" i="19"/>
  <c r="L75" i="19"/>
  <c r="L225" i="19"/>
  <c r="R125" i="19"/>
  <c r="O125" i="19"/>
  <c r="L175" i="19"/>
  <c r="X240" i="19"/>
  <c r="X140" i="19"/>
  <c r="U190" i="19"/>
  <c r="X40" i="19"/>
  <c r="X190" i="19"/>
  <c r="R240" i="19"/>
  <c r="U40" i="19"/>
  <c r="X90" i="19"/>
  <c r="R190" i="19"/>
  <c r="O240" i="19"/>
  <c r="O40" i="19"/>
  <c r="U240" i="19"/>
  <c r="R40" i="19"/>
  <c r="O90" i="19"/>
  <c r="L140" i="19"/>
  <c r="O190" i="19"/>
  <c r="O140" i="19"/>
  <c r="U140" i="19"/>
  <c r="U90" i="19"/>
  <c r="L240" i="19"/>
  <c r="R140" i="19"/>
  <c r="R90" i="19"/>
  <c r="L90" i="19"/>
  <c r="L190" i="19"/>
  <c r="L40" i="19"/>
  <c r="L21" i="19"/>
  <c r="L25" i="19"/>
  <c r="K23" i="19"/>
  <c r="K11" i="19"/>
  <c r="L27" i="19"/>
  <c r="K36" i="19"/>
  <c r="L24" i="19"/>
  <c r="L30" i="19"/>
  <c r="K10" i="19"/>
  <c r="L33" i="19"/>
  <c r="K37" i="19"/>
  <c r="AF101" i="1"/>
  <c r="AF63" i="1"/>
  <c r="AB60" i="1"/>
  <c r="AC60" i="1"/>
  <c r="AF81" i="1"/>
  <c r="AF23" i="1"/>
  <c r="AF90" i="1"/>
  <c r="AF20" i="1"/>
  <c r="AF54" i="1"/>
  <c r="AB24" i="1"/>
  <c r="AC24" i="1"/>
  <c r="AA27" i="1"/>
  <c r="AC26" i="1"/>
  <c r="AB26" i="1"/>
  <c r="AF66" i="1"/>
  <c r="AB21" i="1"/>
  <c r="AC21" i="1"/>
  <c r="AF98" i="1"/>
  <c r="AF59" i="1"/>
  <c r="AF111" i="1"/>
  <c r="AF72" i="1"/>
  <c r="AC25" i="1"/>
  <c r="AB25" i="1"/>
  <c r="AA7" i="1"/>
  <c r="B221" i="13"/>
  <c r="X60" i="19" l="1"/>
  <c r="U110" i="19"/>
  <c r="X160" i="19"/>
  <c r="U210" i="19"/>
  <c r="U60" i="19"/>
  <c r="X10" i="19"/>
  <c r="X210" i="19"/>
  <c r="U10" i="19"/>
  <c r="R110" i="19"/>
  <c r="O160" i="19"/>
  <c r="X110" i="19"/>
  <c r="U160" i="19"/>
  <c r="R160" i="19"/>
  <c r="O210" i="19"/>
  <c r="O10" i="19"/>
  <c r="L160" i="19"/>
  <c r="R60" i="19"/>
  <c r="R10" i="19"/>
  <c r="L110" i="19"/>
  <c r="L60" i="19"/>
  <c r="R210" i="19"/>
  <c r="O110" i="19"/>
  <c r="O60" i="19"/>
  <c r="L210" i="19"/>
  <c r="X23" i="19"/>
  <c r="U73" i="19"/>
  <c r="X123" i="19"/>
  <c r="U173" i="19"/>
  <c r="X73" i="19"/>
  <c r="X223" i="19"/>
  <c r="X173" i="19"/>
  <c r="U123" i="19"/>
  <c r="U223" i="19"/>
  <c r="R73" i="19"/>
  <c r="O123" i="19"/>
  <c r="U23" i="19"/>
  <c r="R123" i="19"/>
  <c r="O173" i="19"/>
  <c r="R173" i="19"/>
  <c r="O73" i="19"/>
  <c r="O23" i="19"/>
  <c r="L223" i="19"/>
  <c r="L173" i="19"/>
  <c r="R223" i="19"/>
  <c r="R23" i="19"/>
  <c r="O223" i="19"/>
  <c r="L123" i="19"/>
  <c r="L73" i="19"/>
  <c r="N148" i="1"/>
  <c r="O148" i="1" s="1"/>
  <c r="N154" i="1"/>
  <c r="O154" i="1" s="1"/>
  <c r="N151" i="1"/>
  <c r="O151" i="1" s="1"/>
  <c r="N142" i="1"/>
  <c r="O142" i="1" s="1"/>
  <c r="N145" i="1"/>
  <c r="O145" i="1" s="1"/>
  <c r="W112" i="19"/>
  <c r="T162" i="19"/>
  <c r="W212" i="19"/>
  <c r="W12" i="19"/>
  <c r="T112" i="19"/>
  <c r="T62" i="19"/>
  <c r="T212" i="19"/>
  <c r="T12" i="19"/>
  <c r="Q162" i="19"/>
  <c r="N212" i="19"/>
  <c r="N12" i="19"/>
  <c r="Q212" i="19"/>
  <c r="Q12" i="19"/>
  <c r="N62" i="19"/>
  <c r="W162" i="19"/>
  <c r="W62" i="19"/>
  <c r="N112" i="19"/>
  <c r="K112" i="19"/>
  <c r="Q112" i="19"/>
  <c r="K62" i="19"/>
  <c r="Q62" i="19"/>
  <c r="K212" i="19"/>
  <c r="N162" i="19"/>
  <c r="K162" i="19"/>
  <c r="X211" i="19"/>
  <c r="X11" i="19"/>
  <c r="U61" i="19"/>
  <c r="X111" i="19"/>
  <c r="X161" i="19"/>
  <c r="U161" i="19"/>
  <c r="U111" i="19"/>
  <c r="X61" i="19"/>
  <c r="R61" i="19"/>
  <c r="O111" i="19"/>
  <c r="R111" i="19"/>
  <c r="O161" i="19"/>
  <c r="U211" i="19"/>
  <c r="R11" i="19"/>
  <c r="L211" i="19"/>
  <c r="O211" i="19"/>
  <c r="L161" i="19"/>
  <c r="U11" i="19"/>
  <c r="R211" i="19"/>
  <c r="O61" i="19"/>
  <c r="L111" i="19"/>
  <c r="R161" i="19"/>
  <c r="O11" i="19"/>
  <c r="L61" i="19"/>
  <c r="L10" i="19"/>
  <c r="L23" i="19"/>
  <c r="K12" i="19"/>
  <c r="L11" i="19"/>
  <c r="N85" i="1"/>
  <c r="O85" i="1" s="1"/>
  <c r="AF21" i="1"/>
  <c r="AB27" i="1"/>
  <c r="AC27" i="1"/>
  <c r="AF24" i="1"/>
  <c r="AF60" i="1"/>
  <c r="AF26" i="1"/>
  <c r="N136" i="1"/>
  <c r="O136" i="1" s="1"/>
  <c r="N133" i="1"/>
  <c r="O133" i="1" s="1"/>
  <c r="N130" i="1"/>
  <c r="O130" i="1" s="1"/>
  <c r="N139" i="1"/>
  <c r="O139" i="1" s="1"/>
  <c r="N94" i="1"/>
  <c r="O94" i="1" s="1"/>
  <c r="N79" i="1"/>
  <c r="O79" i="1" s="1"/>
  <c r="N67" i="1"/>
  <c r="O67" i="1" s="1"/>
  <c r="N55" i="1"/>
  <c r="O55" i="1" s="1"/>
  <c r="N34" i="1"/>
  <c r="O34" i="1" s="1"/>
  <c r="N22" i="1"/>
  <c r="O22" i="1" s="1"/>
  <c r="N10" i="1"/>
  <c r="O10" i="1" s="1"/>
  <c r="N109" i="1"/>
  <c r="O109" i="1" s="1"/>
  <c r="N19" i="1"/>
  <c r="O19" i="1" s="1"/>
  <c r="N106" i="1"/>
  <c r="O106" i="1" s="1"/>
  <c r="N91" i="1"/>
  <c r="O91" i="1" s="1"/>
  <c r="N76" i="1"/>
  <c r="O76" i="1" s="1"/>
  <c r="N64" i="1"/>
  <c r="O64" i="1" s="1"/>
  <c r="N52" i="1"/>
  <c r="O52" i="1" s="1"/>
  <c r="N43" i="1"/>
  <c r="O43" i="1" s="1"/>
  <c r="N31" i="1"/>
  <c r="O31" i="1" s="1"/>
  <c r="N124" i="1"/>
  <c r="O124" i="1" s="1"/>
  <c r="N121" i="1"/>
  <c r="O121" i="1" s="1"/>
  <c r="N118" i="1"/>
  <c r="O118" i="1" s="1"/>
  <c r="N115" i="1"/>
  <c r="O115" i="1" s="1"/>
  <c r="N112" i="1"/>
  <c r="O112" i="1" s="1"/>
  <c r="N100" i="1"/>
  <c r="O100" i="1" s="1"/>
  <c r="N88" i="1"/>
  <c r="O88" i="1" s="1"/>
  <c r="N73" i="1"/>
  <c r="O73" i="1" s="1"/>
  <c r="N61" i="1"/>
  <c r="O61" i="1" s="1"/>
  <c r="N49" i="1"/>
  <c r="O49" i="1" s="1"/>
  <c r="N40" i="1"/>
  <c r="O40" i="1" s="1"/>
  <c r="N28" i="1"/>
  <c r="O28" i="1" s="1"/>
  <c r="N16" i="1"/>
  <c r="O16" i="1" s="1"/>
  <c r="N58" i="1"/>
  <c r="O58" i="1" s="1"/>
  <c r="N97" i="1"/>
  <c r="O97" i="1" s="1"/>
  <c r="N37" i="1"/>
  <c r="O37" i="1" s="1"/>
  <c r="N70" i="1"/>
  <c r="O70" i="1" s="1"/>
  <c r="N127" i="1"/>
  <c r="O127" i="1" s="1"/>
  <c r="N13" i="1"/>
  <c r="O13" i="1" s="1"/>
  <c r="N46" i="1"/>
  <c r="O46" i="1" s="1"/>
  <c r="N82" i="1"/>
  <c r="O82" i="1" s="1"/>
  <c r="N25" i="1"/>
  <c r="O25" i="1" s="1"/>
  <c r="AB9" i="1"/>
  <c r="AC9" i="1"/>
  <c r="AC8" i="1"/>
  <c r="AB8" i="1"/>
  <c r="H210" i="13"/>
  <c r="AV70" i="18" l="1"/>
  <c r="AL50" i="18"/>
  <c r="AB90" i="18"/>
  <c r="AL90" i="18"/>
  <c r="AB10" i="18"/>
  <c r="R30" i="18"/>
  <c r="AV10" i="18"/>
  <c r="R70" i="18"/>
  <c r="BF90" i="18"/>
  <c r="AV50" i="18"/>
  <c r="AL30" i="18"/>
  <c r="BF70" i="18"/>
  <c r="AB70" i="18"/>
  <c r="R90" i="18"/>
  <c r="BF50" i="18"/>
  <c r="AV30" i="18"/>
  <c r="BF30" i="18"/>
  <c r="AB50" i="18"/>
  <c r="BF10" i="18"/>
  <c r="AB30" i="18"/>
  <c r="AL70" i="18"/>
  <c r="R50" i="18"/>
  <c r="AL10" i="18"/>
  <c r="AV90" i="18"/>
  <c r="BD80" i="18"/>
  <c r="AT100" i="18"/>
  <c r="AT20" i="18"/>
  <c r="AJ60" i="18"/>
  <c r="Z60" i="18"/>
  <c r="P80" i="18"/>
  <c r="AT80" i="18"/>
  <c r="AJ100" i="18"/>
  <c r="P60" i="18"/>
  <c r="BD60" i="18"/>
  <c r="Z100" i="18"/>
  <c r="Z40" i="18"/>
  <c r="AT60" i="18"/>
  <c r="AJ40" i="18"/>
  <c r="P40" i="18"/>
  <c r="BD100" i="18"/>
  <c r="AT40" i="18"/>
  <c r="Z80" i="18"/>
  <c r="P20" i="18"/>
  <c r="BD40" i="18"/>
  <c r="AJ80" i="18"/>
  <c r="Z20" i="18"/>
  <c r="BD20" i="18"/>
  <c r="AJ20" i="18"/>
  <c r="P100" i="18"/>
  <c r="AZ74" i="18"/>
  <c r="AP94" i="18"/>
  <c r="AP14" i="18"/>
  <c r="V94" i="18"/>
  <c r="V54" i="18"/>
  <c r="L74" i="18"/>
  <c r="AZ34" i="18"/>
  <c r="AP54" i="18"/>
  <c r="V14" i="18"/>
  <c r="AZ54" i="18"/>
  <c r="AP74" i="18"/>
  <c r="AF94" i="18"/>
  <c r="AF54" i="18"/>
  <c r="V34" i="18"/>
  <c r="L54" i="18"/>
  <c r="AF74" i="18"/>
  <c r="AF34" i="18"/>
  <c r="L34" i="18"/>
  <c r="AP34" i="18"/>
  <c r="AF14" i="18"/>
  <c r="AZ94" i="18"/>
  <c r="V74" i="18"/>
  <c r="AZ14" i="18"/>
  <c r="L94" i="18"/>
  <c r="AN60" i="18"/>
  <c r="AD20" i="18"/>
  <c r="AX100" i="18"/>
  <c r="AD100" i="18"/>
  <c r="J100" i="18"/>
  <c r="J20" i="18"/>
  <c r="AX40" i="18"/>
  <c r="T100" i="18"/>
  <c r="T40" i="18"/>
  <c r="AX80" i="18"/>
  <c r="AD80" i="18"/>
  <c r="AN40" i="18"/>
  <c r="AX60" i="18"/>
  <c r="T60" i="18"/>
  <c r="J80" i="18"/>
  <c r="AN20" i="18"/>
  <c r="AD60" i="18"/>
  <c r="AX20" i="18"/>
  <c r="J60" i="18"/>
  <c r="T80" i="18"/>
  <c r="AN80" i="18"/>
  <c r="AN100" i="18"/>
  <c r="T20" i="18"/>
  <c r="AD40" i="18"/>
  <c r="J40" i="18"/>
  <c r="BF32" i="18"/>
  <c r="BF12" i="18"/>
  <c r="AL92" i="18"/>
  <c r="AB52" i="18"/>
  <c r="R72" i="18"/>
  <c r="AV72" i="18"/>
  <c r="BF52" i="18"/>
  <c r="R32" i="18"/>
  <c r="AV92" i="18"/>
  <c r="AV32" i="18"/>
  <c r="AL32" i="18"/>
  <c r="AB32" i="18"/>
  <c r="R52" i="18"/>
  <c r="AL72" i="18"/>
  <c r="AV52" i="18"/>
  <c r="AV12" i="18"/>
  <c r="AB12" i="18"/>
  <c r="AB92" i="18"/>
  <c r="AL52" i="18"/>
  <c r="AB72" i="18"/>
  <c r="BF72" i="18"/>
  <c r="R92" i="18"/>
  <c r="BF92" i="18"/>
  <c r="AL12" i="18"/>
  <c r="BD70" i="18"/>
  <c r="AT90" i="18"/>
  <c r="AT10" i="18"/>
  <c r="AJ10" i="18"/>
  <c r="Z50" i="18"/>
  <c r="P70" i="18"/>
  <c r="AT50" i="18"/>
  <c r="Z90" i="18"/>
  <c r="BD50" i="18"/>
  <c r="AT70" i="18"/>
  <c r="AJ90" i="18"/>
  <c r="AJ30" i="18"/>
  <c r="Z30" i="18"/>
  <c r="P50" i="18"/>
  <c r="BD30" i="18"/>
  <c r="AJ50" i="18"/>
  <c r="Z10" i="18"/>
  <c r="P30" i="18"/>
  <c r="BD90" i="18"/>
  <c r="Z70" i="18"/>
  <c r="BD10" i="18"/>
  <c r="P90" i="18"/>
  <c r="AT30" i="18"/>
  <c r="AJ70" i="18"/>
  <c r="AN10" i="18"/>
  <c r="AD10" i="18"/>
  <c r="AN50" i="18"/>
  <c r="T70" i="18"/>
  <c r="J90" i="18"/>
  <c r="AN30" i="18"/>
  <c r="AD50" i="18"/>
  <c r="AX10" i="18"/>
  <c r="J50" i="18"/>
  <c r="AX70" i="18"/>
  <c r="AD70" i="18"/>
  <c r="T90" i="18"/>
  <c r="AD90" i="18"/>
  <c r="T50" i="18"/>
  <c r="J70" i="18"/>
  <c r="AX30" i="18"/>
  <c r="AX90" i="18"/>
  <c r="T30" i="18"/>
  <c r="AX50" i="18"/>
  <c r="AN70" i="18"/>
  <c r="AN90" i="18"/>
  <c r="T10" i="18"/>
  <c r="AD30" i="18"/>
  <c r="J30" i="18"/>
  <c r="BB48" i="18"/>
  <c r="AR48" i="18"/>
  <c r="X88" i="18"/>
  <c r="X28" i="18"/>
  <c r="N48" i="18"/>
  <c r="AR88" i="18"/>
  <c r="AR68" i="18"/>
  <c r="X68" i="18"/>
  <c r="BB68" i="18"/>
  <c r="BB8" i="18"/>
  <c r="AR8" i="18"/>
  <c r="AH88" i="18"/>
  <c r="X8" i="18"/>
  <c r="N28" i="18"/>
  <c r="AH28" i="18"/>
  <c r="AH68" i="18"/>
  <c r="N88" i="18"/>
  <c r="AH8" i="18"/>
  <c r="BB88" i="18"/>
  <c r="N68" i="18"/>
  <c r="BB28" i="18"/>
  <c r="AH48" i="18"/>
  <c r="AR28" i="18"/>
  <c r="X48" i="18"/>
  <c r="AR74" i="18"/>
  <c r="BB74" i="18"/>
  <c r="X94" i="18"/>
  <c r="AR34" i="18"/>
  <c r="X14" i="18"/>
  <c r="N34" i="18"/>
  <c r="AH54" i="18"/>
  <c r="AR54" i="18"/>
  <c r="N74" i="18"/>
  <c r="BB94" i="18"/>
  <c r="AH94" i="18"/>
  <c r="BB34" i="18"/>
  <c r="AR94" i="18"/>
  <c r="X74" i="18"/>
  <c r="N94" i="18"/>
  <c r="BB54" i="18"/>
  <c r="AR14" i="18"/>
  <c r="X54" i="18"/>
  <c r="BB14" i="18"/>
  <c r="X34" i="18"/>
  <c r="AH34" i="18"/>
  <c r="N54" i="18"/>
  <c r="AH14" i="18"/>
  <c r="AH74" i="18"/>
  <c r="AP100" i="18"/>
  <c r="AP40" i="18"/>
  <c r="AF80" i="18"/>
  <c r="AF100" i="18"/>
  <c r="L100" i="18"/>
  <c r="L20" i="18"/>
  <c r="AP60" i="18"/>
  <c r="V60" i="18"/>
  <c r="AF40" i="18"/>
  <c r="AP20" i="18"/>
  <c r="AF20" i="18"/>
  <c r="L80" i="18"/>
  <c r="AZ80" i="18"/>
  <c r="AF60" i="18"/>
  <c r="V40" i="18"/>
  <c r="V100" i="18"/>
  <c r="AZ40" i="18"/>
  <c r="AZ60" i="18"/>
  <c r="V20" i="18"/>
  <c r="AZ100" i="18"/>
  <c r="V80" i="18"/>
  <c r="L60" i="18"/>
  <c r="AZ20" i="18"/>
  <c r="AP80" i="18"/>
  <c r="L40" i="18"/>
  <c r="BD28" i="18"/>
  <c r="AT28" i="18"/>
  <c r="Z48" i="18"/>
  <c r="P68" i="18"/>
  <c r="AJ68" i="18"/>
  <c r="Z88" i="18"/>
  <c r="AT88" i="18"/>
  <c r="Z8" i="18"/>
  <c r="AJ28" i="18"/>
  <c r="BD88" i="18"/>
  <c r="BD8" i="18"/>
  <c r="AJ88" i="18"/>
  <c r="Z28" i="18"/>
  <c r="P48" i="18"/>
  <c r="AT8" i="18"/>
  <c r="BD68" i="18"/>
  <c r="AJ48" i="18"/>
  <c r="P28" i="18"/>
  <c r="AT68" i="18"/>
  <c r="AJ8" i="18"/>
  <c r="Z68" i="18"/>
  <c r="P88" i="18"/>
  <c r="BD48" i="18"/>
  <c r="AT48" i="18"/>
  <c r="BD54" i="18"/>
  <c r="AT54" i="18"/>
  <c r="BD74" i="18"/>
  <c r="AJ54" i="18"/>
  <c r="Z14" i="18"/>
  <c r="P34" i="18"/>
  <c r="AT74" i="18"/>
  <c r="Z94" i="18"/>
  <c r="P74" i="18"/>
  <c r="BD14" i="18"/>
  <c r="AJ74" i="18"/>
  <c r="AT14" i="18"/>
  <c r="Z74" i="18"/>
  <c r="P94" i="18"/>
  <c r="AJ34" i="18"/>
  <c r="AT94" i="18"/>
  <c r="Z54" i="18"/>
  <c r="AJ14" i="18"/>
  <c r="BD94" i="18"/>
  <c r="Z34" i="18"/>
  <c r="BD34" i="18"/>
  <c r="P54" i="18"/>
  <c r="AJ94" i="18"/>
  <c r="AT34" i="18"/>
  <c r="BF38" i="18"/>
  <c r="AV58" i="18"/>
  <c r="AL78" i="18"/>
  <c r="AB78" i="18"/>
  <c r="AB18" i="18"/>
  <c r="R38" i="18"/>
  <c r="BF98" i="18"/>
  <c r="AL38" i="18"/>
  <c r="AL58" i="18"/>
  <c r="R18" i="18"/>
  <c r="BF18" i="18"/>
  <c r="AV38" i="18"/>
  <c r="R98" i="18"/>
  <c r="BF78" i="18"/>
  <c r="AV18" i="18"/>
  <c r="AB58" i="18"/>
  <c r="BF58" i="18"/>
  <c r="AL98" i="18"/>
  <c r="AB38" i="18"/>
  <c r="AV98" i="18"/>
  <c r="AB98" i="18"/>
  <c r="R78" i="18"/>
  <c r="AV78" i="18"/>
  <c r="AL18" i="18"/>
  <c r="R58" i="18"/>
  <c r="AZ32" i="18"/>
  <c r="AF92" i="18"/>
  <c r="V72" i="18"/>
  <c r="L92" i="18"/>
  <c r="AF52" i="18"/>
  <c r="AP12" i="18"/>
  <c r="AP32" i="18"/>
  <c r="AF72" i="18"/>
  <c r="L52" i="18"/>
  <c r="AZ92" i="18"/>
  <c r="AZ12" i="18"/>
  <c r="V52" i="18"/>
  <c r="L72" i="18"/>
  <c r="V92" i="18"/>
  <c r="AZ72" i="18"/>
  <c r="AP92" i="18"/>
  <c r="V32" i="18"/>
  <c r="AF32" i="18"/>
  <c r="AP72" i="18"/>
  <c r="AP52" i="18"/>
  <c r="AF12" i="18"/>
  <c r="V12" i="18"/>
  <c r="AZ52" i="18"/>
  <c r="L32" i="18"/>
  <c r="BF102" i="18"/>
  <c r="AV62" i="18"/>
  <c r="BF22" i="18"/>
  <c r="AV42" i="18"/>
  <c r="AB22" i="18"/>
  <c r="R42" i="18"/>
  <c r="AL42" i="18"/>
  <c r="BF82" i="18"/>
  <c r="BF62" i="18"/>
  <c r="AV22" i="18"/>
  <c r="AB102" i="18"/>
  <c r="R102" i="18"/>
  <c r="R22" i="18"/>
  <c r="AV102" i="18"/>
  <c r="AL82" i="18"/>
  <c r="R62" i="18"/>
  <c r="BF42" i="18"/>
  <c r="AV82" i="18"/>
  <c r="AL22" i="18"/>
  <c r="AB62" i="18"/>
  <c r="R82" i="18"/>
  <c r="AL62" i="18"/>
  <c r="AL102" i="18"/>
  <c r="AB42" i="18"/>
  <c r="AB82" i="18"/>
  <c r="X162" i="19"/>
  <c r="U212" i="19"/>
  <c r="X62" i="19"/>
  <c r="X212" i="19"/>
  <c r="U12" i="19"/>
  <c r="X112" i="19"/>
  <c r="U112" i="19"/>
  <c r="U62" i="19"/>
  <c r="R212" i="19"/>
  <c r="R12" i="19"/>
  <c r="O62" i="19"/>
  <c r="R62" i="19"/>
  <c r="O112" i="19"/>
  <c r="X12" i="19"/>
  <c r="U162" i="19"/>
  <c r="R112" i="19"/>
  <c r="O212" i="19"/>
  <c r="L62" i="19"/>
  <c r="L212" i="19"/>
  <c r="R162" i="19"/>
  <c r="O162" i="19"/>
  <c r="O12" i="19"/>
  <c r="L162" i="19"/>
  <c r="L112" i="19"/>
  <c r="P142" i="1"/>
  <c r="AX104" i="18"/>
  <c r="T84" i="18"/>
  <c r="AN104" i="18"/>
  <c r="J84" i="18"/>
  <c r="AD24" i="18"/>
  <c r="AN64" i="18"/>
  <c r="J44" i="18"/>
  <c r="AX24" i="18"/>
  <c r="J104" i="18"/>
  <c r="AN24" i="18"/>
  <c r="AX64" i="18"/>
  <c r="T44" i="18"/>
  <c r="AD84" i="18"/>
  <c r="Q142" i="1"/>
  <c r="AN44" i="18"/>
  <c r="J24" i="18"/>
  <c r="AD44" i="18"/>
  <c r="AN84" i="18"/>
  <c r="J64" i="18"/>
  <c r="T104" i="18"/>
  <c r="AD64" i="18"/>
  <c r="AX84" i="18"/>
  <c r="T64" i="18"/>
  <c r="AD104" i="18"/>
  <c r="AX44" i="18"/>
  <c r="T24" i="18"/>
  <c r="AR46" i="18"/>
  <c r="BB46" i="18"/>
  <c r="X86" i="18"/>
  <c r="AR26" i="18"/>
  <c r="X6" i="18"/>
  <c r="N26" i="18"/>
  <c r="AH46" i="18"/>
  <c r="AR6" i="18"/>
  <c r="N66" i="18"/>
  <c r="BB66" i="18"/>
  <c r="AH66" i="18"/>
  <c r="BB6" i="18"/>
  <c r="BB86" i="18"/>
  <c r="X66" i="18"/>
  <c r="N86" i="18"/>
  <c r="BB26" i="18"/>
  <c r="AH86" i="18"/>
  <c r="X46" i="18"/>
  <c r="AH6" i="18"/>
  <c r="AR66" i="18"/>
  <c r="AR86" i="18"/>
  <c r="X26" i="18"/>
  <c r="AH26" i="18"/>
  <c r="N46" i="18"/>
  <c r="AX58" i="18"/>
  <c r="AD58" i="18"/>
  <c r="AD98" i="18"/>
  <c r="AN98" i="18"/>
  <c r="T38" i="18"/>
  <c r="J58" i="18"/>
  <c r="AN78" i="18"/>
  <c r="T78" i="18"/>
  <c r="J98" i="18"/>
  <c r="AX18" i="18"/>
  <c r="AD38" i="18"/>
  <c r="T98" i="18"/>
  <c r="AN18" i="18"/>
  <c r="T18" i="18"/>
  <c r="J38" i="18"/>
  <c r="AD18" i="18"/>
  <c r="AD78" i="18"/>
  <c r="AX78" i="18"/>
  <c r="AX98" i="18"/>
  <c r="T58" i="18"/>
  <c r="AN38" i="18"/>
  <c r="J78" i="18"/>
  <c r="AN58" i="18"/>
  <c r="AX38" i="18"/>
  <c r="AZ30" i="18"/>
  <c r="AF90" i="18"/>
  <c r="AF10" i="18"/>
  <c r="V70" i="18"/>
  <c r="L90" i="18"/>
  <c r="AP30" i="18"/>
  <c r="AZ50" i="18"/>
  <c r="AF30" i="18"/>
  <c r="L50" i="18"/>
  <c r="AP90" i="18"/>
  <c r="AP50" i="18"/>
  <c r="AP10" i="18"/>
  <c r="V50" i="18"/>
  <c r="L70" i="18"/>
  <c r="AZ90" i="18"/>
  <c r="AZ10" i="18"/>
  <c r="V30" i="18"/>
  <c r="AF70" i="18"/>
  <c r="AF50" i="18"/>
  <c r="V90" i="18"/>
  <c r="AZ70" i="18"/>
  <c r="V10" i="18"/>
  <c r="AP70" i="18"/>
  <c r="L30" i="18"/>
  <c r="AR56" i="18"/>
  <c r="AR36" i="18"/>
  <c r="X96" i="18"/>
  <c r="N96" i="18"/>
  <c r="BB16" i="18"/>
  <c r="AH56" i="18"/>
  <c r="AH36" i="18"/>
  <c r="N56" i="18"/>
  <c r="BB76" i="18"/>
  <c r="BB56" i="18"/>
  <c r="AH16" i="18"/>
  <c r="X56" i="18"/>
  <c r="N76" i="18"/>
  <c r="AR16" i="18"/>
  <c r="BB36" i="18"/>
  <c r="AR76" i="18"/>
  <c r="X36" i="18"/>
  <c r="X76" i="18"/>
  <c r="BB96" i="18"/>
  <c r="X16" i="18"/>
  <c r="AR96" i="18"/>
  <c r="N36" i="18"/>
  <c r="AH96" i="18"/>
  <c r="AH76" i="18"/>
  <c r="BB60" i="18"/>
  <c r="AR80" i="18"/>
  <c r="AH40" i="18"/>
  <c r="X20" i="18"/>
  <c r="N40" i="18"/>
  <c r="AH80" i="18"/>
  <c r="BB100" i="18"/>
  <c r="AR20" i="18"/>
  <c r="N80" i="18"/>
  <c r="X80" i="18"/>
  <c r="BB40" i="18"/>
  <c r="AR60" i="18"/>
  <c r="AR40" i="18"/>
  <c r="N100" i="18"/>
  <c r="N20" i="18"/>
  <c r="AH20" i="18"/>
  <c r="BB20" i="18"/>
  <c r="X60" i="18"/>
  <c r="AH60" i="18"/>
  <c r="BB80" i="18"/>
  <c r="N60" i="18"/>
  <c r="AR100" i="18"/>
  <c r="X100" i="18"/>
  <c r="AH100" i="18"/>
  <c r="X40" i="18"/>
  <c r="BB30" i="18"/>
  <c r="AR50" i="18"/>
  <c r="AH30" i="18"/>
  <c r="X30" i="18"/>
  <c r="N50" i="18"/>
  <c r="AH10" i="18"/>
  <c r="AR90" i="18"/>
  <c r="X70" i="18"/>
  <c r="AH90" i="18"/>
  <c r="BB90" i="18"/>
  <c r="BB10" i="18"/>
  <c r="AR30" i="18"/>
  <c r="X90" i="18"/>
  <c r="X10" i="18"/>
  <c r="N30" i="18"/>
  <c r="BB70" i="18"/>
  <c r="AH70" i="18"/>
  <c r="N90" i="18"/>
  <c r="X50" i="18"/>
  <c r="BB50" i="18"/>
  <c r="N70" i="18"/>
  <c r="AR70" i="18"/>
  <c r="AH50" i="18"/>
  <c r="AR10" i="18"/>
  <c r="BD76" i="18"/>
  <c r="AT96" i="18"/>
  <c r="AT16" i="18"/>
  <c r="Z56" i="18"/>
  <c r="P76" i="18"/>
  <c r="AJ56" i="18"/>
  <c r="BD36" i="18"/>
  <c r="AJ16" i="18"/>
  <c r="P36" i="18"/>
  <c r="BD56" i="18"/>
  <c r="AT76" i="18"/>
  <c r="AJ96" i="18"/>
  <c r="Z36" i="18"/>
  <c r="P56" i="18"/>
  <c r="AT36" i="18"/>
  <c r="AT56" i="18"/>
  <c r="Z16" i="18"/>
  <c r="AJ36" i="18"/>
  <c r="AJ76" i="18"/>
  <c r="Z96" i="18"/>
  <c r="BD96" i="18"/>
  <c r="P96" i="18"/>
  <c r="BD16" i="18"/>
  <c r="Z76" i="18"/>
  <c r="AZ86" i="18"/>
  <c r="AZ6" i="18"/>
  <c r="AP26" i="18"/>
  <c r="V86" i="18"/>
  <c r="V66" i="18"/>
  <c r="L86" i="18"/>
  <c r="AP66" i="18"/>
  <c r="AF86" i="18"/>
  <c r="V26" i="18"/>
  <c r="AZ66" i="18"/>
  <c r="AP86" i="18"/>
  <c r="AP6" i="18"/>
  <c r="AF46" i="18"/>
  <c r="V46" i="18"/>
  <c r="L66" i="18"/>
  <c r="AZ46" i="18"/>
  <c r="AF26" i="18"/>
  <c r="L46" i="18"/>
  <c r="AZ26" i="18"/>
  <c r="V6" i="18"/>
  <c r="AP46" i="18"/>
  <c r="L26" i="18"/>
  <c r="AF66" i="18"/>
  <c r="AF6" i="18"/>
  <c r="AX34" i="18"/>
  <c r="AN54" i="18"/>
  <c r="T74" i="18"/>
  <c r="J94" i="18"/>
  <c r="AD14" i="18"/>
  <c r="AD54" i="18"/>
  <c r="AX94" i="18"/>
  <c r="AX14" i="18"/>
  <c r="AN14" i="18"/>
  <c r="T54" i="18"/>
  <c r="J74" i="18"/>
  <c r="AD74" i="18"/>
  <c r="AX74" i="18"/>
  <c r="AN34" i="18"/>
  <c r="J54" i="18"/>
  <c r="AX54" i="18"/>
  <c r="AD34" i="18"/>
  <c r="J34" i="18"/>
  <c r="AN94" i="18"/>
  <c r="T34" i="18"/>
  <c r="T94" i="18"/>
  <c r="AN74" i="18"/>
  <c r="T14" i="18"/>
  <c r="AD94" i="18"/>
  <c r="AZ42" i="18"/>
  <c r="AP62" i="18"/>
  <c r="AF42" i="18"/>
  <c r="V22" i="18"/>
  <c r="L42" i="18"/>
  <c r="AF102" i="18"/>
  <c r="AZ102" i="18"/>
  <c r="AZ22" i="18"/>
  <c r="AP42" i="18"/>
  <c r="V82" i="18"/>
  <c r="L102" i="18"/>
  <c r="L22" i="18"/>
  <c r="V102" i="18"/>
  <c r="AZ62" i="18"/>
  <c r="AP22" i="18"/>
  <c r="V42" i="18"/>
  <c r="AF82" i="18"/>
  <c r="AZ82" i="18"/>
  <c r="AP102" i="18"/>
  <c r="AF62" i="18"/>
  <c r="V62" i="18"/>
  <c r="L82" i="18"/>
  <c r="AF22" i="18"/>
  <c r="AP82" i="18"/>
  <c r="L62" i="18"/>
  <c r="AJ84" i="18"/>
  <c r="BD104" i="18"/>
  <c r="Z84" i="18"/>
  <c r="AT104" i="18"/>
  <c r="P84" i="18"/>
  <c r="AJ24" i="18"/>
  <c r="Z104" i="18"/>
  <c r="BD24" i="18"/>
  <c r="P104" i="18"/>
  <c r="AT24" i="18"/>
  <c r="BD64" i="18"/>
  <c r="Z44" i="18"/>
  <c r="Q151" i="1"/>
  <c r="BD44" i="18"/>
  <c r="Z24" i="18"/>
  <c r="AT44" i="18"/>
  <c r="P24" i="18"/>
  <c r="AJ44" i="18"/>
  <c r="AT84" i="18"/>
  <c r="P64" i="18"/>
  <c r="P151" i="1"/>
  <c r="AT64" i="18"/>
  <c r="P44" i="18"/>
  <c r="AJ64" i="18"/>
  <c r="BD84" i="18"/>
  <c r="Z64" i="18"/>
  <c r="AJ104" i="18"/>
  <c r="AP68" i="18"/>
  <c r="AF28" i="18"/>
  <c r="V88" i="18"/>
  <c r="V28" i="18"/>
  <c r="L48" i="18"/>
  <c r="AP8" i="18"/>
  <c r="AF68" i="18"/>
  <c r="V68" i="18"/>
  <c r="AZ68" i="18"/>
  <c r="AZ88" i="18"/>
  <c r="AF88" i="18"/>
  <c r="AP88" i="18"/>
  <c r="AP48" i="18"/>
  <c r="V8" i="18"/>
  <c r="L28" i="18"/>
  <c r="AZ48" i="18"/>
  <c r="AP28" i="18"/>
  <c r="L88" i="18"/>
  <c r="AZ8" i="18"/>
  <c r="L68" i="18"/>
  <c r="AF48" i="18"/>
  <c r="AZ28" i="18"/>
  <c r="AF8" i="18"/>
  <c r="V48" i="18"/>
  <c r="BB92" i="18"/>
  <c r="BB12" i="18"/>
  <c r="AR32" i="18"/>
  <c r="AH52" i="18"/>
  <c r="X72" i="18"/>
  <c r="N92" i="18"/>
  <c r="AR72" i="18"/>
  <c r="AH92" i="18"/>
  <c r="X32" i="18"/>
  <c r="BB72" i="18"/>
  <c r="AR92" i="18"/>
  <c r="AR12" i="18"/>
  <c r="X92" i="18"/>
  <c r="X52" i="18"/>
  <c r="N72" i="18"/>
  <c r="BB52" i="18"/>
  <c r="AH32" i="18"/>
  <c r="N52" i="18"/>
  <c r="BB32" i="18"/>
  <c r="X12" i="18"/>
  <c r="AR52" i="18"/>
  <c r="N32" i="18"/>
  <c r="AH72" i="18"/>
  <c r="AH12" i="18"/>
  <c r="AP78" i="18"/>
  <c r="AF78" i="18"/>
  <c r="V58" i="18"/>
  <c r="L78" i="18"/>
  <c r="AF18" i="18"/>
  <c r="V78" i="18"/>
  <c r="AZ58" i="18"/>
  <c r="AP58" i="18"/>
  <c r="L38" i="18"/>
  <c r="AZ98" i="18"/>
  <c r="AZ78" i="18"/>
  <c r="AF38" i="18"/>
  <c r="V38" i="18"/>
  <c r="L58" i="18"/>
  <c r="V98" i="18"/>
  <c r="AP98" i="18"/>
  <c r="V18" i="18"/>
  <c r="AZ38" i="18"/>
  <c r="AZ18" i="18"/>
  <c r="AP38" i="18"/>
  <c r="AP18" i="18"/>
  <c r="AF98" i="18"/>
  <c r="AF58" i="18"/>
  <c r="L98" i="18"/>
  <c r="AX52" i="18"/>
  <c r="AX72" i="18"/>
  <c r="AD32" i="18"/>
  <c r="AD12" i="18"/>
  <c r="T12" i="18"/>
  <c r="J32" i="18"/>
  <c r="AN12" i="18"/>
  <c r="T52" i="18"/>
  <c r="T92" i="18"/>
  <c r="AX12" i="18"/>
  <c r="AN92" i="18"/>
  <c r="AX32" i="18"/>
  <c r="T72" i="18"/>
  <c r="J92" i="18"/>
  <c r="AD52" i="18"/>
  <c r="AN72" i="18"/>
  <c r="AN32" i="18"/>
  <c r="J72" i="18"/>
  <c r="AX92" i="18"/>
  <c r="T32" i="18"/>
  <c r="AN52" i="18"/>
  <c r="J52" i="18"/>
  <c r="AD92" i="18"/>
  <c r="AD72" i="18"/>
  <c r="BD78" i="18"/>
  <c r="AT98" i="18"/>
  <c r="AJ18" i="18"/>
  <c r="Z38" i="18"/>
  <c r="P58" i="18"/>
  <c r="AJ78" i="18"/>
  <c r="BD38" i="18"/>
  <c r="P98" i="18"/>
  <c r="P18" i="18"/>
  <c r="BD58" i="18"/>
  <c r="AT78" i="18"/>
  <c r="AT18" i="18"/>
  <c r="Z18" i="18"/>
  <c r="P38" i="18"/>
  <c r="AJ38" i="18"/>
  <c r="AT58" i="18"/>
  <c r="AJ58" i="18"/>
  <c r="Z98" i="18"/>
  <c r="BD98" i="18"/>
  <c r="P78" i="18"/>
  <c r="BD18" i="18"/>
  <c r="AT38" i="18"/>
  <c r="AJ98" i="18"/>
  <c r="Z78" i="18"/>
  <c r="Z58" i="18"/>
  <c r="AX68" i="18"/>
  <c r="AN88" i="18"/>
  <c r="AN8" i="18"/>
  <c r="T88" i="18"/>
  <c r="T48" i="18"/>
  <c r="J68" i="18"/>
  <c r="AN48" i="18"/>
  <c r="AD48" i="18"/>
  <c r="T8" i="18"/>
  <c r="AX48" i="18"/>
  <c r="AN68" i="18"/>
  <c r="AD88" i="18"/>
  <c r="AD68" i="18"/>
  <c r="T28" i="18"/>
  <c r="J48" i="18"/>
  <c r="AX28" i="18"/>
  <c r="AD28" i="18"/>
  <c r="J28" i="18"/>
  <c r="AN28" i="18"/>
  <c r="AD8" i="18"/>
  <c r="AX88" i="18"/>
  <c r="T68" i="18"/>
  <c r="AX8" i="18"/>
  <c r="J88" i="18"/>
  <c r="BF34" i="18"/>
  <c r="AV54" i="18"/>
  <c r="AB74" i="18"/>
  <c r="R94" i="18"/>
  <c r="AL34" i="18"/>
  <c r="AB94" i="18"/>
  <c r="BF94" i="18"/>
  <c r="AV34" i="18"/>
  <c r="R74" i="18"/>
  <c r="BF14" i="18"/>
  <c r="AB54" i="18"/>
  <c r="AL94" i="18"/>
  <c r="BF74" i="18"/>
  <c r="AL74" i="18"/>
  <c r="R54" i="18"/>
  <c r="BF54" i="18"/>
  <c r="AL54" i="18"/>
  <c r="R34" i="18"/>
  <c r="AV94" i="18"/>
  <c r="AB34" i="18"/>
  <c r="AL14" i="18"/>
  <c r="AV74" i="18"/>
  <c r="AB14" i="18"/>
  <c r="AV14" i="18"/>
  <c r="BB82" i="18"/>
  <c r="AR102" i="18"/>
  <c r="AR22" i="18"/>
  <c r="AH22" i="18"/>
  <c r="X62" i="18"/>
  <c r="N82" i="18"/>
  <c r="BB62" i="18"/>
  <c r="AR82" i="18"/>
  <c r="AH102" i="18"/>
  <c r="X102" i="18"/>
  <c r="X42" i="18"/>
  <c r="N62" i="18"/>
  <c r="BB22" i="18"/>
  <c r="AH42" i="18"/>
  <c r="N102" i="18"/>
  <c r="BB42" i="18"/>
  <c r="AR62" i="18"/>
  <c r="AH82" i="18"/>
  <c r="AH62" i="18"/>
  <c r="X22" i="18"/>
  <c r="N42" i="18"/>
  <c r="BB102" i="18"/>
  <c r="AR42" i="18"/>
  <c r="X82" i="18"/>
  <c r="N22" i="18"/>
  <c r="AZ76" i="18"/>
  <c r="AP16" i="18"/>
  <c r="AZ16" i="18"/>
  <c r="AP36" i="18"/>
  <c r="AZ56" i="18"/>
  <c r="L96" i="18"/>
  <c r="AZ36" i="18"/>
  <c r="AF56" i="18"/>
  <c r="AP76" i="18"/>
  <c r="AF76" i="18"/>
  <c r="V56" i="18"/>
  <c r="L76" i="18"/>
  <c r="AF16" i="18"/>
  <c r="AZ96" i="18"/>
  <c r="V16" i="18"/>
  <c r="AP96" i="18"/>
  <c r="AF36" i="18"/>
  <c r="V96" i="18"/>
  <c r="AF96" i="18"/>
  <c r="V36" i="18"/>
  <c r="L56" i="18"/>
  <c r="AP56" i="18"/>
  <c r="V76" i="18"/>
  <c r="L36" i="18"/>
  <c r="P154" i="1"/>
  <c r="AL64" i="18"/>
  <c r="BF84" i="18"/>
  <c r="AB64" i="18"/>
  <c r="AL104" i="18"/>
  <c r="BF44" i="18"/>
  <c r="AB24" i="18"/>
  <c r="BF104" i="18"/>
  <c r="AB84" i="18"/>
  <c r="AV104" i="18"/>
  <c r="R84" i="18"/>
  <c r="AL24" i="18"/>
  <c r="AV64" i="18"/>
  <c r="R44" i="18"/>
  <c r="BF24" i="18"/>
  <c r="R104" i="18"/>
  <c r="AV24" i="18"/>
  <c r="BF64" i="18"/>
  <c r="AB44" i="18"/>
  <c r="AL84" i="18"/>
  <c r="Q154" i="1"/>
  <c r="AV44" i="18"/>
  <c r="R24" i="18"/>
  <c r="AL44" i="18"/>
  <c r="AV84" i="18"/>
  <c r="R64" i="18"/>
  <c r="AB104" i="18"/>
  <c r="AX102" i="18"/>
  <c r="AX42" i="18"/>
  <c r="AD102" i="18"/>
  <c r="AD42" i="18"/>
  <c r="T22" i="18"/>
  <c r="J42" i="18"/>
  <c r="AD22" i="18"/>
  <c r="AD82" i="18"/>
  <c r="T62" i="18"/>
  <c r="AN102" i="18"/>
  <c r="AX62" i="18"/>
  <c r="AN62" i="18"/>
  <c r="AD62" i="18"/>
  <c r="T82" i="18"/>
  <c r="J102" i="18"/>
  <c r="J22" i="18"/>
  <c r="AX22" i="18"/>
  <c r="T102" i="18"/>
  <c r="J82" i="18"/>
  <c r="AN82" i="18"/>
  <c r="J62" i="18"/>
  <c r="AX82" i="18"/>
  <c r="AN42" i="18"/>
  <c r="AN22" i="18"/>
  <c r="T42" i="18"/>
  <c r="AX96" i="18"/>
  <c r="AX16" i="18"/>
  <c r="AN36" i="18"/>
  <c r="AD36" i="18"/>
  <c r="T76" i="18"/>
  <c r="J96" i="18"/>
  <c r="AN76" i="18"/>
  <c r="AD16" i="18"/>
  <c r="J56" i="18"/>
  <c r="AX76" i="18"/>
  <c r="AN96" i="18"/>
  <c r="AN16" i="18"/>
  <c r="AD56" i="18"/>
  <c r="T56" i="18"/>
  <c r="J76" i="18"/>
  <c r="AX56" i="18"/>
  <c r="AD96" i="18"/>
  <c r="T36" i="18"/>
  <c r="AD76" i="18"/>
  <c r="T96" i="18"/>
  <c r="AX36" i="18"/>
  <c r="T16" i="18"/>
  <c r="AN56" i="18"/>
  <c r="J36" i="18"/>
  <c r="BD26" i="18"/>
  <c r="AT26" i="18"/>
  <c r="AJ66" i="18"/>
  <c r="Z46" i="18"/>
  <c r="P66" i="18"/>
  <c r="AT46" i="18"/>
  <c r="BD86" i="18"/>
  <c r="AJ26" i="18"/>
  <c r="P26" i="18"/>
  <c r="AT86" i="18"/>
  <c r="AT66" i="18"/>
  <c r="BD46" i="18"/>
  <c r="Z26" i="18"/>
  <c r="P46" i="18"/>
  <c r="AJ86" i="18"/>
  <c r="AJ46" i="18"/>
  <c r="Z6" i="18"/>
  <c r="Z86" i="18"/>
  <c r="AT6" i="18"/>
  <c r="Z66" i="18"/>
  <c r="BD66" i="18"/>
  <c r="P86" i="18"/>
  <c r="BD6" i="18"/>
  <c r="AJ6" i="18"/>
  <c r="AJ72" i="18"/>
  <c r="AJ12" i="18"/>
  <c r="AT52" i="18"/>
  <c r="Z32" i="18"/>
  <c r="P52" i="18"/>
  <c r="AT32" i="18"/>
  <c r="AJ32" i="18"/>
  <c r="Z72" i="18"/>
  <c r="BD52" i="18"/>
  <c r="BD72" i="18"/>
  <c r="AJ52" i="18"/>
  <c r="Z92" i="18"/>
  <c r="AT12" i="18"/>
  <c r="Z12" i="18"/>
  <c r="P32" i="18"/>
  <c r="BD32" i="18"/>
  <c r="AT72" i="18"/>
  <c r="P92" i="18"/>
  <c r="AJ92" i="18"/>
  <c r="Z52" i="18"/>
  <c r="AT92" i="18"/>
  <c r="P72" i="18"/>
  <c r="BD92" i="18"/>
  <c r="BD12" i="18"/>
  <c r="BF100" i="18"/>
  <c r="AL100" i="18"/>
  <c r="AL80" i="18"/>
  <c r="BF40" i="18"/>
  <c r="AB20" i="18"/>
  <c r="R40" i="18"/>
  <c r="AV40" i="18"/>
  <c r="BF20" i="18"/>
  <c r="AB80" i="18"/>
  <c r="R80" i="18"/>
  <c r="BF60" i="18"/>
  <c r="AL60" i="18"/>
  <c r="AB100" i="18"/>
  <c r="AV20" i="18"/>
  <c r="R100" i="18"/>
  <c r="R20" i="18"/>
  <c r="AL40" i="18"/>
  <c r="AB60" i="18"/>
  <c r="AV100" i="18"/>
  <c r="AL20" i="18"/>
  <c r="AV60" i="18"/>
  <c r="BF80" i="18"/>
  <c r="AB40" i="18"/>
  <c r="AV80" i="18"/>
  <c r="R60" i="18"/>
  <c r="BF26" i="18"/>
  <c r="AV6" i="18"/>
  <c r="AB66" i="18"/>
  <c r="R86" i="18"/>
  <c r="AV26" i="18"/>
  <c r="AL66" i="18"/>
  <c r="BF66" i="18"/>
  <c r="AL26" i="18"/>
  <c r="R46" i="18"/>
  <c r="AL86" i="18"/>
  <c r="BF86" i="18"/>
  <c r="BF6" i="18"/>
  <c r="AV46" i="18"/>
  <c r="AB46" i="18"/>
  <c r="R66" i="18"/>
  <c r="AL6" i="18"/>
  <c r="AV86" i="18"/>
  <c r="AB26" i="18"/>
  <c r="AB6" i="18"/>
  <c r="BF46" i="18"/>
  <c r="R26" i="18"/>
  <c r="AV66" i="18"/>
  <c r="AB86" i="18"/>
  <c r="AL46" i="18"/>
  <c r="BF88" i="18"/>
  <c r="BF8" i="18"/>
  <c r="AV28" i="18"/>
  <c r="AL68" i="18"/>
  <c r="AB68" i="18"/>
  <c r="R88" i="18"/>
  <c r="BF48" i="18"/>
  <c r="AL88" i="18"/>
  <c r="AB28" i="18"/>
  <c r="R48" i="18"/>
  <c r="BF68" i="18"/>
  <c r="AV88" i="18"/>
  <c r="AV8" i="18"/>
  <c r="AL48" i="18"/>
  <c r="AB48" i="18"/>
  <c r="R68" i="18"/>
  <c r="AV68" i="18"/>
  <c r="AL8" i="18"/>
  <c r="AL28" i="18"/>
  <c r="AB88" i="18"/>
  <c r="BF28" i="18"/>
  <c r="AB8" i="18"/>
  <c r="AV48" i="18"/>
  <c r="R28" i="18"/>
  <c r="BF36" i="18"/>
  <c r="AV56" i="18"/>
  <c r="AL76" i="18"/>
  <c r="AL16" i="18"/>
  <c r="AB16" i="18"/>
  <c r="R36" i="18"/>
  <c r="BF16" i="18"/>
  <c r="AL56" i="18"/>
  <c r="AB96" i="18"/>
  <c r="BF96" i="18"/>
  <c r="AV36" i="18"/>
  <c r="R96" i="18"/>
  <c r="BF76" i="18"/>
  <c r="AV16" i="18"/>
  <c r="AB56" i="18"/>
  <c r="BF56" i="18"/>
  <c r="AL96" i="18"/>
  <c r="AB36" i="18"/>
  <c r="AV96" i="18"/>
  <c r="AB76" i="18"/>
  <c r="R76" i="18"/>
  <c r="AV76" i="18"/>
  <c r="AL36" i="18"/>
  <c r="R56" i="18"/>
  <c r="BD42" i="18"/>
  <c r="AJ62" i="18"/>
  <c r="AT42" i="18"/>
  <c r="AT82" i="18"/>
  <c r="Z42" i="18"/>
  <c r="P62" i="18"/>
  <c r="AT102" i="18"/>
  <c r="AJ42" i="18"/>
  <c r="Z102" i="18"/>
  <c r="AJ82" i="18"/>
  <c r="Z22" i="18"/>
  <c r="P42" i="18"/>
  <c r="AT22" i="18"/>
  <c r="BD22" i="18"/>
  <c r="P82" i="18"/>
  <c r="BD102" i="18"/>
  <c r="AT62" i="18"/>
  <c r="AJ22" i="18"/>
  <c r="Z82" i="18"/>
  <c r="AJ102" i="18"/>
  <c r="P102" i="18"/>
  <c r="P22" i="18"/>
  <c r="BD82" i="18"/>
  <c r="BD62" i="18"/>
  <c r="Z62" i="18"/>
  <c r="AP24" i="18"/>
  <c r="AZ64" i="18"/>
  <c r="V44" i="18"/>
  <c r="AF84" i="18"/>
  <c r="AZ104" i="18"/>
  <c r="V84" i="18"/>
  <c r="AF44" i="18"/>
  <c r="AP84" i="18"/>
  <c r="L64" i="18"/>
  <c r="V104" i="18"/>
  <c r="AZ24" i="18"/>
  <c r="L104" i="18"/>
  <c r="AZ84" i="18"/>
  <c r="V64" i="18"/>
  <c r="AF104" i="18"/>
  <c r="AZ44" i="18"/>
  <c r="V24" i="18"/>
  <c r="AP44" i="18"/>
  <c r="L24" i="18"/>
  <c r="P145" i="1"/>
  <c r="Q145" i="1"/>
  <c r="AP104" i="18"/>
  <c r="L84" i="18"/>
  <c r="AF24" i="18"/>
  <c r="AP64" i="18"/>
  <c r="L44" i="18"/>
  <c r="AF64" i="18"/>
  <c r="P148" i="1"/>
  <c r="AH24" i="18"/>
  <c r="AR64" i="18"/>
  <c r="N44" i="18"/>
  <c r="AH64" i="18"/>
  <c r="BB84" i="18"/>
  <c r="X64" i="18"/>
  <c r="BB64" i="18"/>
  <c r="X44" i="18"/>
  <c r="AH84" i="18"/>
  <c r="BB104" i="18"/>
  <c r="X84" i="18"/>
  <c r="AR104" i="18"/>
  <c r="N84" i="18"/>
  <c r="AR84" i="18"/>
  <c r="N64" i="18"/>
  <c r="X104" i="18"/>
  <c r="BB24" i="18"/>
  <c r="N104" i="18"/>
  <c r="AR24" i="18"/>
  <c r="Q148" i="1"/>
  <c r="AH104" i="18"/>
  <c r="BB44" i="18"/>
  <c r="X24" i="18"/>
  <c r="AR44" i="18"/>
  <c r="N24" i="18"/>
  <c r="AH44" i="18"/>
  <c r="L12" i="19"/>
  <c r="L18" i="18"/>
  <c r="R16" i="18"/>
  <c r="J18" i="18"/>
  <c r="N16" i="18"/>
  <c r="P16" i="18"/>
  <c r="L16" i="18"/>
  <c r="P85" i="1"/>
  <c r="AE85" i="1" s="1"/>
  <c r="AD85" i="1" s="1"/>
  <c r="Q85" i="1"/>
  <c r="R10" i="18"/>
  <c r="R14" i="18"/>
  <c r="L14" i="18"/>
  <c r="P12" i="18"/>
  <c r="N14" i="18"/>
  <c r="J16" i="18"/>
  <c r="R12" i="18"/>
  <c r="N12" i="18"/>
  <c r="J12" i="18"/>
  <c r="P10" i="18"/>
  <c r="P14" i="18"/>
  <c r="L12" i="18"/>
  <c r="J14" i="18"/>
  <c r="AF27" i="1"/>
  <c r="P130" i="1"/>
  <c r="AE130" i="1" s="1"/>
  <c r="AD130" i="1" s="1"/>
  <c r="Q130" i="1"/>
  <c r="P133" i="1"/>
  <c r="AE133" i="1" s="1"/>
  <c r="AD133" i="1" s="1"/>
  <c r="Q133" i="1"/>
  <c r="P139" i="1"/>
  <c r="AE139" i="1" s="1"/>
  <c r="AD139" i="1" s="1"/>
  <c r="Q139" i="1"/>
  <c r="P136" i="1"/>
  <c r="AE136" i="1" s="1"/>
  <c r="AD136" i="1" s="1"/>
  <c r="Q136" i="1"/>
  <c r="N6" i="18"/>
  <c r="L10" i="18"/>
  <c r="N10" i="18"/>
  <c r="L6" i="18"/>
  <c r="J8" i="18"/>
  <c r="R8" i="18"/>
  <c r="N8" i="18"/>
  <c r="J10" i="18"/>
  <c r="P8" i="18"/>
  <c r="L8" i="18"/>
  <c r="R6" i="18"/>
  <c r="P6" i="18"/>
  <c r="P25" i="1"/>
  <c r="Q25" i="1"/>
  <c r="P58" i="1"/>
  <c r="Q58" i="1"/>
  <c r="P100" i="1"/>
  <c r="AE100" i="1" s="1"/>
  <c r="AD100" i="1" s="1"/>
  <c r="Q100" i="1"/>
  <c r="P52" i="1"/>
  <c r="AE52" i="1" s="1"/>
  <c r="AD52" i="1" s="1"/>
  <c r="Q52" i="1"/>
  <c r="P22" i="1"/>
  <c r="AE22" i="1" s="1"/>
  <c r="AD22" i="1" s="1"/>
  <c r="Q22" i="1"/>
  <c r="P82" i="1"/>
  <c r="Q82" i="1"/>
  <c r="P16" i="1"/>
  <c r="AE16" i="1" s="1"/>
  <c r="AD16" i="1" s="1"/>
  <c r="Q16" i="1"/>
  <c r="P112" i="1"/>
  <c r="AE112" i="1" s="1"/>
  <c r="AD112" i="1" s="1"/>
  <c r="Q112" i="1"/>
  <c r="P64" i="1"/>
  <c r="AE64" i="1" s="1"/>
  <c r="AD64" i="1" s="1"/>
  <c r="Q64" i="1"/>
  <c r="P34" i="1"/>
  <c r="AE34" i="1" s="1"/>
  <c r="AD34" i="1" s="1"/>
  <c r="Q34" i="1"/>
  <c r="P46" i="1"/>
  <c r="AE46" i="1" s="1"/>
  <c r="AD46" i="1" s="1"/>
  <c r="Q46" i="1"/>
  <c r="P28" i="1"/>
  <c r="AE28" i="1" s="1"/>
  <c r="AD28" i="1" s="1"/>
  <c r="Q28" i="1"/>
  <c r="P115" i="1"/>
  <c r="AE115" i="1" s="1"/>
  <c r="AD115" i="1" s="1"/>
  <c r="Q115" i="1"/>
  <c r="P76" i="1"/>
  <c r="AE76" i="1" s="1"/>
  <c r="AD76" i="1" s="1"/>
  <c r="Q76" i="1"/>
  <c r="P40" i="1"/>
  <c r="AE40" i="1" s="1"/>
  <c r="AD40" i="1" s="1"/>
  <c r="Q40" i="1"/>
  <c r="P118" i="1"/>
  <c r="AE118" i="1" s="1"/>
  <c r="AD118" i="1" s="1"/>
  <c r="Q118" i="1"/>
  <c r="P91" i="1"/>
  <c r="AE91" i="1" s="1"/>
  <c r="AD91" i="1" s="1"/>
  <c r="Q91" i="1"/>
  <c r="P55" i="1"/>
  <c r="AE55" i="1" s="1"/>
  <c r="AD55" i="1" s="1"/>
  <c r="Q55" i="1"/>
  <c r="P13" i="1"/>
  <c r="Q13" i="1"/>
  <c r="P127" i="1"/>
  <c r="AE127" i="1" s="1"/>
  <c r="AD127" i="1" s="1"/>
  <c r="Q127" i="1"/>
  <c r="P49" i="1"/>
  <c r="AE49" i="1" s="1"/>
  <c r="AD49" i="1" s="1"/>
  <c r="Q49" i="1"/>
  <c r="P121" i="1"/>
  <c r="AE121" i="1" s="1"/>
  <c r="AD121" i="1" s="1"/>
  <c r="Q121" i="1"/>
  <c r="P106" i="1"/>
  <c r="AE106" i="1" s="1"/>
  <c r="AD106" i="1" s="1"/>
  <c r="Q106" i="1"/>
  <c r="P67" i="1"/>
  <c r="AE67" i="1" s="1"/>
  <c r="AD67" i="1" s="1"/>
  <c r="Q67" i="1"/>
  <c r="P70" i="1"/>
  <c r="AE70" i="1" s="1"/>
  <c r="AD70" i="1" s="1"/>
  <c r="Q70" i="1"/>
  <c r="P61" i="1"/>
  <c r="AE61" i="1" s="1"/>
  <c r="AD61" i="1" s="1"/>
  <c r="Q61" i="1"/>
  <c r="P124" i="1"/>
  <c r="AE124" i="1" s="1"/>
  <c r="AD124" i="1" s="1"/>
  <c r="Q124" i="1"/>
  <c r="P19" i="1"/>
  <c r="AE19" i="1" s="1"/>
  <c r="AD19" i="1" s="1"/>
  <c r="Q19" i="1"/>
  <c r="P79" i="1"/>
  <c r="AE79" i="1" s="1"/>
  <c r="AD79" i="1" s="1"/>
  <c r="Q79" i="1"/>
  <c r="P73" i="1"/>
  <c r="AE73" i="1" s="1"/>
  <c r="AD73" i="1" s="1"/>
  <c r="Q73" i="1"/>
  <c r="P31" i="1"/>
  <c r="AE31" i="1" s="1"/>
  <c r="AD31" i="1" s="1"/>
  <c r="Q31" i="1"/>
  <c r="P109" i="1"/>
  <c r="AE109" i="1" s="1"/>
  <c r="AD109" i="1" s="1"/>
  <c r="Q109" i="1"/>
  <c r="P94" i="1"/>
  <c r="AE94" i="1" s="1"/>
  <c r="AD94" i="1" s="1"/>
  <c r="Q94" i="1"/>
  <c r="P37" i="1"/>
  <c r="AE37" i="1" s="1"/>
  <c r="AD37" i="1" s="1"/>
  <c r="Q37" i="1"/>
  <c r="P97" i="1"/>
  <c r="Q97" i="1"/>
  <c r="P88" i="1"/>
  <c r="AE88" i="1" s="1"/>
  <c r="AD88" i="1" s="1"/>
  <c r="Q88" i="1"/>
  <c r="P43" i="1"/>
  <c r="AE43" i="1" s="1"/>
  <c r="AD43" i="1" s="1"/>
  <c r="Q43" i="1"/>
  <c r="P10" i="1"/>
  <c r="Q10" i="1"/>
  <c r="V80" i="19" l="1"/>
  <c r="P30" i="19"/>
  <c r="M130" i="19"/>
  <c r="J80" i="19"/>
  <c r="P180" i="19"/>
  <c r="P130" i="19"/>
  <c r="J230" i="19"/>
  <c r="V130" i="19"/>
  <c r="M80" i="19"/>
  <c r="S80" i="19"/>
  <c r="V30" i="19"/>
  <c r="M30" i="19"/>
  <c r="J130" i="19"/>
  <c r="S230" i="19"/>
  <c r="V230" i="19"/>
  <c r="P80" i="19"/>
  <c r="M230" i="19"/>
  <c r="S130" i="19"/>
  <c r="V180" i="19"/>
  <c r="S30" i="19"/>
  <c r="S180" i="19"/>
  <c r="P230" i="19"/>
  <c r="M180" i="19"/>
  <c r="J180" i="19"/>
  <c r="V89" i="19"/>
  <c r="V139" i="19"/>
  <c r="J89" i="19"/>
  <c r="M239" i="19"/>
  <c r="M89" i="19"/>
  <c r="J139" i="19"/>
  <c r="J239" i="19"/>
  <c r="S239" i="19"/>
  <c r="P189" i="19"/>
  <c r="J39" i="19"/>
  <c r="S139" i="19"/>
  <c r="P239" i="19"/>
  <c r="S89" i="19"/>
  <c r="M39" i="19"/>
  <c r="J189" i="19"/>
  <c r="P89" i="19"/>
  <c r="V189" i="19"/>
  <c r="P139" i="19"/>
  <c r="S39" i="19"/>
  <c r="V39" i="19"/>
  <c r="V239" i="19"/>
  <c r="P39" i="19"/>
  <c r="M189" i="19"/>
  <c r="M139" i="19"/>
  <c r="S189" i="19"/>
  <c r="V34" i="19"/>
  <c r="P234" i="19"/>
  <c r="S184" i="19"/>
  <c r="J84" i="19"/>
  <c r="J184" i="19"/>
  <c r="J134" i="19"/>
  <c r="V84" i="19"/>
  <c r="V234" i="19"/>
  <c r="M34" i="19"/>
  <c r="V184" i="19"/>
  <c r="S34" i="19"/>
  <c r="P34" i="19"/>
  <c r="S84" i="19"/>
  <c r="P134" i="19"/>
  <c r="P184" i="19"/>
  <c r="S134" i="19"/>
  <c r="M134" i="19"/>
  <c r="J234" i="19"/>
  <c r="S234" i="19"/>
  <c r="V134" i="19"/>
  <c r="M84" i="19"/>
  <c r="P84" i="19"/>
  <c r="M234" i="19"/>
  <c r="M184" i="19"/>
  <c r="V217" i="19"/>
  <c r="V167" i="19"/>
  <c r="P67" i="19"/>
  <c r="M167" i="19"/>
  <c r="J167" i="19"/>
  <c r="J117" i="19"/>
  <c r="P117" i="19"/>
  <c r="V17" i="19"/>
  <c r="S167" i="19"/>
  <c r="M117" i="19"/>
  <c r="P17" i="19"/>
  <c r="S217" i="19"/>
  <c r="P167" i="19"/>
  <c r="V67" i="19"/>
  <c r="M67" i="19"/>
  <c r="S67" i="19"/>
  <c r="S117" i="19"/>
  <c r="P217" i="19"/>
  <c r="J217" i="19"/>
  <c r="S17" i="19"/>
  <c r="M17" i="19"/>
  <c r="V117" i="19"/>
  <c r="M217" i="19"/>
  <c r="J67" i="19"/>
  <c r="V142" i="19"/>
  <c r="S142" i="19"/>
  <c r="S42" i="19"/>
  <c r="V192" i="19"/>
  <c r="P142" i="19"/>
  <c r="M192" i="19"/>
  <c r="V242" i="19"/>
  <c r="M42" i="19"/>
  <c r="J242" i="19"/>
  <c r="S192" i="19"/>
  <c r="S92" i="19"/>
  <c r="P192" i="19"/>
  <c r="P42" i="19"/>
  <c r="P92" i="19"/>
  <c r="M142" i="19"/>
  <c r="V42" i="19"/>
  <c r="P242" i="19"/>
  <c r="M242" i="19"/>
  <c r="M92" i="19"/>
  <c r="J92" i="19"/>
  <c r="J192" i="19"/>
  <c r="S242" i="19"/>
  <c r="V92" i="19"/>
  <c r="J142" i="19"/>
  <c r="J42" i="19"/>
  <c r="V219" i="19"/>
  <c r="V169" i="19"/>
  <c r="S19" i="19"/>
  <c r="M19" i="19"/>
  <c r="P119" i="19"/>
  <c r="S219" i="19"/>
  <c r="V19" i="19"/>
  <c r="P219" i="19"/>
  <c r="J119" i="19"/>
  <c r="J219" i="19"/>
  <c r="V119" i="19"/>
  <c r="S119" i="19"/>
  <c r="V69" i="19"/>
  <c r="P19" i="19"/>
  <c r="M119" i="19"/>
  <c r="P69" i="19"/>
  <c r="S169" i="19"/>
  <c r="S69" i="19"/>
  <c r="P169" i="19"/>
  <c r="M69" i="19"/>
  <c r="J69" i="19"/>
  <c r="M169" i="19"/>
  <c r="M219" i="19"/>
  <c r="J169" i="19"/>
  <c r="V225" i="19"/>
  <c r="S125" i="19"/>
  <c r="M175" i="19"/>
  <c r="V175" i="19"/>
  <c r="S25" i="19"/>
  <c r="J125" i="19"/>
  <c r="S225" i="19"/>
  <c r="J225" i="19"/>
  <c r="M25" i="19"/>
  <c r="V125" i="19"/>
  <c r="P75" i="19"/>
  <c r="P25" i="19"/>
  <c r="V75" i="19"/>
  <c r="P175" i="19"/>
  <c r="J75" i="19"/>
  <c r="S75" i="19"/>
  <c r="P125" i="19"/>
  <c r="J175" i="19"/>
  <c r="V25" i="19"/>
  <c r="S175" i="19"/>
  <c r="M125" i="19"/>
  <c r="M225" i="19"/>
  <c r="P225" i="19"/>
  <c r="M75" i="19"/>
  <c r="V111" i="19"/>
  <c r="V61" i="19"/>
  <c r="M211" i="19"/>
  <c r="M61" i="19"/>
  <c r="S111" i="19"/>
  <c r="M111" i="19"/>
  <c r="S161" i="19"/>
  <c r="V161" i="19"/>
  <c r="M11" i="19"/>
  <c r="P61" i="19"/>
  <c r="S61" i="19"/>
  <c r="J211" i="19"/>
  <c r="V211" i="19"/>
  <c r="S11" i="19"/>
  <c r="P211" i="19"/>
  <c r="J111" i="19"/>
  <c r="M161" i="19"/>
  <c r="P111" i="19"/>
  <c r="V11" i="19"/>
  <c r="P161" i="19"/>
  <c r="P11" i="19"/>
  <c r="S211" i="19"/>
  <c r="J61" i="19"/>
  <c r="J161" i="19"/>
  <c r="V37" i="19"/>
  <c r="S187" i="19"/>
  <c r="P87" i="19"/>
  <c r="J87" i="19"/>
  <c r="P237" i="19"/>
  <c r="P187" i="19"/>
  <c r="V137" i="19"/>
  <c r="M187" i="19"/>
  <c r="S37" i="19"/>
  <c r="S87" i="19"/>
  <c r="S237" i="19"/>
  <c r="M137" i="19"/>
  <c r="V187" i="19"/>
  <c r="M87" i="19"/>
  <c r="M37" i="19"/>
  <c r="V237" i="19"/>
  <c r="V87" i="19"/>
  <c r="P137" i="19"/>
  <c r="M237" i="19"/>
  <c r="J187" i="19"/>
  <c r="J137" i="19"/>
  <c r="S137" i="19"/>
  <c r="J237" i="19"/>
  <c r="P37" i="19"/>
  <c r="V82" i="19"/>
  <c r="S232" i="19"/>
  <c r="S182" i="19"/>
  <c r="S82" i="19"/>
  <c r="P82" i="19"/>
  <c r="M132" i="19"/>
  <c r="S132" i="19"/>
  <c r="V32" i="19"/>
  <c r="S32" i="19"/>
  <c r="P182" i="19"/>
  <c r="J182" i="19"/>
  <c r="J82" i="19"/>
  <c r="J132" i="19"/>
  <c r="V232" i="19"/>
  <c r="V132" i="19"/>
  <c r="P132" i="19"/>
  <c r="M232" i="19"/>
  <c r="P32" i="19"/>
  <c r="M82" i="19"/>
  <c r="V182" i="19"/>
  <c r="P232" i="19"/>
  <c r="M182" i="19"/>
  <c r="M32" i="19"/>
  <c r="J232" i="19"/>
  <c r="V235" i="19"/>
  <c r="S235" i="19"/>
  <c r="S35" i="19"/>
  <c r="V185" i="19"/>
  <c r="P135" i="19"/>
  <c r="P85" i="19"/>
  <c r="V35" i="19"/>
  <c r="V85" i="19"/>
  <c r="S135" i="19"/>
  <c r="J85" i="19"/>
  <c r="V135" i="19"/>
  <c r="S85" i="19"/>
  <c r="P185" i="19"/>
  <c r="P35" i="19"/>
  <c r="M135" i="19"/>
  <c r="M185" i="19"/>
  <c r="S185" i="19"/>
  <c r="P235" i="19"/>
  <c r="M235" i="19"/>
  <c r="M85" i="19"/>
  <c r="J135" i="19"/>
  <c r="J235" i="19"/>
  <c r="M35" i="19"/>
  <c r="J185" i="19"/>
  <c r="V195" i="19"/>
  <c r="S195" i="19"/>
  <c r="M95" i="19"/>
  <c r="P145" i="19"/>
  <c r="V45" i="19"/>
  <c r="M195" i="19"/>
  <c r="P195" i="19"/>
  <c r="J145" i="19"/>
  <c r="S245" i="19"/>
  <c r="S145" i="19"/>
  <c r="V145" i="19"/>
  <c r="M245" i="19"/>
  <c r="P245" i="19"/>
  <c r="M45" i="19"/>
  <c r="S45" i="19"/>
  <c r="S95" i="19"/>
  <c r="P95" i="19"/>
  <c r="J95" i="19"/>
  <c r="J245" i="19"/>
  <c r="J195" i="19"/>
  <c r="V245" i="19"/>
  <c r="V95" i="19"/>
  <c r="P45" i="19"/>
  <c r="M145" i="19"/>
  <c r="J45" i="19"/>
  <c r="V70" i="19"/>
  <c r="V220" i="19"/>
  <c r="V120" i="19"/>
  <c r="M120" i="19"/>
  <c r="M70" i="19"/>
  <c r="P70" i="19"/>
  <c r="S220" i="19"/>
  <c r="M170" i="19"/>
  <c r="M20" i="19"/>
  <c r="S20" i="19"/>
  <c r="J220" i="19"/>
  <c r="S120" i="19"/>
  <c r="S170" i="19"/>
  <c r="P170" i="19"/>
  <c r="J170" i="19"/>
  <c r="J120" i="19"/>
  <c r="J70" i="19"/>
  <c r="V170" i="19"/>
  <c r="P120" i="19"/>
  <c r="M220" i="19"/>
  <c r="S70" i="19"/>
  <c r="V20" i="19"/>
  <c r="P20" i="19"/>
  <c r="P220" i="19"/>
  <c r="V168" i="19"/>
  <c r="S18" i="19"/>
  <c r="S168" i="19"/>
  <c r="M218" i="19"/>
  <c r="J218" i="19"/>
  <c r="M168" i="19"/>
  <c r="S68" i="19"/>
  <c r="J118" i="19"/>
  <c r="S218" i="19"/>
  <c r="V118" i="19"/>
  <c r="P68" i="19"/>
  <c r="J68" i="19"/>
  <c r="V18" i="19"/>
  <c r="M18" i="19"/>
  <c r="V218" i="19"/>
  <c r="P18" i="19"/>
  <c r="M118" i="19"/>
  <c r="S118" i="19"/>
  <c r="P218" i="19"/>
  <c r="J168" i="19"/>
  <c r="V68" i="19"/>
  <c r="M68" i="19"/>
  <c r="P118" i="19"/>
  <c r="P168" i="19"/>
  <c r="V164" i="19"/>
  <c r="S114" i="19"/>
  <c r="P214" i="19"/>
  <c r="P64" i="19"/>
  <c r="M14" i="19"/>
  <c r="M214" i="19"/>
  <c r="V114" i="19"/>
  <c r="M164" i="19"/>
  <c r="J114" i="19"/>
  <c r="S214" i="19"/>
  <c r="S64" i="19"/>
  <c r="P14" i="19"/>
  <c r="M114" i="19"/>
  <c r="J64" i="19"/>
  <c r="J164" i="19"/>
  <c r="V64" i="19"/>
  <c r="S14" i="19"/>
  <c r="M64" i="19"/>
  <c r="P164" i="19"/>
  <c r="J214" i="19"/>
  <c r="S164" i="19"/>
  <c r="V14" i="19"/>
  <c r="V214" i="19"/>
  <c r="P114" i="19"/>
  <c r="S177" i="19"/>
  <c r="S127" i="19"/>
  <c r="M227" i="19"/>
  <c r="M77" i="19"/>
  <c r="M127" i="19"/>
  <c r="P77" i="19"/>
  <c r="S227" i="19"/>
  <c r="P27" i="19"/>
  <c r="J227" i="19"/>
  <c r="V27" i="19"/>
  <c r="S27" i="19"/>
  <c r="M27" i="19"/>
  <c r="P127" i="19"/>
  <c r="J77" i="19"/>
  <c r="J177" i="19"/>
  <c r="V127" i="19"/>
  <c r="P177" i="19"/>
  <c r="S77" i="19"/>
  <c r="V227" i="19"/>
  <c r="P227" i="19"/>
  <c r="V177" i="19"/>
  <c r="V77" i="19"/>
  <c r="J127" i="19"/>
  <c r="M177" i="19"/>
  <c r="V133" i="19"/>
  <c r="V183" i="19"/>
  <c r="S33" i="19"/>
  <c r="P183" i="19"/>
  <c r="J183" i="19"/>
  <c r="J133" i="19"/>
  <c r="V83" i="19"/>
  <c r="M183" i="19"/>
  <c r="M233" i="19"/>
  <c r="S183" i="19"/>
  <c r="P83" i="19"/>
  <c r="P233" i="19"/>
  <c r="M83" i="19"/>
  <c r="S233" i="19"/>
  <c r="J83" i="19"/>
  <c r="S83" i="19"/>
  <c r="S133" i="19"/>
  <c r="J233" i="19"/>
  <c r="V33" i="19"/>
  <c r="V233" i="19"/>
  <c r="M133" i="19"/>
  <c r="P133" i="19"/>
  <c r="M33" i="19"/>
  <c r="P33" i="19"/>
  <c r="V66" i="19"/>
  <c r="S66" i="19"/>
  <c r="P116" i="19"/>
  <c r="M216" i="19"/>
  <c r="P66" i="19"/>
  <c r="J66" i="19"/>
  <c r="S16" i="19"/>
  <c r="J166" i="19"/>
  <c r="J216" i="19"/>
  <c r="S116" i="19"/>
  <c r="V16" i="19"/>
  <c r="M166" i="19"/>
  <c r="M16" i="19"/>
  <c r="P16" i="19"/>
  <c r="M116" i="19"/>
  <c r="V166" i="19"/>
  <c r="V216" i="19"/>
  <c r="V116" i="19"/>
  <c r="P216" i="19"/>
  <c r="J116" i="19"/>
  <c r="M66" i="19"/>
  <c r="S216" i="19"/>
  <c r="P166" i="19"/>
  <c r="S166" i="19"/>
  <c r="V240" i="19"/>
  <c r="S190" i="19"/>
  <c r="S40" i="19"/>
  <c r="M190" i="19"/>
  <c r="J240" i="19"/>
  <c r="J190" i="19"/>
  <c r="M90" i="19"/>
  <c r="V190" i="19"/>
  <c r="M40" i="19"/>
  <c r="V40" i="19"/>
  <c r="V90" i="19"/>
  <c r="P90" i="19"/>
  <c r="J90" i="19"/>
  <c r="P190" i="19"/>
  <c r="J40" i="19"/>
  <c r="V140" i="19"/>
  <c r="P140" i="19"/>
  <c r="P240" i="19"/>
  <c r="M240" i="19"/>
  <c r="S90" i="19"/>
  <c r="S140" i="19"/>
  <c r="M140" i="19"/>
  <c r="S240" i="19"/>
  <c r="P40" i="19"/>
  <c r="J140" i="19"/>
  <c r="V78" i="19"/>
  <c r="S78" i="19"/>
  <c r="M178" i="19"/>
  <c r="M128" i="19"/>
  <c r="J128" i="19"/>
  <c r="P78" i="19"/>
  <c r="P128" i="19"/>
  <c r="M78" i="19"/>
  <c r="J228" i="19"/>
  <c r="S128" i="19"/>
  <c r="S178" i="19"/>
  <c r="P178" i="19"/>
  <c r="J178" i="19"/>
  <c r="V128" i="19"/>
  <c r="J78" i="19"/>
  <c r="V178" i="19"/>
  <c r="P228" i="19"/>
  <c r="M228" i="19"/>
  <c r="V228" i="19"/>
  <c r="V28" i="19"/>
  <c r="P28" i="19"/>
  <c r="S228" i="19"/>
  <c r="M28" i="19"/>
  <c r="S28" i="19"/>
  <c r="V160" i="19"/>
  <c r="S160" i="19"/>
  <c r="V10" i="19"/>
  <c r="P60" i="19"/>
  <c r="J60" i="19"/>
  <c r="M160" i="19"/>
  <c r="S210" i="19"/>
  <c r="S10" i="19"/>
  <c r="P210" i="19"/>
  <c r="M110" i="19"/>
  <c r="J210" i="19"/>
  <c r="M10" i="19"/>
  <c r="V60" i="19"/>
  <c r="S110" i="19"/>
  <c r="P10" i="19"/>
  <c r="P110" i="19"/>
  <c r="V110" i="19"/>
  <c r="J160" i="19"/>
  <c r="V210" i="19"/>
  <c r="S60" i="19"/>
  <c r="M60" i="19"/>
  <c r="M210" i="19"/>
  <c r="P160" i="19"/>
  <c r="J110" i="19"/>
  <c r="V174" i="19"/>
  <c r="S74" i="19"/>
  <c r="P224" i="19"/>
  <c r="S174" i="19"/>
  <c r="J124" i="19"/>
  <c r="J224" i="19"/>
  <c r="V124" i="19"/>
  <c r="M24" i="19"/>
  <c r="M74" i="19"/>
  <c r="V224" i="19"/>
  <c r="S224" i="19"/>
  <c r="S24" i="19"/>
  <c r="P174" i="19"/>
  <c r="P74" i="19"/>
  <c r="M124" i="19"/>
  <c r="S124" i="19"/>
  <c r="M174" i="19"/>
  <c r="P24" i="19"/>
  <c r="V74" i="19"/>
  <c r="V24" i="19"/>
  <c r="P124" i="19"/>
  <c r="M224" i="19"/>
  <c r="J174" i="19"/>
  <c r="J74" i="19"/>
  <c r="V226" i="19"/>
  <c r="S176" i="19"/>
  <c r="V26" i="19"/>
  <c r="P76" i="19"/>
  <c r="J76" i="19"/>
  <c r="P126" i="19"/>
  <c r="M176" i="19"/>
  <c r="J126" i="19"/>
  <c r="V176" i="19"/>
  <c r="S126" i="19"/>
  <c r="V126" i="19"/>
  <c r="M126" i="19"/>
  <c r="P176" i="19"/>
  <c r="J176" i="19"/>
  <c r="V76" i="19"/>
  <c r="S26" i="19"/>
  <c r="M76" i="19"/>
  <c r="J226" i="19"/>
  <c r="S226" i="19"/>
  <c r="S76" i="19"/>
  <c r="P26" i="19"/>
  <c r="P226" i="19"/>
  <c r="M26" i="19"/>
  <c r="M226" i="19"/>
  <c r="V44" i="19"/>
  <c r="S244" i="19"/>
  <c r="M144" i="19"/>
  <c r="J94" i="19"/>
  <c r="M94" i="19"/>
  <c r="S44" i="19"/>
  <c r="V244" i="19"/>
  <c r="P94" i="19"/>
  <c r="M244" i="19"/>
  <c r="S94" i="19"/>
  <c r="V194" i="19"/>
  <c r="V94" i="19"/>
  <c r="S144" i="19"/>
  <c r="J194" i="19"/>
  <c r="P194" i="19"/>
  <c r="V144" i="19"/>
  <c r="P244" i="19"/>
  <c r="P144" i="19"/>
  <c r="J244" i="19"/>
  <c r="J44" i="19"/>
  <c r="P44" i="19"/>
  <c r="S194" i="19"/>
  <c r="M194" i="19"/>
  <c r="J144" i="19"/>
  <c r="M44" i="19"/>
  <c r="V172" i="19"/>
  <c r="S22" i="19"/>
  <c r="M72" i="19"/>
  <c r="V222" i="19"/>
  <c r="S172" i="19"/>
  <c r="J172" i="19"/>
  <c r="V122" i="19"/>
  <c r="P22" i="19"/>
  <c r="J72" i="19"/>
  <c r="J122" i="19"/>
  <c r="S222" i="19"/>
  <c r="S122" i="19"/>
  <c r="V22" i="19"/>
  <c r="P222" i="19"/>
  <c r="M222" i="19"/>
  <c r="P172" i="19"/>
  <c r="V72" i="19"/>
  <c r="S72" i="19"/>
  <c r="P72" i="19"/>
  <c r="P122" i="19"/>
  <c r="J222" i="19"/>
  <c r="M22" i="19"/>
  <c r="M122" i="19"/>
  <c r="M172" i="19"/>
  <c r="V243" i="19"/>
  <c r="V43" i="19"/>
  <c r="M193" i="19"/>
  <c r="M43" i="19"/>
  <c r="J193" i="19"/>
  <c r="J43" i="19"/>
  <c r="P143" i="19"/>
  <c r="P43" i="19"/>
  <c r="V193" i="19"/>
  <c r="P243" i="19"/>
  <c r="J93" i="19"/>
  <c r="S43" i="19"/>
  <c r="J143" i="19"/>
  <c r="V143" i="19"/>
  <c r="V93" i="19"/>
  <c r="S243" i="19"/>
  <c r="S93" i="19"/>
  <c r="P193" i="19"/>
  <c r="P93" i="19"/>
  <c r="M143" i="19"/>
  <c r="J243" i="19"/>
  <c r="S143" i="19"/>
  <c r="S193" i="19"/>
  <c r="M243" i="19"/>
  <c r="M93" i="19"/>
  <c r="V29" i="19"/>
  <c r="V179" i="19"/>
  <c r="P79" i="19"/>
  <c r="P129" i="19"/>
  <c r="M229" i="19"/>
  <c r="J129" i="19"/>
  <c r="P229" i="19"/>
  <c r="S29" i="19"/>
  <c r="S79" i="19"/>
  <c r="S129" i="19"/>
  <c r="M129" i="19"/>
  <c r="M179" i="19"/>
  <c r="J179" i="19"/>
  <c r="P179" i="19"/>
  <c r="V129" i="19"/>
  <c r="V79" i="19"/>
  <c r="V229" i="19"/>
  <c r="M79" i="19"/>
  <c r="S229" i="19"/>
  <c r="M29" i="19"/>
  <c r="S179" i="19"/>
  <c r="J229" i="19"/>
  <c r="P29" i="19"/>
  <c r="J79" i="19"/>
  <c r="V213" i="19"/>
  <c r="S213" i="19"/>
  <c r="M113" i="19"/>
  <c r="M163" i="19"/>
  <c r="J213" i="19"/>
  <c r="P13" i="19"/>
  <c r="P63" i="19"/>
  <c r="M63" i="19"/>
  <c r="J63" i="19"/>
  <c r="V13" i="19"/>
  <c r="V63" i="19"/>
  <c r="V163" i="19"/>
  <c r="S113" i="19"/>
  <c r="P163" i="19"/>
  <c r="J113" i="19"/>
  <c r="S63" i="19"/>
  <c r="S163" i="19"/>
  <c r="S13" i="19"/>
  <c r="P213" i="19"/>
  <c r="M13" i="19"/>
  <c r="M213" i="19"/>
  <c r="V113" i="19"/>
  <c r="P113" i="19"/>
  <c r="J163" i="19"/>
  <c r="V115" i="19"/>
  <c r="P215" i="19"/>
  <c r="P165" i="19"/>
  <c r="S115" i="19"/>
  <c r="M115" i="19"/>
  <c r="P65" i="19"/>
  <c r="V165" i="19"/>
  <c r="M65" i="19"/>
  <c r="J165" i="19"/>
  <c r="S165" i="19"/>
  <c r="S215" i="19"/>
  <c r="M215" i="19"/>
  <c r="S65" i="19"/>
  <c r="J115" i="19"/>
  <c r="J215" i="19"/>
  <c r="V215" i="19"/>
  <c r="S15" i="19"/>
  <c r="M15" i="19"/>
  <c r="P15" i="19"/>
  <c r="P115" i="19"/>
  <c r="M165" i="19"/>
  <c r="V15" i="19"/>
  <c r="V65" i="19"/>
  <c r="J65" i="19"/>
  <c r="V191" i="19"/>
  <c r="S41" i="19"/>
  <c r="S191" i="19"/>
  <c r="P191" i="19"/>
  <c r="S141" i="19"/>
  <c r="M241" i="19"/>
  <c r="M91" i="19"/>
  <c r="J41" i="19"/>
  <c r="J141" i="19"/>
  <c r="S241" i="19"/>
  <c r="V141" i="19"/>
  <c r="P241" i="19"/>
  <c r="M191" i="19"/>
  <c r="S91" i="19"/>
  <c r="J91" i="19"/>
  <c r="V91" i="19"/>
  <c r="P41" i="19"/>
  <c r="P91" i="19"/>
  <c r="M41" i="19"/>
  <c r="J241" i="19"/>
  <c r="J191" i="19"/>
  <c r="V241" i="19"/>
  <c r="V41" i="19"/>
  <c r="M141" i="19"/>
  <c r="P141" i="19"/>
  <c r="V121" i="19"/>
  <c r="V171" i="19"/>
  <c r="S121" i="19"/>
  <c r="P171" i="19"/>
  <c r="J171" i="19"/>
  <c r="J121" i="19"/>
  <c r="M121" i="19"/>
  <c r="J221" i="19"/>
  <c r="S171" i="19"/>
  <c r="P221" i="19"/>
  <c r="S21" i="19"/>
  <c r="M71" i="19"/>
  <c r="S221" i="19"/>
  <c r="J71" i="19"/>
  <c r="S71" i="19"/>
  <c r="V71" i="19"/>
  <c r="M171" i="19"/>
  <c r="M221" i="19"/>
  <c r="V21" i="19"/>
  <c r="V221" i="19"/>
  <c r="P71" i="19"/>
  <c r="P121" i="19"/>
  <c r="M21" i="19"/>
  <c r="P21" i="19"/>
  <c r="S197" i="19"/>
  <c r="S47" i="19"/>
  <c r="P47" i="19"/>
  <c r="P147" i="19"/>
  <c r="M97" i="19"/>
  <c r="J147" i="19"/>
  <c r="V197" i="19"/>
  <c r="V97" i="19"/>
  <c r="P97" i="19"/>
  <c r="M47" i="19"/>
  <c r="M197" i="19"/>
  <c r="J197" i="19"/>
  <c r="J47" i="19"/>
  <c r="S247" i="19"/>
  <c r="V247" i="19"/>
  <c r="M147" i="19"/>
  <c r="J247" i="19"/>
  <c r="J97" i="19"/>
  <c r="S147" i="19"/>
  <c r="V147" i="19"/>
  <c r="V47" i="19"/>
  <c r="P247" i="19"/>
  <c r="S97" i="19"/>
  <c r="P197" i="19"/>
  <c r="M247" i="19"/>
  <c r="S200" i="19"/>
  <c r="V200" i="19"/>
  <c r="S150" i="19"/>
  <c r="P150" i="19"/>
  <c r="J50" i="19"/>
  <c r="J250" i="19"/>
  <c r="J100" i="19"/>
  <c r="V100" i="19"/>
  <c r="S250" i="19"/>
  <c r="P200" i="19"/>
  <c r="M200" i="19"/>
  <c r="S50" i="19"/>
  <c r="P100" i="19"/>
  <c r="V250" i="19"/>
  <c r="P250" i="19"/>
  <c r="M150" i="19"/>
  <c r="M100" i="19"/>
  <c r="V150" i="19"/>
  <c r="V50" i="19"/>
  <c r="P50" i="19"/>
  <c r="S100" i="19"/>
  <c r="J150" i="19"/>
  <c r="M50" i="19"/>
  <c r="J200" i="19"/>
  <c r="M250" i="19"/>
  <c r="V246" i="19"/>
  <c r="P246" i="19"/>
  <c r="M246" i="19"/>
  <c r="M146" i="19"/>
  <c r="M46" i="19"/>
  <c r="P146" i="19"/>
  <c r="V146" i="19"/>
  <c r="V46" i="19"/>
  <c r="P46" i="19"/>
  <c r="J96" i="19"/>
  <c r="J146" i="19"/>
  <c r="J246" i="19"/>
  <c r="J46" i="19"/>
  <c r="S246" i="19"/>
  <c r="M196" i="19"/>
  <c r="S196" i="19"/>
  <c r="V196" i="19"/>
  <c r="S146" i="19"/>
  <c r="S46" i="19"/>
  <c r="S96" i="19"/>
  <c r="M96" i="19"/>
  <c r="V96" i="19"/>
  <c r="P196" i="19"/>
  <c r="P96" i="19"/>
  <c r="J196" i="19"/>
  <c r="V248" i="19"/>
  <c r="V148" i="19"/>
  <c r="P148" i="19"/>
  <c r="M148" i="19"/>
  <c r="J198" i="19"/>
  <c r="M248" i="19"/>
  <c r="J98" i="19"/>
  <c r="V48" i="19"/>
  <c r="S198" i="19"/>
  <c r="M198" i="19"/>
  <c r="P248" i="19"/>
  <c r="M48" i="19"/>
  <c r="J148" i="19"/>
  <c r="V198" i="19"/>
  <c r="V98" i="19"/>
  <c r="S48" i="19"/>
  <c r="P48" i="19"/>
  <c r="J248" i="19"/>
  <c r="J48" i="19"/>
  <c r="S248" i="19"/>
  <c r="S98" i="19"/>
  <c r="P98" i="19"/>
  <c r="M98" i="19"/>
  <c r="S148" i="19"/>
  <c r="P198" i="19"/>
  <c r="V99" i="19"/>
  <c r="S249" i="19"/>
  <c r="P199" i="19"/>
  <c r="M199" i="19"/>
  <c r="J149" i="19"/>
  <c r="P49" i="19"/>
  <c r="J49" i="19"/>
  <c r="V249" i="19"/>
  <c r="V149" i="19"/>
  <c r="M249" i="19"/>
  <c r="S49" i="19"/>
  <c r="M99" i="19"/>
  <c r="J99" i="19"/>
  <c r="V49" i="19"/>
  <c r="S199" i="19"/>
  <c r="S99" i="19"/>
  <c r="P99" i="19"/>
  <c r="J199" i="19"/>
  <c r="M49" i="19"/>
  <c r="V199" i="19"/>
  <c r="S149" i="19"/>
  <c r="P149" i="19"/>
  <c r="M149" i="19"/>
  <c r="P249" i="19"/>
  <c r="J249" i="19"/>
  <c r="J18" i="19"/>
  <c r="J35" i="19"/>
  <c r="J14" i="19"/>
  <c r="J30" i="19"/>
  <c r="J27" i="19"/>
  <c r="J20" i="19"/>
  <c r="J34" i="19"/>
  <c r="J17" i="19"/>
  <c r="J19" i="19"/>
  <c r="J25" i="19"/>
  <c r="J11" i="19"/>
  <c r="J37" i="19"/>
  <c r="J33" i="19"/>
  <c r="J16" i="19"/>
  <c r="J28" i="19"/>
  <c r="J10" i="19"/>
  <c r="J24" i="19"/>
  <c r="J26" i="19"/>
  <c r="J22" i="19"/>
  <c r="J29" i="19"/>
  <c r="J13" i="19"/>
  <c r="J15" i="19"/>
  <c r="J21" i="19"/>
  <c r="J32" i="19"/>
  <c r="AF85" i="1"/>
  <c r="AE82" i="1"/>
  <c r="AE84" i="1"/>
  <c r="AD84" i="1" s="1"/>
  <c r="AF130" i="1"/>
  <c r="AF136" i="1"/>
  <c r="AF133" i="1"/>
  <c r="AF139" i="1"/>
  <c r="AF37" i="1"/>
  <c r="AF61" i="1"/>
  <c r="AF109" i="1"/>
  <c r="AE15" i="1"/>
  <c r="AD15" i="1" s="1"/>
  <c r="AE14" i="1"/>
  <c r="AD14" i="1" s="1"/>
  <c r="AE13" i="1"/>
  <c r="AD13" i="1" s="1"/>
  <c r="AF28" i="1"/>
  <c r="AF34" i="1"/>
  <c r="AF40" i="1"/>
  <c r="AF94" i="1"/>
  <c r="AF70" i="1"/>
  <c r="AF64" i="1"/>
  <c r="AF112" i="1"/>
  <c r="AF31" i="1"/>
  <c r="AF106" i="1"/>
  <c r="AF121" i="1"/>
  <c r="AF55" i="1"/>
  <c r="AF46" i="1"/>
  <c r="AF22" i="1"/>
  <c r="AF88" i="1"/>
  <c r="AF79" i="1"/>
  <c r="AE12" i="1"/>
  <c r="AD12" i="1" s="1"/>
  <c r="AE11" i="1"/>
  <c r="AD11" i="1" s="1"/>
  <c r="AE10" i="1"/>
  <c r="AD10" i="1" s="1"/>
  <c r="AF43" i="1"/>
  <c r="AF19" i="1"/>
  <c r="AF124" i="1"/>
  <c r="AF127" i="1"/>
  <c r="AF100" i="1"/>
  <c r="AF67" i="1"/>
  <c r="AF76" i="1"/>
  <c r="AF115" i="1"/>
  <c r="AF73" i="1"/>
  <c r="AF49" i="1"/>
  <c r="AF91" i="1"/>
  <c r="AF118" i="1"/>
  <c r="AF52" i="1"/>
  <c r="W10" i="1"/>
  <c r="AA10" i="1" s="1"/>
  <c r="AA11" i="1" s="1"/>
  <c r="W13" i="1"/>
  <c r="AA13" i="1" s="1"/>
  <c r="AA14" i="1" s="1"/>
  <c r="W16" i="1"/>
  <c r="AA16" i="1" s="1"/>
  <c r="U181" i="19" l="1"/>
  <c r="R231" i="19"/>
  <c r="U31" i="19"/>
  <c r="L231" i="19"/>
  <c r="R31" i="19"/>
  <c r="L81" i="19"/>
  <c r="U231" i="19"/>
  <c r="X81" i="19"/>
  <c r="X31" i="19"/>
  <c r="X181" i="19"/>
  <c r="R81" i="19"/>
  <c r="R131" i="19"/>
  <c r="O231" i="19"/>
  <c r="L131" i="19"/>
  <c r="U81" i="19"/>
  <c r="X231" i="19"/>
  <c r="O131" i="19"/>
  <c r="O181" i="19"/>
  <c r="L181" i="19"/>
  <c r="R181" i="19"/>
  <c r="X131" i="19"/>
  <c r="U131" i="19"/>
  <c r="O81" i="19"/>
  <c r="O31" i="19"/>
  <c r="L31" i="19"/>
  <c r="AA15" i="1"/>
  <c r="AC14" i="1"/>
  <c r="AB14" i="1"/>
  <c r="AA12" i="1"/>
  <c r="AB11" i="1"/>
  <c r="AC11" i="1"/>
  <c r="AF84" i="1"/>
  <c r="AD82" i="1"/>
  <c r="AE83" i="1"/>
  <c r="AD83" i="1" s="1"/>
  <c r="AB7" i="1"/>
  <c r="W231" i="19" l="1"/>
  <c r="T181" i="19"/>
  <c r="Q31" i="19"/>
  <c r="Q81" i="19"/>
  <c r="K81" i="19"/>
  <c r="N231" i="19"/>
  <c r="W181" i="19"/>
  <c r="T81" i="19"/>
  <c r="N81" i="19"/>
  <c r="N131" i="19"/>
  <c r="W131" i="19"/>
  <c r="K181" i="19"/>
  <c r="W31" i="19"/>
  <c r="Q231" i="19"/>
  <c r="K231" i="19"/>
  <c r="T231" i="19"/>
  <c r="T31" i="19"/>
  <c r="T131" i="19"/>
  <c r="Q181" i="19"/>
  <c r="Q131" i="19"/>
  <c r="N181" i="19"/>
  <c r="W81" i="19"/>
  <c r="N31" i="19"/>
  <c r="K131" i="19"/>
  <c r="W157" i="19"/>
  <c r="T207" i="19"/>
  <c r="W57" i="19"/>
  <c r="W107" i="19"/>
  <c r="T107" i="19"/>
  <c r="T7" i="19"/>
  <c r="W207" i="19"/>
  <c r="W7" i="19"/>
  <c r="Q207" i="19"/>
  <c r="Q7" i="19"/>
  <c r="N57" i="19"/>
  <c r="Q57" i="19"/>
  <c r="N107" i="19"/>
  <c r="T57" i="19"/>
  <c r="Q157" i="19"/>
  <c r="N7" i="19"/>
  <c r="K57" i="19"/>
  <c r="T157" i="19"/>
  <c r="Q107" i="19"/>
  <c r="K207" i="19"/>
  <c r="N207" i="19"/>
  <c r="K157" i="19"/>
  <c r="N157" i="19"/>
  <c r="K107" i="19"/>
  <c r="W108" i="19"/>
  <c r="T158" i="19"/>
  <c r="W208" i="19"/>
  <c r="W8" i="19"/>
  <c r="T208" i="19"/>
  <c r="W58" i="19"/>
  <c r="T58" i="19"/>
  <c r="T8" i="19"/>
  <c r="Q158" i="19"/>
  <c r="N208" i="19"/>
  <c r="N8" i="19"/>
  <c r="T108" i="19"/>
  <c r="Q208" i="19"/>
  <c r="Q8" i="19"/>
  <c r="N58" i="19"/>
  <c r="W158" i="19"/>
  <c r="Q108" i="19"/>
  <c r="Q58" i="19"/>
  <c r="K108" i="19"/>
  <c r="K58" i="19"/>
  <c r="N158" i="19"/>
  <c r="N108" i="19"/>
  <c r="K208" i="19"/>
  <c r="K158" i="19"/>
  <c r="V31" i="19"/>
  <c r="V181" i="19"/>
  <c r="M231" i="19"/>
  <c r="M181" i="19"/>
  <c r="J81" i="19"/>
  <c r="J181" i="19"/>
  <c r="P181" i="19"/>
  <c r="P81" i="19"/>
  <c r="V231" i="19"/>
  <c r="V81" i="19"/>
  <c r="S81" i="19"/>
  <c r="M31" i="19"/>
  <c r="J131" i="19"/>
  <c r="P131" i="19"/>
  <c r="S181" i="19"/>
  <c r="P231" i="19"/>
  <c r="M81" i="19"/>
  <c r="M131" i="19"/>
  <c r="V131" i="19"/>
  <c r="S131" i="19"/>
  <c r="S31" i="19"/>
  <c r="P31" i="19"/>
  <c r="S231" i="19"/>
  <c r="J231" i="19"/>
  <c r="K31" i="19"/>
  <c r="K7" i="19"/>
  <c r="K8" i="19"/>
  <c r="J31" i="19"/>
  <c r="AF14" i="1"/>
  <c r="AF11" i="1"/>
  <c r="AF82" i="1"/>
  <c r="AC15" i="1"/>
  <c r="AB15" i="1"/>
  <c r="AB12" i="1"/>
  <c r="AC12" i="1"/>
  <c r="AF83" i="1"/>
  <c r="AC7" i="1"/>
  <c r="X158" i="19" l="1"/>
  <c r="U208" i="19"/>
  <c r="X58" i="19"/>
  <c r="U158" i="19"/>
  <c r="U58" i="19"/>
  <c r="U8" i="19"/>
  <c r="X8" i="19"/>
  <c r="U108" i="19"/>
  <c r="R208" i="19"/>
  <c r="R8" i="19"/>
  <c r="O58" i="19"/>
  <c r="X108" i="19"/>
  <c r="R58" i="19"/>
  <c r="O108" i="19"/>
  <c r="X208" i="19"/>
  <c r="O208" i="19"/>
  <c r="L58" i="19"/>
  <c r="O158" i="19"/>
  <c r="L208" i="19"/>
  <c r="R158" i="19"/>
  <c r="O8" i="19"/>
  <c r="L158" i="19"/>
  <c r="R108" i="19"/>
  <c r="L108" i="19"/>
  <c r="X207" i="19"/>
  <c r="X7" i="19"/>
  <c r="U57" i="19"/>
  <c r="X107" i="19"/>
  <c r="U207" i="19"/>
  <c r="R57" i="19"/>
  <c r="O107" i="19"/>
  <c r="R107" i="19"/>
  <c r="O157" i="19"/>
  <c r="U157" i="19"/>
  <c r="U107" i="19"/>
  <c r="L207" i="19"/>
  <c r="X157" i="19"/>
  <c r="U7" i="19"/>
  <c r="R207" i="19"/>
  <c r="O207" i="19"/>
  <c r="O57" i="19"/>
  <c r="L157" i="19"/>
  <c r="L107" i="19"/>
  <c r="X57" i="19"/>
  <c r="R157" i="19"/>
  <c r="R7" i="19"/>
  <c r="O7" i="19"/>
  <c r="L57" i="19"/>
  <c r="L8" i="19"/>
  <c r="L7" i="19"/>
  <c r="AF15" i="1"/>
  <c r="AF12" i="1"/>
  <c r="AB10" i="1"/>
  <c r="V107" i="19" l="1"/>
  <c r="S157" i="19"/>
  <c r="V207" i="19"/>
  <c r="V7" i="19"/>
  <c r="V157" i="19"/>
  <c r="S57" i="19"/>
  <c r="S107" i="19"/>
  <c r="S7" i="19"/>
  <c r="V57" i="19"/>
  <c r="P157" i="19"/>
  <c r="M207" i="19"/>
  <c r="M7" i="19"/>
  <c r="P207" i="19"/>
  <c r="P7" i="19"/>
  <c r="M57" i="19"/>
  <c r="M157" i="19"/>
  <c r="M107" i="19"/>
  <c r="J107" i="19"/>
  <c r="S207" i="19"/>
  <c r="J57" i="19"/>
  <c r="P107" i="19"/>
  <c r="P57" i="19"/>
  <c r="J207" i="19"/>
  <c r="J157" i="19"/>
  <c r="J7" i="19"/>
  <c r="AF10" i="1"/>
  <c r="AC10" i="1"/>
  <c r="AB13" i="1" s="1"/>
  <c r="V58" i="19" l="1"/>
  <c r="S108" i="19"/>
  <c r="V158" i="19"/>
  <c r="S208" i="19"/>
  <c r="V208" i="19"/>
  <c r="S158" i="19"/>
  <c r="P108" i="19"/>
  <c r="M158" i="19"/>
  <c r="S58" i="19"/>
  <c r="S8" i="19"/>
  <c r="P158" i="19"/>
  <c r="M208" i="19"/>
  <c r="M8" i="19"/>
  <c r="V8" i="19"/>
  <c r="P208" i="19"/>
  <c r="M58" i="19"/>
  <c r="J158" i="19"/>
  <c r="V108" i="19"/>
  <c r="P58" i="19"/>
  <c r="J108" i="19"/>
  <c r="P8" i="19"/>
  <c r="J58" i="19"/>
  <c r="M108" i="19"/>
  <c r="J208" i="19"/>
  <c r="J8" i="19"/>
  <c r="AF13" i="1"/>
  <c r="AC13" i="1"/>
  <c r="AC16" i="1" l="1"/>
  <c r="AB16" i="1" l="1"/>
  <c r="V209" i="19" l="1"/>
  <c r="V9" i="19"/>
  <c r="S59" i="19"/>
  <c r="V109" i="19"/>
  <c r="V59" i="19"/>
  <c r="S109" i="19"/>
  <c r="V159" i="19"/>
  <c r="S9" i="19"/>
  <c r="P59" i="19"/>
  <c r="M109" i="19"/>
  <c r="S159" i="19"/>
  <c r="P109" i="19"/>
  <c r="M159" i="19"/>
  <c r="S209" i="19"/>
  <c r="J209" i="19"/>
  <c r="P159" i="19"/>
  <c r="P9" i="19"/>
  <c r="M9" i="19"/>
  <c r="J159" i="19"/>
  <c r="J109" i="19"/>
  <c r="P209" i="19"/>
  <c r="M209" i="19"/>
  <c r="M59" i="19"/>
  <c r="J59" i="19"/>
  <c r="J9" i="19"/>
  <c r="AF16" i="1"/>
  <c r="N7" i="1"/>
  <c r="O7" i="1" s="1"/>
  <c r="AX46" i="18" l="1"/>
  <c r="AN66" i="18"/>
  <c r="AD6" i="18"/>
  <c r="T6" i="18"/>
  <c r="J26" i="18"/>
  <c r="AN26" i="18"/>
  <c r="AD46" i="18"/>
  <c r="AX26" i="18"/>
  <c r="AD86" i="18"/>
  <c r="T66" i="18"/>
  <c r="J86" i="18"/>
  <c r="AD66" i="18"/>
  <c r="AD26" i="18"/>
  <c r="AX66" i="18"/>
  <c r="AN86" i="18"/>
  <c r="AN46" i="18"/>
  <c r="T26" i="18"/>
  <c r="J46" i="18"/>
  <c r="AX86" i="18"/>
  <c r="AX6" i="18"/>
  <c r="AN6" i="18"/>
  <c r="T46" i="18"/>
  <c r="J66" i="18"/>
  <c r="T86" i="18"/>
  <c r="J6" i="18"/>
  <c r="AE58" i="1"/>
  <c r="AD58" i="1" s="1"/>
  <c r="AE97" i="1"/>
  <c r="AD97" i="1" s="1"/>
  <c r="AE25" i="1"/>
  <c r="AD25" i="1" s="1"/>
  <c r="P7" i="1"/>
  <c r="Q7" i="1"/>
  <c r="V62" i="19" l="1"/>
  <c r="V112" i="19"/>
  <c r="P112" i="19"/>
  <c r="M12" i="19"/>
  <c r="P212" i="19"/>
  <c r="J62" i="19"/>
  <c r="S112" i="19"/>
  <c r="V212" i="19"/>
  <c r="M162" i="19"/>
  <c r="J162" i="19"/>
  <c r="M112" i="19"/>
  <c r="P62" i="19"/>
  <c r="V162" i="19"/>
  <c r="S62" i="19"/>
  <c r="P162" i="19"/>
  <c r="V12" i="19"/>
  <c r="M62" i="19"/>
  <c r="P12" i="19"/>
  <c r="S212" i="19"/>
  <c r="S162" i="19"/>
  <c r="M212" i="19"/>
  <c r="S12" i="19"/>
  <c r="J112" i="19"/>
  <c r="J212" i="19"/>
  <c r="V236" i="19"/>
  <c r="S236" i="19"/>
  <c r="S36" i="19"/>
  <c r="P186" i="19"/>
  <c r="V136" i="19"/>
  <c r="S86" i="19"/>
  <c r="V86" i="19"/>
  <c r="S186" i="19"/>
  <c r="P136" i="19"/>
  <c r="M236" i="19"/>
  <c r="P86" i="19"/>
  <c r="M136" i="19"/>
  <c r="S136" i="19"/>
  <c r="V36" i="19"/>
  <c r="M186" i="19"/>
  <c r="M36" i="19"/>
  <c r="P36" i="19"/>
  <c r="M86" i="19"/>
  <c r="V186" i="19"/>
  <c r="P236" i="19"/>
  <c r="J86" i="19"/>
  <c r="J186" i="19"/>
  <c r="J136" i="19"/>
  <c r="J236" i="19"/>
  <c r="V223" i="19"/>
  <c r="S223" i="19"/>
  <c r="V173" i="19"/>
  <c r="P23" i="19"/>
  <c r="J123" i="19"/>
  <c r="J223" i="19"/>
  <c r="V123" i="19"/>
  <c r="P223" i="19"/>
  <c r="P173" i="19"/>
  <c r="M73" i="19"/>
  <c r="P73" i="19"/>
  <c r="P123" i="19"/>
  <c r="S173" i="19"/>
  <c r="V73" i="19"/>
  <c r="M223" i="19"/>
  <c r="S123" i="19"/>
  <c r="M173" i="19"/>
  <c r="M123" i="19"/>
  <c r="V23" i="19"/>
  <c r="S23" i="19"/>
  <c r="M23" i="19"/>
  <c r="S73" i="19"/>
  <c r="J73" i="19"/>
  <c r="J173" i="19"/>
  <c r="J12" i="19"/>
  <c r="J36" i="19"/>
  <c r="J23" i="19"/>
  <c r="AF97" i="1"/>
  <c r="AF25" i="1"/>
  <c r="AF58" i="1"/>
  <c r="AE7" i="1"/>
  <c r="AD7" i="1" s="1"/>
  <c r="AE9" i="1"/>
  <c r="AD9" i="1" s="1"/>
  <c r="AE8" i="1"/>
  <c r="AD8" i="1" s="1"/>
  <c r="X56" i="19" l="1"/>
  <c r="X6" i="19"/>
  <c r="X206" i="19"/>
  <c r="O206" i="19"/>
  <c r="O106" i="19"/>
  <c r="O56" i="19"/>
  <c r="U106" i="19"/>
  <c r="U156" i="19"/>
  <c r="R106" i="19"/>
  <c r="O6" i="19"/>
  <c r="L106" i="19"/>
  <c r="L56" i="19"/>
  <c r="X156" i="19"/>
  <c r="X106" i="19"/>
  <c r="O156" i="19"/>
  <c r="R6" i="19"/>
  <c r="U6" i="19"/>
  <c r="R56" i="19"/>
  <c r="U206" i="19"/>
  <c r="U56" i="19"/>
  <c r="R156" i="19"/>
  <c r="L156" i="19"/>
  <c r="R206" i="19"/>
  <c r="L206" i="19"/>
  <c r="V156" i="19"/>
  <c r="V6" i="19"/>
  <c r="P6" i="19"/>
  <c r="M106" i="19"/>
  <c r="M156" i="19"/>
  <c r="M6" i="19"/>
  <c r="S206" i="19"/>
  <c r="S156" i="19"/>
  <c r="M56" i="19"/>
  <c r="M206" i="19"/>
  <c r="J206" i="19"/>
  <c r="J156" i="19"/>
  <c r="V56" i="19"/>
  <c r="S106" i="19"/>
  <c r="V206" i="19"/>
  <c r="J56" i="19"/>
  <c r="V106" i="19"/>
  <c r="P106" i="19"/>
  <c r="S6" i="19"/>
  <c r="P206" i="19"/>
  <c r="P56" i="19"/>
  <c r="S56" i="19"/>
  <c r="P156" i="19"/>
  <c r="J106" i="19"/>
  <c r="W106" i="19"/>
  <c r="T206" i="19"/>
  <c r="Q106" i="19"/>
  <c r="Q156" i="19"/>
  <c r="K106" i="19"/>
  <c r="K56" i="19"/>
  <c r="W206" i="19"/>
  <c r="W56" i="19"/>
  <c r="T6" i="19"/>
  <c r="N156" i="19"/>
  <c r="Q6" i="19"/>
  <c r="Q206" i="19"/>
  <c r="W6" i="19"/>
  <c r="W156" i="19"/>
  <c r="Q56" i="19"/>
  <c r="K206" i="19"/>
  <c r="N6" i="19"/>
  <c r="N206" i="19"/>
  <c r="T56" i="19"/>
  <c r="T156" i="19"/>
  <c r="N106" i="19"/>
  <c r="T106" i="19"/>
  <c r="K156" i="19"/>
  <c r="N56" i="19"/>
  <c r="K6" i="19"/>
  <c r="L6" i="19"/>
  <c r="J6" i="19"/>
  <c r="AF9" i="1"/>
  <c r="AF8" i="1"/>
  <c r="AF7"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<sst xmlns="http://schemas.openxmlformats.org/spreadsheetml/2006/main" count="1580" uniqueCount="612">
  <si>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</si>
  <si>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</si>
  <si>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</si>
  <si>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</si>
  <si>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</si>
  <si>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</si>
  <si>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</si>
  <si>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</si>
  <si>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</si>
  <si>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</si>
  <si>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</si>
  <si>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</si>
  <si>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</si>
  <si>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</si>
  <si>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</si>
  <si>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</si>
  <si>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</si>
  <si>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</si>
  <si>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</si>
  <si>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</si>
  <si>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</si>
  <si>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</si>
  <si>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</si>
  <si>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</si>
  <si>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</si>
  <si>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</si>
  <si>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</si>
  <si>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</si>
  <si>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</si>
  <si>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</si>
  <si>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</si>
  <si>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</si>
  <si>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</si>
  <si>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</si>
  <si>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</si>
  <si>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</si>
  <si>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</si>
  <si>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</si>
  <si>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</si>
  <si>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</si>
  <si>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</si>
  <si>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</si>
  <si>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</si>
  <si>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</si>
  <si>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</si>
  <si>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</si>
  <si>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</si>
  <si>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</si>
  <si>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</si>
  <si>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</si>
  <si>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</si>
  <si>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</si>
  <si>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</si>
  <si>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</si>
  <si>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</si>
  <si>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</si>
  <si>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</si>
  <si>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</si>
  <si>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</si>
  <si>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</si>
  <si>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</si>
  <si>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</si>
  <si>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</si>
  <si>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</si>
  <si>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</si>
  <si>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</si>
  <si>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</si>
  <si>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</si>
  <si>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</si>
  <si>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</si>
  <si>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</si>
  <si>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</si>
  <si>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</si>
  <si>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</si>
  <si>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</si>
  <si>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</si>
  <si>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</si>
  <si>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</si>
  <si>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</si>
  <si>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</si>
  <si>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</si>
  <si>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</si>
  <si>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</si>
  <si>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</si>
  <si>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</si>
  <si>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</si>
  <si>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</si>
  <si>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</si>
  <si>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</si>
  <si>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</si>
  <si>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</si>
  <si>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</si>
  <si>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</si>
  <si>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</si>
  <si>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</si>
  <si>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</si>
  <si>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</si>
  <si>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</si>
  <si>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</si>
  <si>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</si>
  <si>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</si>
  <si>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</si>
  <si>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</si>
  <si>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</si>
  <si>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</si>
  <si>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</si>
  <si>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</si>
  <si>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</si>
  <si>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</si>
  <si>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</si>
  <si>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</si>
  <si>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</si>
  <si>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</si>
  <si>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</si>
  <si>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</si>
  <si>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</si>
  <si>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</si>
  <si>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</si>
  <si>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</si>
  <si>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</si>
  <si>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</si>
  <si>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</si>
  <si>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</si>
  <si>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</si>
  <si>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</si>
  <si>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</si>
  <si>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</si>
  <si>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</si>
  <si>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</si>
  <si>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</si>
  <si>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</si>
  <si>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</si>
  <si>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</si>
  <si>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</si>
  <si>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</si>
  <si>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</si>
  <si>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</si>
  <si>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</si>
  <si>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</si>
  <si>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</si>
  <si>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</si>
  <si>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</si>
  <si>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</si>
  <si>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</si>
  <si>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</si>
  <si>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</si>
  <si>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</si>
  <si>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</si>
  <si>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</si>
  <si>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</si>
  <si>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</si>
  <si>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</si>
  <si>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</si>
  <si>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</si>
  <si>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</si>
  <si>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</si>
  <si>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</si>
  <si>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</si>
  <si>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</si>
  <si>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</si>
  <si>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</si>
  <si>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</si>
  <si>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</si>
  <si>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</si>
  <si>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</si>
  <si>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</si>
  <si>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</si>
  <si>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</si>
  <si>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</si>
  <si>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</si>
  <si>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</si>
  <si>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</si>
  <si>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</si>
  <si>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</si>
  <si>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</si>
  <si>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</si>
  <si>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</si>
  <si>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</si>
  <si>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</si>
  <si>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</si>
  <si>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</si>
  <si>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</si>
  <si>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</si>
  <si>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</si>
  <si>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</si>
  <si>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</si>
  <si>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</si>
  <si>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</si>
  <si>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Posibilidad de priorización de planes, programas o proyectos de inversión o de toma de decisiones para favorecer intereses particulares.</t>
  </si>
  <si>
    <t xml:space="preserve">Proceso </t>
  </si>
  <si>
    <t xml:space="preserve">Objetivo </t>
  </si>
  <si>
    <t>Acción de tratamiento</t>
  </si>
  <si>
    <t>Acción de Contingencia Ante posible materialización</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</si>
  <si>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</si>
  <si>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</si>
  <si>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El Comité Institucional de Gestión y Desempeño es la instancia máxima de coordinación y toma de decisiones de la Empresa, por lo cual todas las formulaciones y seguimientos de los planes, programas o proyectos que desarrolla la empresa, se presentan periódicamente en las diferentes sesiones que se realizan según se requiera y se presentan los avances y alertas correspondientes.</t>
  </si>
  <si>
    <t>Informar a los entes internos y externos de control que corresponda</t>
  </si>
  <si>
    <t>Fecha Inicio</t>
  </si>
  <si>
    <t>Fecha fin</t>
  </si>
  <si>
    <t xml:space="preserve">Aplica para cada vigencia </t>
  </si>
  <si>
    <t>Los profesionales de la Subgerencia de Planeación y Administración de proyectos trimestralmente validan la información reportada por los diferentes procesos para garantizar su alineación y coherencia con los objetivos, metas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</si>
  <si>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Trimestral</t>
  </si>
  <si>
    <t>Permanente</t>
  </si>
  <si>
    <t>Gestión de Grupos de Interés</t>
  </si>
  <si>
    <t>Entrega de información incompleta por parte de los procesos.</t>
  </si>
  <si>
    <t>El jefe y los profesionales de la Oficina Asesora de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</si>
  <si>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Anual</t>
  </si>
  <si>
    <t>Periodicidad de Seguimiento</t>
  </si>
  <si>
    <t>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realizan el ajuste y el cargue de la información, la cual queda dispuesta para consultas y reportes que se requieran por parte de los grupos de interés.</t>
  </si>
  <si>
    <t>El Gestor Senior 3 de la Subgerencia de Gestión Inmobiliaria valida la integridad de la información de los negocios fiduciarios de la Empresa, que se reportan mensualmente a la Contraloría, la cual envía al Coordinador de Fiducias para su visto bueno. Una vez validado por el Coordinador se envía al Subgerente para su aprobación y posterior envió a la Oficina de Control Interno.</t>
  </si>
  <si>
    <t xml:space="preserve">Mensual
</t>
  </si>
  <si>
    <t>Los profesionales de la Subgerencia de Planeación y Administración de Proyectos, a través de la Base General de Proyectos, herramienta en la cual se incorporan todos los proyectos urbanos gestionados por la Empresa, realizan un seguimiento mensual a los avances reportados por los líderes de proyectos, identificando el cumplimiento de los hitos principales de los proyectos, los cuellos de botellas y riesgos detectados entre otros, esta actividad permite generar y presentar en instancias de reuniones de seguimiento, alertas para la toma de decisiones y una oportuna revisión de los objetivos establecidos durante la planificación y la ejecución del proyecto.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</si>
  <si>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</si>
  <si>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</si>
  <si>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</si>
  <si>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</si>
  <si>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Posibilidad de favorecimiento a terceros en los procesos de comercialización.</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</si>
  <si>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</si>
  <si>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</si>
  <si>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</si>
  <si>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</si>
  <si>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Imposibilidad de aplicar las estrategias de comercialización y concretar cierres de negocios.</t>
  </si>
  <si>
    <t>Condiciones jurídicas, técnicas (normativas), que impiden la comercialización y/o desarrollo de los predios e implican gestiones demoradas para su movilización, aunadas a los valores altos del suelo, que dificultan atraer el interés de los posibles compradores.</t>
  </si>
  <si>
    <t>El Director Comercial y los profesionales designados, solicitan los conceptos que se requieran (jurídicos, técnicos, financieros entre otros), para determinar si los predios designados para la comercialización son susceptibles de vender, arrendar o transferir, posteriormente consolidan la información en un documento o ficha y con base en los mismos determinan los trámites requeridos o para iniciar la comercialización o para solicitar se defina otro tipo de gestión (estructuración, desarrollo proyecto entre otros). En caso de ser posible su comercialización se lleva a cabo el proceso correspondiente (invitación, convocatoria, según la modalidad que aplique según la normatividad).</t>
  </si>
  <si>
    <t>Previo a la designación como predio a comercializar, solicitar la justificación técnica, legal y financiera, que determine la inviabilidad de la ejecución del proyecto para el cual se fue adquirido el inmueble y verificar si se planteó otra alternativa de desarrollo, de manera que sólo lleguen a comercialización predios que tengan plenamente justificada la inviabilidad de desarrollarse y destinarse al fin para el cual fueron adquiridos.</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</si>
  <si>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</si>
  <si>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</si>
  <si>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</si>
  <si>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</si>
  <si>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</si>
  <si>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Capacitar al personal en las directrices y el adecuado tratamiento de datos e información confidencial anualmente.</t>
  </si>
  <si>
    <t>Si se encuentran inconsistencias se reportan las alarmas al supervisor del contrato y se informa la situación a los organismos de control interno de gestión y disciplinario.</t>
  </si>
  <si>
    <t>Formulación de Instrumentos</t>
  </si>
  <si>
    <t>Retrasos en la formulación de instrumentos de planeamiento.</t>
  </si>
  <si>
    <t>Posibilidad de afectación reputacional por retrasos en la formulación de instrumentos de planeamiento debido a dificultades en la contratación de estudios técnicos, demora en la emisión de respuestas o conceptos por parte de las entidades distritales.</t>
  </si>
  <si>
    <t>El líder de la formulación del instrumento elabora un cronograma de trabajo para estimar los tiempos de la formulación del instrumento y se actualiza en la medida que se realizan modificaciones al mismo. Dentro de los seguimientos a proyectos se mantiene la evidencia de los cronogramas propuestos, así como la actualización de los mismos, de acuerdo con la metodología para la formulación de proyectos denominada Ciclo de Estructuración de Proyectos, en caso de presentarse retrasos en la formulación de los instrumentos de planeamiento, se generan alertas tanto en los instrumentos como en las reuniones de seguimiento.</t>
  </si>
  <si>
    <t xml:space="preserve">El líder de la formulación del instrumento cada vez que se requiera,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t>
  </si>
  <si>
    <t xml:space="preserve">Documentar y divulgar la actualización de una metodología para la formulación de instrumentos de planeamiento.
</t>
  </si>
  <si>
    <t>Generar la reprogramación y actualización de los cronogramas y metas de la vigencia así mismo informar a la Subgerencia de Planeación y Administración de Proyectos.</t>
  </si>
  <si>
    <t>Documentar y divulgar la actualización de una metodología para la formulación de instrumentos de planeamiento.</t>
  </si>
  <si>
    <t>Cambios en el alcance del instrumento de planeamiento.</t>
  </si>
  <si>
    <t>Posibilidad de afectación reputacional por desactualización de estudios y diseños del proyecto debido a cambios en el alcance del instrumento de planeamiento.</t>
  </si>
  <si>
    <t>El líder SIG del proceso, realiza seguimientos a la ejecución del proyecto mediante formato de seguimiento FUSS (mensual), plan de acción (trimestral), ciclo de estructuración e indicadores de gestión. (trimestral). En caso de presentarse retrasos en la formulación de los instrumentos de planeamiento, se generan alertas tanto en los instrumentos como en las reuniones de seguimiento.</t>
  </si>
  <si>
    <t>Contratar nuevamente los estudios correspondientes e informar la situación a los organismos de control interno de gestión y disciplinario, en caso de detectar estudios o diseños del proyecto desactualizados.</t>
  </si>
  <si>
    <t xml:space="preserve">Documentar y actualizar la base de datos de consultores con alto grado de experticia para la elaboración de estudios técnicos. </t>
  </si>
  <si>
    <t xml:space="preserve"> Ejecución de Proyectos</t>
  </si>
  <si>
    <t>Posibilidad de aceptar o solicitar dádivas para recibir parcial y/o final un producto u obra sin el cumplimiento de los requisitos técnicos.</t>
  </si>
  <si>
    <t>Continuo</t>
  </si>
  <si>
    <t xml:space="preserve">Multas, sanciones o demandas
</t>
  </si>
  <si>
    <t xml:space="preserve">
Demoras en la entrega de las obras de urbanismo
</t>
  </si>
  <si>
    <t>Evaluación Financiera de Proyectos</t>
  </si>
  <si>
    <t>Generación de errores en los informes reportados por las Fiduciarias.</t>
  </si>
  <si>
    <t>Debilidades en los lineamientos establecidos para la revisión de la información consolidada, previo a su envío.</t>
  </si>
  <si>
    <t>Los administradores fiduciarios de la Subgerencia de Gestión Inmobiliaria realizan mensualmente el seguimiento de la información recibida de las fiduciarias, la cual centralizan, validan, solicitan ajustes si es necesario a través de correo electrónico o llamadas telefónicas, y finalmente se concilia el valor del Derecho Fiduciario de cada negocio con el área de Contabilidad de la Empresa.</t>
  </si>
  <si>
    <t>Establecer Acuerdos de Niveles de Servicio.</t>
  </si>
  <si>
    <t>Realizar el ajuste al informe y dar alcance al órgano de control para su retransmisión.
Establecer Plan de Mejoramiento.
Realizar las acciones legales y administrativas a que haya lugar.</t>
  </si>
  <si>
    <t>Establecimiento de Acuerdos de Niveles de Servicio (cuando aplique).</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</si>
  <si>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</si>
  <si>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Pago extemporáneo de los compromisos financieros de los proyectos asociados.</t>
  </si>
  <si>
    <t>Demoras en el flujo de vistos buenos y firmas para el trámite de instrucciones, y documentos fiduciarios.</t>
  </si>
  <si>
    <t>Posibilidad de afectación económica y reputacional por el pago extemporáneo de los compromisos financieros de los proyectos asociados, debido a demoras en el flujo de vistos buenos y firmas para el trámite de instrucciones, y documentos fiduciarios.</t>
  </si>
  <si>
    <t>El Coordinador de Fiducias, efectúa mensualmente el seguimiento al desarrollo de las actividades establecidas en la fase de operación de fiducias del procedimiento PD-74 Constitución y seguimiento a esquemas fiduciarios, verificando que las actividades para la aprobación del tramite de instrucciones fiduciarias, y en caso de detectar retrasos, generar las alertas a los responsables.</t>
  </si>
  <si>
    <t>Efectuar la revisión de los procedimientos internos y los manuales operativos, a fin de optimizar la producción de documentos de la gestión fiduciaria.</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</si>
  <si>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</si>
  <si>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</si>
  <si>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</si>
  <si>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POR DEMANDA</t>
  </si>
  <si>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a las asesorías brindadas, para determinar el servicio brindado y en caso de encontrar alguna situación, informar al jefe inmediato.</t>
  </si>
  <si>
    <t>Actualizar la información del trámite "Cumplimiento de la obligación VIS-VIP a través de compensación económica" en la Guía de Trámites y Servicios y en el Sistema Único de Información y Trámites - SUIT.</t>
  </si>
  <si>
    <t>Mensual</t>
  </si>
  <si>
    <t xml:space="preserve">Posibilidad de afectación económica y reputacional por generar instrumentos de estructuración que no son acordes a la realidad del proyecto, por falta de información, o información que no cuenta con criterios de calidad para la elaboración del instrumento. </t>
  </si>
  <si>
    <t>No se cuenta con la información, la información existente está incompleta o no es de calidad, para poder realizar la estructuración del proyecto.</t>
  </si>
  <si>
    <t>El profesional responsable del proyecto realiza mesas de trabajo semanales con las áreas responsables del suministro de la información para la estructuración del proyecto respectivo, verificando que la documentación entregada, se ajuste a los criterios de calidad y oportunidad establecidos en el cronograma del proyecto. En caso de presentarse inconsistencias se solicita a las áreas responsables, a través de correo electrónico, efectuar los ajustes correspondientes.</t>
  </si>
  <si>
    <t>Cuantificar los costos incurridos en el desarrollo del instrumento de estructuración de proyectos y presentarlos a la Gerencia de la Empresa y a la Subgerencia de Gestión Inmobiliaria.</t>
  </si>
  <si>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</si>
  <si>
    <t>Debilidad en la identificación de estrategias para la detección y generación de alertas tempranas, en el desarrollo de los proyectos de vivienda.</t>
  </si>
  <si>
    <t>Los supervisores realizan de mantera trimestral, los informes de seguimiento de acuerdo con lo establecido en las obligaciones de cada convenio, identificando las posibles alertas que se puedan generar en el adecuado desarrollo de los mismos.</t>
  </si>
  <si>
    <t>La Secretaria Distrital de Hábitat, realiza cada 2 meses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t>
  </si>
  <si>
    <t>Presentar a la Gerencia General de manera semanal, un reporte sobre el seguimiento a las actividades de ejecución de los proyectos de vivienda supervisados por la Gerencia de Vivienda.</t>
  </si>
  <si>
    <t>Semanal</t>
  </si>
  <si>
    <t>Establecer Plan de Mejoramiento.
Realizar las acciones legales y administrativas a que haya lugar, por el posible incumplimiento del contrato o convenio suscrito.</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</si>
  <si>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</si>
  <si>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</si>
  <si>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Sobrecosto en el proceso de adquisición</t>
  </si>
  <si>
    <t>Fallas en el seguimiento y control de las Instrucciones fiduciarias, notificaciones (Oferta y Expropiación), Insumos (Registros topográficos) y contestación en tiempo de recursos de reposición.</t>
  </si>
  <si>
    <t xml:space="preserve">El Director(a) de Predios con su equipo de trabajo periódicamente realiza seguimiento y control al proceso de pago predio por predio que den cuenta del avance de la adquisición predial, con el fin de evitar sobrecostos en el proceso de adquisición. </t>
  </si>
  <si>
    <t>Escalar a Gerencia, a los entes internos de control y a quien sea pertinente para dar solución a la corrección del pago.</t>
  </si>
  <si>
    <t>Posibilidad de uso indebido de información privilegiada para favorecimiento de un interés particular.</t>
  </si>
  <si>
    <t>Posibilidad de extracción de documentos durante el proceso de atención de interesados.</t>
  </si>
  <si>
    <t>Desconocimiento en el uso de información sensible.</t>
  </si>
  <si>
    <t xml:space="preserve">La Jefe de la Oficina de Gestión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</si>
  <si>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Informar a la Gerencia de la Empresa, a los entes internos y externos de control y a quien sea pertinente para realizar las investigaciones disciplinarias correspondientes.</t>
  </si>
  <si>
    <t xml:space="preserve"> Gestión de Servicios Logísticos</t>
  </si>
  <si>
    <t>Diario</t>
  </si>
  <si>
    <t>Posibilidad de afectación reputacional por no contar con los contratos que suministren bienes y servicios para el gestión y funcionamiento de la Empresa, por la falta de control y seguimiento oportuno.</t>
  </si>
  <si>
    <t xml:space="preserve"> Falta de control y seguimiento oportuno.</t>
  </si>
  <si>
    <t>El profesional de recursos físicos mensualmente realiza el seguimiento al plan de adquisiciones, plan de contratación del procesos de servicios logísticos para adelantar los procesos contractuales que se requieren conforme a las necesidades evidenciadas para el normal funcionamiento de la empresa, en este mismo sentido El/La Subgerente de Gestión Corporativa y/o el apoyo que se designe, realiza de manera permanente la supervisión técnica, jurídica y financiera, a los contratos suscritos para la adquisición de los bienes y servicios de la Empresa, dejando como evidencia los informes la ejecución del contrato, donde se detallan el cumplimiento de las obligaciones.</t>
  </si>
  <si>
    <t>Destinación de Recursos Públicos de forma indebida en favor de un privado o tercero.</t>
  </si>
  <si>
    <t>Gestión Documental</t>
  </si>
  <si>
    <t>Enero</t>
  </si>
  <si>
    <t>Diciembre</t>
  </si>
  <si>
    <t xml:space="preserve">Informar en los tiempos establecidos a los colaboradores que tienen prestamos a su nombre, con el fin de solicitar la devolución o actualización de ser necesario. </t>
  </si>
  <si>
    <t>Degradación y deterioro parcial o total de la información o su soporte.</t>
  </si>
  <si>
    <t>Realizar la intervención de la documentación afectada por el deterioro.</t>
  </si>
  <si>
    <t>Socialización, implementación y seguimiento de los instrumentos archivísticos
* PINAR
* PGD
* TRD
* CCD
* Modelo de Requisitos
* Banco Terminológico</t>
  </si>
  <si>
    <t>Aplicación de los procedimientos de recuperación, conservación y seguridad de la información.</t>
  </si>
  <si>
    <t>Gestión Jurídica</t>
  </si>
  <si>
    <t>Soborno.
Intereses particulares.</t>
  </si>
  <si>
    <t>Acuerdos entre apoderados para viciar la defensa judicial durante las etapas del proceso.</t>
  </si>
  <si>
    <t>Posibilidad de manipulación indebida de procesos judiciales para favorecer un interés particular.</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</si>
  <si>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</si>
  <si>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</si>
  <si>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</si>
  <si>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</si>
  <si>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Posibilidad de recibir o solicitar cualquier dádiva o beneficio a nombre propio o de terceros con el fin de adjudicar un proceso de contratación para favorecer a personas o grupos determinados.</t>
  </si>
  <si>
    <t>Reportar a las dependencias internas y entes de control correspondientes, cuando se presente un presunto favorecimiento a proponentes en el proceso de Gestión Contractual.</t>
  </si>
  <si>
    <t xml:space="preserve">Realizar socializaciones periódicas a las diferentes dependencias a cerca de los procedimientos y los formatos utilizados dentro del proceso de Gestión Contractual así mismo dar a conocer los tiempos estimados para realizar los diferentes tipos de contratos con el fin que se tenga en cuenta la gestión precontractual. </t>
  </si>
  <si>
    <t>Gestión Ambiental</t>
  </si>
  <si>
    <t>Posibilidad de afectación económica y reputacional por incumplimiento de requisitos legales ambientales, debido a inobservancia de lineamientos, procedimientos y regulaciones ambientales internas por parte de los colaboradores y contratistas.</t>
  </si>
  <si>
    <t>El profesional de gestión ambiental realiza un seguimiento mensual a la ejecución del PIGA en el marco del Comité de Autoevaluación, en este espacio se reporta el avance de las actividades del plan de acción, en caso de presentarse desviaciones respecto a la ejecución se generan acciones de mejora, y las decisiones tomadas quedan registradas en las actas del Comité.</t>
  </si>
  <si>
    <t>El profesional ambiental realiza seguimiento semestral a la ejecución física y presupuestal de las metas y/o acciones ambientales priorizadas en el PACA Institucional con el fin de evidenciar avances y logros de las mismas. En caso de presentarse desviaciones respecto a la ejecución se debe generar una reformulación o ajustes al plan de acción, los cuales quedan como evidencia en un documento que debe subirse a la herramienta Storm User de la Secretaria de Ambiente.</t>
  </si>
  <si>
    <t>Divulgación, capacitación y campañas del PIGA y sus programas para efectuar seguimiento a los programas.</t>
  </si>
  <si>
    <t>Informar a la Secretaría Distrital de Ambiente.
Generar el ajuste al plan de acción.</t>
  </si>
  <si>
    <t>Realizar mesas de trabajo con las demás áreas, para incorporar los lineamientos del PACA dentro de los proyectos de inversión.</t>
  </si>
  <si>
    <t>Atención al Ciudadano</t>
  </si>
  <si>
    <t>Cuatrimestral</t>
  </si>
  <si>
    <t>Reinducción del manejo del sistema Bogotá te escucha.</t>
  </si>
  <si>
    <t>Demanda</t>
  </si>
  <si>
    <t>Gestión de TIC</t>
  </si>
  <si>
    <t>Tener una infraestructura (Conjunto de medios técnicos, servicios e instalaciones necesarios para el desarrollo de una actividad o para que un lugar pueda ser utilizado.) de protección y contingencia desactualizada.
Debilidades en el proceso de realizar copias de seguridad.</t>
  </si>
  <si>
    <t>Realizar seguimiento a la contratación de los servicios de mantenimiento preventivo y correctivo del hardware de la Empresa a través del Plan de Adquisiciones.</t>
  </si>
  <si>
    <t>Ausencia de confidencialidad de la claves de acceso a funcionarios y contratistas.
Debilidad en la actualización del hardware y software de la Entidad.</t>
  </si>
  <si>
    <t>Posibilidad de afectación reputacional por cortes de redes eléctricas, de datos, voz e Internet imprevistos por tiempos prolongados y equipos obsoletos que no soportan eficientemente el software adquirido, que generen indisponibilidad de los servicios o infraestructura de TI.</t>
  </si>
  <si>
    <t xml:space="preserve"> Cortes de redes eléctricas, de datos, voz e Internet imprevistos por tiempos prolongados. - 
Equipos obsoletos que no soportan eficientemente el software adquirido.</t>
  </si>
  <si>
    <t>Indisponibilidad de los servicios o infraestructura de TI.</t>
  </si>
  <si>
    <t>Gestión Financiera</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</si>
  <si>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</si>
  <si>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</si>
  <si>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</si>
  <si>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La Jefe de la Oficina de Control Interno convoca a todo el equipo de trabajo en el mes de enero de cada vigencia a fin de realizar un análisis para determinación del universo de auditoría, el cual se prioriza de acuerdo con las necesidades de la Empresa y los recursos disponibles para la elaboración del Plan Anual de Auditoria que incorpora todas las acciones categorizadas de acuerdo con los roles legales aplicables.</t>
  </si>
  <si>
    <t xml:space="preserve">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t>
  </si>
  <si>
    <t>El auditor líder y el equipo de auditoría inicia el trabajo de auditoria y los resultados preliminares se consolidan y se remiten mediante correo electrónico a la Jefe de la Oficina de Control Interno para verificar su contenido, resultados, evidencias y cumplimiento de las etapas metodológicas de acuerdo con el Procedimiento PD-57 "Auditorías Internas SIG y de Evaluación Independiente" y realizar los ajustes correspondientes. El informe preliminar se remite al líder del proceso auditado con el propósito de que analice los resultados y presente las objeciones las cuales son analizadas por el equipo auditor y por la Jefe de la Oficina de Control Interno para elaborar el informe definitivo el cual se presenta en la reunión de cierre.</t>
  </si>
  <si>
    <t>Urgencia en tareas imprevistas y falta de priorización.
No identificación o identificación inoportuna de los cambios en la legislación aplicable. 
Desconocimiento de las regulaciones aplicables. 
Solicitud y/o suministro de información tardía, incompleta o inoportuna.
Planeación deficiente del plan anual y del plan específico de auditorías. 
Inobservancia del plan específico de auditoría. 
Falta de claridad y/o desconocimiento institucional del enfoque por procesos del ejercicio auditor. 
No disponibilidad oportuna de información insumo para el ejercicio de auditoría y/o seguimiento. 
Desatención del proceso auditor y de la formulación de acciones de mejora correspondientes, solicitudes de aplazamiento o prórrogas de las actividades auditorías. 
Personal auditor insuficiente para la carga laboral establecida. Desinterés en el fortalecimiento de las competencias individuales. 
Debilidades en las competencias, conocimientos, habilidades y evaluación de los auditores internos. Insuficiente conocimiento de la Entidad. 
Desconocimiento de estándares, requisitos y técnicas de auditoria. 
Fallas en los análisis de las fuentes de la información. 
Ausencia o baja efectividad de los controles. 
Desarmonización de los procedimientos del proceso en relación con los estándares de referencia. 
Estructura documental del proceso desactualizada o sin uso.
Desinterés institucional en el fortalecimiento de la evaluación interna.</t>
  </si>
  <si>
    <t>1. Establecer el ranking de auditores para valorar el desempeño del auditor.
2. Realizar el análisis semestral del estado de adopción y efectividad de las recomendaciones surtidas en los informes legales, se seguimiento o de auditoria.</t>
  </si>
  <si>
    <t>Posibilidad de pérdida de la confidencialidad de la información obtenida para la ejecución de los trabajos de auditoría debido a debilidades en los mecanismos de control para su protección y resguardo.</t>
  </si>
  <si>
    <t>Cada vez que se ejecuta un trabajo de auditoria, el auditor líder compila la información insumo resultante del trabajo de auditoría en una carpeta electrónica y la entrega en un CD a la Jefe de la Oficina de Control Interno para su protección y resguardo.</t>
  </si>
  <si>
    <t>2. Realizar ejercicios de capacitación y referenciación para reconocer las tendencias y buenas prácticas en el ejercicio de la auditoria interna.</t>
  </si>
  <si>
    <t>Direccionamiento Estratégico</t>
  </si>
  <si>
    <t>Ejecución y Administración de procesos</t>
  </si>
  <si>
    <t>Informar en Comité Institucional de Gestión y Desempeño para trasladar al área que competa para que se busque una nueva alternativa o estructuración de un proyecto, entregando la información y apoyando en las gestiones requeridas.</t>
  </si>
  <si>
    <t>Daños Activos Físicos</t>
  </si>
  <si>
    <t>El profesional responsable del proceso de Gestión de Servicios Logísticos de acuerdo con las solicitudes generadas por las dependencias autoriza el retiro y la salida de los elementos a través del envío de un correo electrónico a la administración de edificio, si no se cuenta con el correo electrónico la administración del edificio no permite la salida de los elementos.</t>
  </si>
  <si>
    <t>Autorización de retiro de elementos a través de correo electrónico con la vigilancia del Edificio.</t>
  </si>
  <si>
    <t>El apoyo a la supervisión realiza un seguimiento mensual a los contratos en lo referente a los aspectos administrativos, técnicos y financieros, teniendo como evidencia los informes de apoyo a la supervisión para el trámite de los pagos correspondientes.</t>
  </si>
  <si>
    <t>Sustracción, alteración o inclusión de documentos en los expedientes documentales que se encuentran en custodia del proceso para beneficiar a terceros.</t>
  </si>
  <si>
    <t>Detective</t>
  </si>
  <si>
    <t>El auxiliar administrativo de atención al ciudadano realiza el seguimiento trimestral de la oportunidad y la calidad en las repuestas de las PQRS este seguimiento se realiza tomando una muestra del total de las PQRS recibidas en el trimestre , resultado de la ejecución de este control queda el informe de satisfacción trimestral con los porcentajes de satisfacción, en caso de encontrase PQRS respondidas fuera de tiempo o que no cuenten con la calidad se genera una reinducción del manejo del sistema.</t>
  </si>
  <si>
    <t xml:space="preserve"> Vulnerabilidad de los sistemas de información y aplicaciones de la ERU</t>
  </si>
  <si>
    <t>El supervisor o jefe de área, cada vez que ingrese tanto un contratista como un funcionario a la Empresa, debe reportar las novedades de los accesos lógicos mediante el formulario de Novedad de Acceso Lógico que esta en el sistema Administrativo y Financiero JSP7, para que los profesionales del proceso TIC puedan generar o modificar el usuario y contraseña de acceso. 
Este control tiene el propósito de generar responsabilidades a los usuarios sobre el acceso a la información dejando trazabilidad en JSP7.</t>
  </si>
  <si>
    <t>Revisar las solicitudes de acceso lógico que quedan registradas en JSP7 para ser atendidas. Y revisión del correo a usuarios que están vinculados por Fiducias.</t>
  </si>
  <si>
    <t>Fallas Tecnológicas</t>
  </si>
  <si>
    <t>Se cuenta con un listado de reportes de información a entes internos y externos, el cual es de cumplimiento por los profesionales de cada proceso, allí se describen el nombre del reporte y la periodicidad en la cual se debe realizar el reporte con el propósito de tener control de las fechas y de la información a reportar.</t>
  </si>
  <si>
    <t>Posibilidad de afectación económica y reputacional debido a la no disponibilidad de recursos económicos por debilidad en la administración y seguimiento a la ejecución de recursos financieros.</t>
  </si>
  <si>
    <t>Debilidad en la aplicación de controles a las operaciones financieras</t>
  </si>
  <si>
    <t>Posibilidad de afectación económica por la imposibilidad de aplicar las estrategias de comercialización y concretar cierres de negocios, debido a las condiciones jurídicas, técnicas (normativas), que impiden la comercialización y/o desarrollo de los predios e implican gestiones demoradas para su movilización, aunadas a los valores altos del suelo, que dificultan atraer el interés de los posibles compradores.</t>
  </si>
  <si>
    <t>Realizar un muestreo cuatro (4) veces al año de los bienes incorporados en el inventario y registrado en el Sistema Administrativo y Financiero de la Empresa.</t>
  </si>
  <si>
    <t xml:space="preserve">Informar al jefe de la dependencia, y entes de control, para tomar las medidas pertinentes. </t>
  </si>
  <si>
    <t xml:space="preserve">Los profesionales y técnicos del proceso de gestión documental programan anualmente capacitaciones con respecto al cumplimiento del procedimiento de préstamo y consulta documental. </t>
  </si>
  <si>
    <t xml:space="preserve">Capacitar a los colaboradores del proceso de Gestión Documental con respecto al cumplimiento del procedimiento de préstamo y consulta documental. </t>
  </si>
  <si>
    <t xml:space="preserve">Los colaboradores de Gestión Documental realizan préstamos documentales según requerimientos de las dependencias previa solicitud por correo electrónico, llevando el registro correspondiente en formato FT-111 Registro Préstamo de Documentos. </t>
  </si>
  <si>
    <t xml:space="preserve">Los profesionales y técnicos del proceso de Gestión Documental realizan el seguimiento y control mensual a los planes, programas e instrumentos archivísticos, de acuerdo con los requerimientos establecidos, con el fin de dar cumplimiento de la norma archivística del Archivo de Bogotá D.C., como evidencia de la ejecución del control quedan registrados los seguimientos en la matriz (PINAR y PGD). En caso de no cumplir o presentarse novedades en el seguimiento, se debe dejar evidenciado dentro de la matriz junto con los soportes necesarios. </t>
  </si>
  <si>
    <t>Los colaboradores del Centro de Administración Documental crean los expedientes electrónicos el en Sistema de Gestión de Documentos Electrónicos de Archivo (TAMPUS) de acuerdo a la solicitudes recibidas mediante correo electrónico, previa validación con las tablas de retención documental vigentes, si la solicitud cumple con todos los criterios se crea el expediente , en caso de encontrar inconsistencias en la solicitud realizada, se remite un correo electrónico informando de la misma al área solicitante.</t>
  </si>
  <si>
    <t>El Subgerente Jurídico en calidad de Secretario Técnico convoca al Comité de Conciliación en los casos que se requieran. El apoderado realiza la ficha técnica que contiene la respectiva recomendación para la toma de decisiones. En cada audiencia judicial y extrajudicial, se suscribe un acta por las partes consignando las decisiones adoptadas en donde determina si procede o no la conciliación.</t>
  </si>
  <si>
    <t>El profesional asignado de la Dirección de Gestión Contractual realiza seguimiento semanal a los trámites contractuales para asegurar el trámite dentro de los plazos determinados, este seguimiento queda registrado en la matriz de seguimiento a trámites contractuales. Si se detecta un inminente vencimiento se prioriza y ejecuta el trámite de manera inmediata lo cual finaliza con el visto bueno de los intervinientes.</t>
  </si>
  <si>
    <t xml:space="preserve">Los profesionales del proceso de Gestión de TIC configuran la copia automática del sistema JSP7 Gobierno, TAMPUS, GLPI , e Intranet de respaldo de la información contenida en los servidores de la Empresa con una periodicidad de cada 12 horas, como evidencia la copia de respaldo queda almacenada en repositorios, y es verificada una vez al mes por parte del profesional responsable del proceso de Gestión de Tics, con el propósito de contar con información actualizada en caso de que se presente una falla. </t>
  </si>
  <si>
    <t>El profesional del proceso de gestión de TIC asignado envía de manera anual correos electrónicos a las áreas para solicitar la identificación de las necesidades de adquisición de productos y servicios de tecnología, que apoyen la gestión institucional. Posteriormente se realiza una evaluación de necesidades y se proyecta el presupuesto necesario para la siguiente vigencia. Cuando en el análisis se identifiquen herramientas a las cuales no se puede acceder, se proponen las alternativas correspondientes.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</si>
  <si>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</si>
  <si>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Se cuenta con una previa revisión y verificación de la información tributaria por parte de la Revisoría Fiscal y Asesores Tributarios, con el fin de asegurar la integridad y calidad de la información a remitir a las diferentes entidades del orden nacional y distrital.</t>
  </si>
  <si>
    <t>Posibilidad de afectación reputacional por escepticismo e incredulidad en los trabajos de aseguramiento y consulta debido a que los resultados no agreguen valor ni mejoren las operaciones de la Empresa en los procesos de gobierno, riesgos y control.</t>
  </si>
  <si>
    <t>Fuente: Adaptado de Curso Riesgo Operativo Universidad del Rosario por Dirección de Gestión y Desempeño Institucional de Función Pública, 2020.</t>
  </si>
  <si>
    <t>El Servidor del punto de contacto envía al profesional de Atención al ciudadano al finalizar el mes el reporte de las quejas y reclamos , que servirá como insumo para el registro en la Matriz de seguimiento a quejas y reclamos de acuerdo con la magnitud de la queja o reclamo los mismos serán elevados al Comité Institucional de Gestión y Desempeño.</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</si>
  <si>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</si>
  <si>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El propósito del control es evitar que queden equipos pendientes de mantenimiento preventivo, esta actividad se realiza a través de un profesional del área de sistemas que imprime el acta desde el sistema JSp7 módulo de activos fijos y la hace firmar del usuario y del técnico que realiza el mantenimiento, la evidencia se encuentra archivada en el expediente de los contratos de mantenimiento preventivo, dos veces al año.</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</si>
  <si>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</si>
  <si>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 xml:space="preserve">Brindar atención a la ciudadanía sobre los proyectos, trámites y servicios de la empresa y administrar el Sistema Distrital para la Gestión de Peticiones Ciudadanas Bogotá te escucha, garantista de derechos ciudadanos. </t>
  </si>
  <si>
    <t>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t>
  </si>
  <si>
    <t>Gestionar la elaboración de los estudios, diseños técnicos y urbanísticos; ejecutar las obras de urbanismo y construcción necesarias para el desarrollo de los proyectos de la empresa y entregar las cesiones públicas a empresas de servicios públicos, IDU, IDRD y al DADEP.</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</si>
  <si>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</si>
  <si>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</si>
  <si>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 xml:space="preserve">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 </t>
  </si>
  <si>
    <t>Brindar atención a la ciudadanía sobre los proyectos, trámites y servicios de la empresa y administrar el Sistema Distrital para la Gestión de Peticiones Ciudadanas Bogotá te escucha, garantista de derechos ciudadanos.</t>
  </si>
  <si>
    <t>Gestionar de manera integral las tecnologías de la información, prestando servicios acordes a las necesidades de la empresa y formular lineamientos relacionados con estándares y buenas prácticas para el manejo de la información.</t>
  </si>
  <si>
    <t>Se cuenta con conciliación de información contable, presupuestal y de tesorería, el cual es de cumplimiento por los profesionales de cada proceso, allí se confronta la información registrada frente a la ejecutada de los recursos financieros de la Empresa con una periodicidad mensual, con el propósito de asegurar el seguimiento a los recursos financiero de la empresa.</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</si>
  <si>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</si>
  <si>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</si>
  <si>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t>Presiones de grupos de interés.</t>
  </si>
  <si>
    <t>Debilidad en los controles establecidos.</t>
  </si>
  <si>
    <t>El Equipo de Estudios Previos, elabora los documentos técnicos (Estudios previos, Anexo técnico, Estudio de mercado y análisis del sector), los cuales son revisados en primera instancia por el líder del Equipo de Estudios Previos y por el área generadora de la necesidad de contratación, las observaciones presentadas son ajustadas por el Equipo de Estudios Previos. Una vez se han ajustado los documentos, éstos son remitidos al abogado designado por la Dirección de Gestión Contractual para una revisión inicial previa al Comité de Contratación. El Subgerente de Desarrollo de Proyectos presenta el proyecto para aprobación al Comité de Contratación, se atienden las observaciones (cuando aplique) y finalmente el Subgerente de Desarrollo de Proyectos radica la solicitud de los procesos de selección y contratación a la Dirección de Gestión Contractual para la elaboración de los términos de referencia correspondiente. Si el proceso se debe adelantar con recursos de Fiducia, se presenta al Comité Fiduciario para aprobación. Una vez aprobado por este Comité se remite al área jurídica de la Fiducia para revisión de los términos de referencia.</t>
  </si>
  <si>
    <t>Realizar socializaciones sobre los valores de la Empresa al equipo de la SGDP.</t>
  </si>
  <si>
    <t>Informar a las instancias internas y externas de control que corresponda.</t>
  </si>
  <si>
    <t>Incumplimiento de los requisitos técnicos.</t>
  </si>
  <si>
    <t>Los profesionales de apoyo a la supervisión realizan seguimiento a las Interventorías, mediante la revisión de los informes de Interventoría y acompañamiento en comités (actas) en las cuales se evidencia el estado del proyecto. La interventoría es quien realiza el recibo de la obra, bienes o insumos contratados, valida, y aprueba productos, estudios y obras, verificando la cantidad y calidad de los bienes servicios u obras contratadas y aprobación o rechazo de las actas de obra ejecutada, por lo cual la supervisión será garante del cumplimiento de las labores de la interventoría, y esta a su vez del cumplimiento de las obligaciones del consultor o constructor.</t>
  </si>
  <si>
    <t>Realizar visita técnica a la obra y/o registro fotográfico y/o Acta de reunión por parte del Supervisor.</t>
  </si>
  <si>
    <t>Los profesionales de apoyo a la Supervisión de la Subgerencia de Desarrollo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</si>
  <si>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</si>
  <si>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</si>
  <si>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lo anterior deberá ser reforzado mediante jornadas de capacitación del código de integridad, con el equipo de trabajo.</t>
  </si>
  <si>
    <t>La Dirección de Contratos estipula una cláusula de confidencialidad en cada contrato de prestación de servicios con el fin de dar un manejo adecuado de la información por parte de los contratistas.
Así mismo Talento Humano en los contratos laborales de los trabajadores oficiales, cuenta con una cláusula de confidencialidad de la información que por manejo indebido pueda afectar a la organización.
Si se encuentran inconsistencias se reportan las alarmas a Control Interno.
Mensualmente el Supervisor del contrato en la revisión de informes de actividades, verifica el cumplimiento de las cláusulas del contrato y si encuentra inconsistencias se reportan las alarmas a los organismos de Control Interno, de Gestión y/o Disciplinarios.
Trimestralmente el Líder SIG y el Jefe del Área se reúnen para realizar los Comités de Autoevaluación, en los cuales revisan temas de manejo adecuado de la información y si se presentan inconsistencias, se reportan en el acta de los comités de autoevaluación y ante los organismos de Control Interno, de Gestión y/o disciplinarios.</t>
  </si>
  <si>
    <t>31/12/2022</t>
  </si>
  <si>
    <t xml:space="preserve">Inicia con la formulación del Plan de Acción del proceso y cubre las actividades relacionadas con prensa y comunicación externa, contenido para canales digitales, comunicación organizacional, diseño gráfico y audiovisual, así como el apoyo en los procesos de comunicación a través de Gestión Social y finaliza con la
ejecución de las actividades establecidas en el Plan de Acción definido. </t>
  </si>
  <si>
    <t>Posibilidad de afectación reputacional por entrega de información desactualizada e inexacta del avance de los proyectos debido a desarticulación de la información reportada por las áreas.</t>
  </si>
  <si>
    <t>Posibilidad de afectación reputacional por la generación de alertas inoportunas debido a un inadecuado seguimiento a los proyectos urbanos.</t>
  </si>
  <si>
    <t>Realizar reuniones de seguimiento al avance de los proyectos, para revisión y definición de compromisos y tareas.</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</si>
  <si>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</si>
  <si>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</si>
  <si>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Posibilidad de afectación reputacional por la generación de alertas de manera inoportuna debido a un inadecuado seguimiento a la planeación Institucional.</t>
  </si>
  <si>
    <t>Presentar alertas al líder del proceso cuando la información reportada no sea consistente con el fin de tomar las acciones que corresponda.</t>
  </si>
  <si>
    <t>El líder del proceso solicitará la modificación al Plan de acción debidamente justificada, al Subgerente de Planeación y Administración de Proyectos para posterior aprobación del Comité Institucional de Gestión y Desempeño.</t>
  </si>
  <si>
    <t>Posibilidad de afectación reputacional por divulgación de información institucional, confusa e inoportuna debido a entrega de información incompleta por parte de los procesos.</t>
  </si>
  <si>
    <t>Divulgación del procedimiento para solicitudes de Comunicaciones.</t>
  </si>
  <si>
    <t>Se informa internamente a la Gerencia General.
Se informa Externamente a la Alcaldía Mayor.
Se procede a dar un alcance (corrección o eliminación) a la información publicada.</t>
  </si>
  <si>
    <t>Informar a la Gerencia General para que se tomen las medidas correspondientes.</t>
  </si>
  <si>
    <t>Uso indebido de información privilegiada para favorecimiento de un interés particular.</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</si>
  <si>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</si>
  <si>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Posibilidad de recibir o solicitar dádivas para estructurar documentos técnicos preliminares orientados a un interés particular.</t>
  </si>
  <si>
    <t>Posibilidad de afectación económica y reputacional por generación de errores en los informes reportados por las Fiducias debido a debilidades en los lineamientos establecidos para la revisión de la información consolidada, previo a su envío.</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</si>
  <si>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</si>
  <si>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Socializar y hacer seguimiento a la herramienta de seguimiento y control ante el equipo de trabajo de la Dirección de Predios.</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</si>
  <si>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</si>
  <si>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Inicia con la elaboración del Plan de Contratación, contempla la formulación del Plan de Acción, Plan de mantenimiento de bienes, y finaliza con la ejecución de planes el manejo y control del inventario.</t>
  </si>
  <si>
    <t>El profesional responsable del inventario se hace cada cuatro (4) meses, donde se realizan las actividades descritas en el procedimiento PD-59 Administración de Inventarios, con el propósito de identificar verificar, y analizar del inventario de los bienes de propiedad o administrados por la Empresa., En caso de que se presenten inconsistencias, se verifica que el Informe preliminar de conciliación, contenga las novedades encontradas. 
Evidencia: reportes de los inventarios actualizados.</t>
  </si>
  <si>
    <t>Hacer la reposición del bien Informar a las instancias de Control Interno.</t>
  </si>
  <si>
    <t>Informar oportunamente a la Empresa de Vigilancia del Edificio.</t>
  </si>
  <si>
    <t>Apoyo Mensual, generando informes de apoyo a la supervisión.</t>
  </si>
  <si>
    <t>Fortalecer el seguimiento a las acciones de control de los Riesgos de Corrupción en los procesos de Direccionamiento Estratégico y Tecnologías de la Información.</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</si>
  <si>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</si>
  <si>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Inicia con la articulación de los instrumentos estratégicos y comprende la planeación, producción, recepción, trámite, organización y custodia, culminando con la disposición final de la documentación e información de la Empresa.</t>
  </si>
  <si>
    <t>El técnico del Centro Administrativo Documental - CAD, realiza la actualización diaria del Inventario Único Documental, identificando de manera exacta el contenido (cantidad de unidades de conservación y folios).</t>
  </si>
  <si>
    <t>Verificar el adecuado diligenciamiento y actualización de los inventarios documentales.</t>
  </si>
  <si>
    <t>Aplicación del Procedimiento PD-40 Reconstrucción de Expedientes.</t>
  </si>
  <si>
    <t>Posibilidad de afectación reputacional por degradación y deterioro parcial o total de la información o su soporte, debido a ausencia de medidas y acciones de conservación preventiva, que propendan la conservación de la memoria documental de la Empresa.</t>
  </si>
  <si>
    <t>La profesional de Conservación y Restauración de Bienes Muebles mensualmente implementa el plan de conservación documental desarrollando las actividades establecidas en el Programa de Monitoreo y control de condiciones ambientales, en caso de presentarse ajustes a la ejecución del plan se realiza el registro en el plan dejando la trazabilidad de éstos.</t>
  </si>
  <si>
    <t>Socializar el Sistema Integrado de Conservación Documental.</t>
  </si>
  <si>
    <t>El técnico líder asignado al CAD del proceso de gestión documental realiza la recepción de la documentación y del formato FT-33 Formato Único de Inventario Documental, así mismo se realiza la revisión de los documentos que se entregan y quedan registrados en el formato ( se valida el correcto diligenciamiento del mismo), como evidencia de la ejecución del control queda el formato firmado por la dependencia productora y por el líder técnico del CAD de gestión documental, en caso de presentarse errores en el diligenciamiento se remitirá un correo electrónico indicando las sugerencias de ajustes.</t>
  </si>
  <si>
    <t>Implementación del procedimiento PD-39 Administración del Centro de Administración Documental - CAD y del formato FT-33 Formato Único de Inventario Documental.</t>
  </si>
  <si>
    <t>Implementación del procedimiento PD-25 Creación de Expedientes Virtuales.</t>
  </si>
  <si>
    <t>Posibilidad de afectación reputacional por pérdida de información debido a ausencia en la aplicación, actualización y seguimiento de la política, planes, programas e instrumentos que rigen la función archivística.</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</si>
  <si>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</si>
  <si>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 xml:space="preserve">Cuatrimestral </t>
  </si>
  <si>
    <t>Correo electrónico a las dependencias correspondientes (por evento cuando se presente).</t>
  </si>
  <si>
    <t>Inicia con la identificación del objetivo general para la vigencia actual del Plan Institucional de Gestión Ambiental, la concertación y ejecución del Plan Institucional de Gestión Ambiental PIGA y el Plan Acción Cuatrienal Ambiental – PACA. y finaliza con el mejoramiento continuo del desempeño ambiental de la Empresa.</t>
  </si>
  <si>
    <t>Inicia con el ingreso de la solicitud o requerimiento del ciudadano a través cualquiera de los canales habilitados por la empresa y finaliza con la respuesta en los términos y con los criterios dispuestos en la normatividad vigente.</t>
  </si>
  <si>
    <t>El Gestor Senior 1 de atención al ciudadano cada vez que ingresa un colaborador genera la inducción en las temáticas de Atención al ciudadano, resultado de esta reunión quedan las grabaciones y las listas de asistencia.</t>
  </si>
  <si>
    <t>Posibilidad de afectación reputacional por un alcance inadecuado en la respuesta al peticionario debido a falta de información o entrega de ésta.</t>
  </si>
  <si>
    <t>Documentar el control en el Procedimiento PD-29 Peticiones, Quejas, Reclamos y Soluciones.</t>
  </si>
  <si>
    <t xml:space="preserve">Inicia con la identificación de necesidades TIC y finaliza con la implementación de soluciones integrales para el mejoramiento continuo de la Empresa. Comprende la administración y soporte de hardware – software, así como coliderar la función Central de Gobierno de Datos. </t>
  </si>
  <si>
    <t>Realizar acompañamiento técnico a las áreas en la adquisición de productos y/o servicios de tecnología.</t>
  </si>
  <si>
    <t>Mantenimiento correctivo.</t>
  </si>
  <si>
    <t>Back up y restauración de información.
Modificaciones al plan de adquisiciones.</t>
  </si>
  <si>
    <t>Posibilidad de afectación reputacional por la ausencia de confidencialidad de la claves de acceso a funcionarios y contratistas o debilidad en la actualización del hardware y software de la Entidad, de manera que genere vulnerabilidad de los sistemas de información y aplicaciones de la ERU.</t>
  </si>
  <si>
    <t>Inactivación del Acceso Lógico del usuario al evidenciar el uso no adecuado de los recursos tecnológicos o al momento de terminar la vinculación con la empresa.</t>
  </si>
  <si>
    <t>Realizar seguimiento al contrato que soporta los servicios de TI, capacitar al personal del proceso de Gestión de TIC de acuerdo con la necesidad.</t>
  </si>
  <si>
    <t>Aplicar los ANS con el proveedor y restablecer el servicio.</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</si>
  <si>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</si>
  <si>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afectación económica y reputacional debido a inoportunidad y/o deficiencia en el reporte de información financiera y tributaria por debilidad en la entrega de la información por parte de los procesos.</t>
  </si>
  <si>
    <t>Generar el reporte a los entes internos y externos que corresponda.</t>
  </si>
  <si>
    <t>Generar informe de situación para Comité Financiero y de Inversiones.</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</si>
  <si>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</si>
  <si>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efectuar operaciones de salida de recursos o inversiones sin autorización, para beneficio propio o de terceros.</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</si>
  <si>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 a través del sistema de información y se informa a través de correo electrónico).</t>
  </si>
  <si>
    <t>Gestión de Talento Humano</t>
  </si>
  <si>
    <t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t>
  </si>
  <si>
    <t xml:space="preserve">Inicia con la definición del Plan Estratégico de Talento Humano y finaliza con su evaluación. 
Incluye la administración del personal, diseño, ejecución, seguimiento, control y evaluación de los planes de capacitación, bienestar, integridad, seguridad y salud en el trabajo; así como actividades de prevención para evitar conductas que ocasionen sanciones disciplinarias para los funcionarios de la empresa y el análisis de las quejas o denuncias, o remisiones por competencia o informe de autoridad competente y adelantar las indagaciones preliminares y/o las investigaciones disciplinarias por las infracciones a la Constitución, las leyes y manuales de funciones o por la omisión o extralimitación en el ejercicio de sus funciones, de conformidad con lo establecido en la Ley 734 de 2002 modificada por la ley 1474 de 2011.
</t>
  </si>
  <si>
    <t>Desconocimiento de las necesidades de la entidad.</t>
  </si>
  <si>
    <t xml:space="preserve">Trimestral 
</t>
  </si>
  <si>
    <t xml:space="preserve">Seguimiento trimestral al cumplimiento de las actividades establecidas en el Plan Estratégico del Talento Humano del Plan de Seguridad y Salud en el Trabajo. </t>
  </si>
  <si>
    <t>Aplica para cada vigencia</t>
  </si>
  <si>
    <t>Informar al jefe inmediato para dar lineamientos.</t>
  </si>
  <si>
    <t>Informar al jefe inmediato y generar una estrategia de convocatoria.</t>
  </si>
  <si>
    <t>Incumplimiento en los plazos establecidos para la suscripción y seguimiento de los acuerdos de gestión.</t>
  </si>
  <si>
    <t>Informar al jefe inmediato con el fin de dar un lineamiento desde la gerencia para el cumplimiento de la entrega de los acuerdos de gestión.</t>
  </si>
  <si>
    <t>Uso indebido de la información adquirida durante el ejercicio de auditoría.</t>
  </si>
  <si>
    <t>Posibilidad pedir o aceptar dádivas, favores o beneficios particulares, con el fin de manipular indebidamente los resultados de los informes de evaluación y seguimiento u ocultar hechos irregulares conocidos por los auditores.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</si>
  <si>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</si>
  <si>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Bajos niveles de agregación de valor para mejorar las operaciones en los procesos de gobierno, riesgos y control.</t>
  </si>
  <si>
    <t xml:space="preserve"> Inexistencia de lineamientos, controles y procedimientos documentados para el resguardo de la información insumo para los trabajos de auditoría y seguimiento.</t>
  </si>
  <si>
    <t>Concentración de poder.</t>
  </si>
  <si>
    <t>Excesiva discrecionalidad.</t>
  </si>
  <si>
    <t>Generación de alertas de manera inoportuna.</t>
  </si>
  <si>
    <t>Inadecuada seguimiento a la planeación Institucional.</t>
  </si>
  <si>
    <t>Divulgación de información confusa e inoportuna.</t>
  </si>
  <si>
    <t>Entrega de información desactualizada e inexacta del avance de los proyectos.</t>
  </si>
  <si>
    <t>Desarticulación de la información reportada por las áreas.</t>
  </si>
  <si>
    <t>Generación de alertas inoportunas.</t>
  </si>
  <si>
    <t>Inadecuado seguimiento a los proyectos urbanos.</t>
  </si>
  <si>
    <t>Dificultades en la contratación de estudios, demora en la emisión de respuestas o conceptos por parte de las entidades distritales.</t>
  </si>
  <si>
    <t>Multas, sanciones o demandas.</t>
  </si>
  <si>
    <t>Incumplimiento de los requisitos exigidos por las Entidades competentes para la entrega de las obras de urbanismo.</t>
  </si>
  <si>
    <t>Posibilidad de afectación económica y reputacional por multas, sanciones o demandas debido al incumplimiento de requisitos exigidos por las Entidades competentes para la entrega de las obras de urbanismo.</t>
  </si>
  <si>
    <t>La información generada en el instrumento de estructuración no está acorde a la realidad del proyecto.</t>
  </si>
  <si>
    <t>Demoras en la ejecución de proyectos de vivienda, suscritos a través de convenios.</t>
  </si>
  <si>
    <t>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t>
  </si>
  <si>
    <t>Falta de control y seguimiento sobre los bienes de la empresa.</t>
  </si>
  <si>
    <t>Siniestros ocasionados por terceros o casos fortuitos.
Debilidades en la asignación y actualización de inventarios de la empresa.</t>
  </si>
  <si>
    <t>Posibilidad de afectación económica y reputacional por siniestros ocasionados por terceros o casos fortuitos y debilidades en la asignación y actualización de inventarios de la empresa debido a la falta de control y seguimiento sobre los bienes de la empresa.</t>
  </si>
  <si>
    <t>Informar al jefe del área, para tomar las medidas pertinentes con el fin de cubrir los bienes y servicios que no se encuentra al interior del Plan Anual de Adquisiciones.</t>
  </si>
  <si>
    <t>Hacer efectivas las garantías contractuales especificadas en cada uno de los contratos.</t>
  </si>
  <si>
    <t>Realizar un seguimiento oportuno y veraz de los contratos a nivel técnico, administrativo y financiero de los procesos que se encuentren en el Plan Anual de Adquisiciones de la Empresa, con el fin de garantizar su adecuada ejecución.</t>
  </si>
  <si>
    <t>No contar con los contratos que suministren bienes y servicios para la gestión y funcionamiento de la Empresa.</t>
  </si>
  <si>
    <t>Seguimiento inadecuado en los préstamos documentales y consultas en sala.</t>
  </si>
  <si>
    <t>Posibilidad de sustracción, inclusión y/o adulteración de documentos en los expedientes (misionales y de gestión) en beneficio de terceros.</t>
  </si>
  <si>
    <t>Ausencia de medidas y acciones de conservación preventiva, que propendan la conservación de la memoria documental de la Empresa.</t>
  </si>
  <si>
    <t>Ausencia en la aplicación, actualización y seguimiento de la política, planes, programas e instrumentos que rigen la función archivística.</t>
  </si>
  <si>
    <t>Pérdida de información.</t>
  </si>
  <si>
    <t>El Subgerente Jurídico cada vez que conoce de un proceso judicial o extrajudicial en el que la ERU actúa como parte activa o pasiva, designa un abogado que lleva la defensa, el abogado-apoderado revisa el proceso y valora las posibilidades de éxito procesal realizando la evaluación jurídica preliminar, esta evaluación se pone en conocimiento de los demás abogados del área de Defensa Judicial en las reuniones de equipo, en caso de requerirse se realiza una análisis que sirve para fortalecer la evaluación realizada.</t>
  </si>
  <si>
    <t xml:space="preserve">El abogado una vez se genera cualquier actuación judicial debe actualizar el Sistema de Información de Procesos Judiciales SIPROJ, adjuntando la respectiva actuación. En caso de encontrar desviaciones se informará a los entes de control internos y externos. </t>
  </si>
  <si>
    <t>Elaborar actas de seguimiento a los procesos judiciales donde se plasme la estrategia del abogado y las demás recomendaciones de sus compañeros.</t>
  </si>
  <si>
    <t>Informar a los entes internos y externos de control.</t>
  </si>
  <si>
    <t>Vencimiento de términos judiciales.</t>
  </si>
  <si>
    <t>Descuido del apoderado en sus procesos judiciales.</t>
  </si>
  <si>
    <t>Posibilidad de afectación reputacional por el vencimiento de términos judiciales debido a descuido del apoderado en sus procesos judiciales.</t>
  </si>
  <si>
    <t>Reportar el abogado ante el Consejo Superior de la Judicatura.</t>
  </si>
  <si>
    <t xml:space="preserve">Manipulación indebida de documentos precontractuales. </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</si>
  <si>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</si>
  <si>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Realizar seguimiento al Plan Anual de Adquisiciones y Plan de Inversión con el fin de evidenciar el cumplimiento de lo programado dentro de la vigencia estimada.</t>
  </si>
  <si>
    <t>El abogado apoderado hace un seguimiento constante a sus procesos judiciales y con la finalidad de evitar la materialización del riesgo el dependiente judicial revisa día de por medio es decir, los lunes, miércoles y viernes, el estado de los procesos judiciales incorporando en la Matriz de Seguimiento las actuaciones que se deban surtir con la finalidad de generarle la alerta al abogado apoderado judicial.</t>
  </si>
  <si>
    <t>Retrasos y/o vencimiento en los trámites contractuales</t>
  </si>
  <si>
    <t>Desconocimiento de los procedimientos y políticas internas así como los tiempos establecidos por la entidad para llevar a cabo los trámites contractuales.</t>
  </si>
  <si>
    <t>El profesional asignado de la Dirección de Gestión Contractual cada vez que se radica una solicitud de contratación por parte de las áreas verifica la documentación aportada de norma vigente, para que la misma corresponda a los requisitos establecidos acorde con el tipo de contratación, a través de la Lista de Chequeo (FT-23 Lista de chequeo requisitos básicos de contratación), con el fin de validar el cumplimiento de los requisitos jurídicos establecidos en el Sistema Integrado de Gestión definidos en el Proceso de Gestión Contractual (según corresponda).
En caso de que se presente observaciones por parte del proceso de Gestión Contractual se devuelve la solicitud junto con los documentos para que el contratista del bien o servicio realice las correcciones pertinentes.</t>
  </si>
  <si>
    <t>Inobservancia de lineamientos, procedimientos y regulaciones ambientales internas por parte de los colaboradores y contratistas.</t>
  </si>
  <si>
    <t>Incumplimiento de requisitos legales ambientales.</t>
  </si>
  <si>
    <t>Debilidad en la capacitación en materia de Atención al Ciudadano.</t>
  </si>
  <si>
    <t>Alcance inadecuado en la respuesta al peticionario.</t>
  </si>
  <si>
    <t>Falta de información o entrega de ésta.</t>
  </si>
  <si>
    <t>Posibilidad de afectación reputacional debido a una infraestructura de protección y contingencia desactualizada, así como debilidades en el proceso de realizar copias de seguridad, de manera que cause la pérdida de información institucional.</t>
  </si>
  <si>
    <t>Pérdida de la información institucional.</t>
  </si>
  <si>
    <t>Inoportunidad y/o deficiencia en el reporte de información financiera y tributaria.</t>
  </si>
  <si>
    <t>Debilidad en la entrega de la información por parte de los procesos.</t>
  </si>
  <si>
    <t>No disponibilidad de recursos económicos.</t>
  </si>
  <si>
    <t>Debilidad en la administración y seguimiento a la ejecución de recursos financieros.</t>
  </si>
  <si>
    <t>Alteración de la información financiera.</t>
  </si>
  <si>
    <t>Generar capacitaciones sobre temáticas de atención al ciudadano.</t>
  </si>
  <si>
    <t>Posibilidad de afectación reputacional por debilidad en la capacitación en materia de Atención al Ciudadano debido a falta de conocimiento frente a la norma, la política y al manejo de las PQRS.</t>
  </si>
  <si>
    <t>Falta de conocimiento frente a la norma, la política y al manejo de las PQRS.</t>
  </si>
  <si>
    <t>Hacer la retroalimentación respectiva al colaborador que falló en la atención, de acuerdo con la queja o reclamo recibida.</t>
  </si>
  <si>
    <t>Sensibilizar a la alta dirección sobre la importancia de que los colaboradores participen en los eventos.</t>
  </si>
  <si>
    <t>El proceso de Atención al Ciudadano da alcance a las respuestas que no fueron de fondo de acuerdo con el informe de seguimiento que emite la Alcaldía Mayor (INFORME CONSOLIDADO SOBRE LA CALIDAD Y OPORTUNIDAD DE LAS RESPUESTAS EMITIDAS EN EL SISTEMA DISTRITAL PARA LA GESTIÓN DE PETICIONES CIUDADANAS – BOGOTÁ TE ESCUCHA).
En los casos que corresponda se emite un memorando a la dependencia en la que se presenta la situación con copia a Oficina de Control Interno reportando el hecho.</t>
  </si>
  <si>
    <t>Informar al jefe inmediato sobre la falla en la respuesta dada al ciudadano.
Programar reinducción frente al manejo del Sistema Bogotá te escucha.</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</si>
  <si>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</si>
  <si>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El auditor líder prepara el plan de trabajo de auditoría el cual es revisado por los auditores acompañantes y por la Jefe de la Oficina de Control Interno para asegurar que se cuente con toda la información necesaria para su ejecución. El Plan de Trabajo de Auditoría aprobado es remitido al líder del proceso y se solicita la información necesaria para la preparación de las pruebas de auditoria.</t>
  </si>
  <si>
    <t>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t>
  </si>
  <si>
    <t>Diseñar y aplicar el formato para suscribir la declaración de impedimentos y conflictos de interés de los auditores.</t>
  </si>
  <si>
    <t>Analizar las causas que originaron el caso y rediseñar los controles operativos para prevenir la repetición de la situación detectada.</t>
  </si>
  <si>
    <t>Realizar la Evaluación del Auditor.</t>
  </si>
  <si>
    <t>1. Gestionar el plan de mejoramiento producto de los resultados de la auditoría externa de pares realizada en la vigencia 2021 con el objeto de evaluar el estado de desempeño del proceso de Evaluación y Seguimiento de la Empresa.</t>
  </si>
  <si>
    <t>Investigar internamente el caso y, de encontrarse procedente, comunicar a la Dirección de Gestión Corporativa y de Control Disciplinario.</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</si>
  <si>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</si>
  <si>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</si>
  <si>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</si>
  <si>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</si>
  <si>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</si>
  <si>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</si>
  <si>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</si>
  <si>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</si>
  <si>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</si>
  <si>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</si>
  <si>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</si>
  <si>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</si>
  <si>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</si>
  <si>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t>Mapa Riesgos Institucional Empresa de Renovación y Desarrollo Urbano de Bogotá - 2021 V4</t>
  </si>
  <si>
    <t>El o la profesional de Seguridad y Salud en el Trabajo anualmente revisa la lista de chequeo de la Resolución 0312 de 2019 donde se valida el cumplimiento de los requisitos mínimos para la implementación del Sistema de Gestión de Seguridad y Salud en el Trabajo, obteniendo así la calificación de avance del sistema, a partir del cual se realiza la formulación de planes de trabajo anuales y planes de mejora, éstos últimos en dado caso que aplique. Esta evaluación es un requisito normativo que se evidencia a través de la aplicación de lista de chequeo (Evaluación inicial de la Resolución 0312 de 2019).</t>
  </si>
  <si>
    <t>Falta de conocimiento por parte de evaluados y evaluadores sobre la normatividad y procedimiento que regula los acuerdos de gestión.</t>
  </si>
  <si>
    <t>Posibilidad de afectación económica y reputacional por factores asociados al incumplimiento en los plazos establecidos para la suscripción y seguimiento de los acuerdos de gestión, debido a la falta de conocimiento por parte de evaluados y evaluadores sobre la normatividad y procedimiento que regula los acuerdos de gestión.</t>
  </si>
  <si>
    <t>Cargar las fichas y las actas del Comité de Defensa Judicial, Conciliación y Repetición al SIPROJ WEB.</t>
  </si>
  <si>
    <t>Revisar el cargue de las actuaciones procesales, por parte del líder del SIPOJWEB dentro de la Subgerencia Jurídica.</t>
  </si>
  <si>
    <t>Revisar la matriz de seguimiento de los procesos judiciales por parte del equipo de Defensa Judicial.</t>
  </si>
  <si>
    <t>Posibilidad de afectación reputacional debido a retrasos y/o vencimiento en los trámites contractuales por desconocimiento de los procedimientos y políticas internas así como los tiempos establecidos por la entidad para llevar a cabo los trámites contractuales.</t>
  </si>
  <si>
    <t>Al inicio de cada vigencia el Gestor senior 1 y el delegado para la empresa ante la Alcaldía Mayor, establecen el cronograma de cualificación para los módulos estándar de acuerdo con la necesidad de la empresa (temáticas, fechas), el cual se envía a la Subgerencia de Gestión Corporativa - Talento Humano, para su respectiva inclusión dentro de las actividades del Plan Estratégico de Talento Humano y posterior ejecución. Conforme al cronograma, el Gestor Senior 1 realiza un seguimiento de dicho cronograma para verificar la asistencia de la Empresa a dichos eventos, y en caso de encontrar inasistencia se solicita el material a la Alcaldía Mayor para socializar al interior de la Empresa.
Es de anotar que la Cualificación tiene por objetivo generar esas habilidades comportamentales requeridas para el trato con el ciudadano, estas actividades de cualificación pueden generarse por un capacitador o por una aplicación, resultado de las mismas quedan los listados de asistencia y la presentación.</t>
  </si>
  <si>
    <t>Inadecuada implementación del SG- SST.</t>
  </si>
  <si>
    <t>Posibilidad de afectación económica y reputacional por inadecuada implementación del SG- SST debido al desconocimiento de las necesidades de la entidad.</t>
  </si>
  <si>
    <t>El profesional de Seguridad y Salud en el Trabajo, al inicio de cada año, propone el Plan del SST que contiene las actividades a desarrollar durante la vigencia de acuerdo con lo establecido en la normatividad y a las necesidades de la empresa, las cuales se identifican a partir de diferentes instrumentos (encuestas, diagnósticos, matriz de riesgos y peligros). Este Plan es presentado ante el Comité Institucional de Gestión y Desempeño para su aprobación con previo visto bueno del profesional de Seguridad y Salud en el Trabajo, el Líder del equipo de trabajo de Talento Humano y del Subgerente de Gestión Corporativa. El Plan del SST cuenta con cronogramas de actividades a desarrollar en la vigencia que aplique.</t>
  </si>
  <si>
    <t>Informar al jefe inmediato para dar lineamientos.
Garantizar el profesional idóneo para la formulación e implementación del plan de SST.</t>
  </si>
  <si>
    <t>Actualización anual a la matriz legal de Salud y Seguridad en el Trabajo. (matriz actualizada).</t>
  </si>
  <si>
    <t xml:space="preserve">Baja participación en las actividades PETH. </t>
  </si>
  <si>
    <t>Desarticulación entre la identificación de necesidades y cronograma de actividades institucionales con el plan de actividades del Plan Estratégico de Talento Humano (Capacitación y Bienestar).
'Inadecuada priorización de actividades.</t>
  </si>
  <si>
    <t>Posibilidad de afectación económica y reputacional debido a la baja participación en las actividades PETH por la desarticulación entre la identificación de necesidades y cronograma de actividades institucionales con el plan de actividades del Plan Estratégico de Talento Humano (Capacitación y Bienestar), así como una inadecuada priorización de actividades, lo cual genera baja participación en las actividades.</t>
  </si>
  <si>
    <t>Seguimiento trimestral al cumplimiento de las actividades establecidas en el Plan Estratégico del Talento Humano del Plan de bienestar y capacitación.</t>
  </si>
  <si>
    <t>Antes del cumplimiento del plazo de suscripción de los acuerdos de gestión, el profesional de talento humano capacita a los Gerentes Públicos que ingresan a la planta sobre la suscripción y seguimiento de los Acuerdos de Gestión a través de una inducción, y a quienes ya estén vinculados cuando soliciten la capacitación, lo anterior acorde con la Guía metodológica de acuerdos de gestión y previo al vencimiento de los plazos de suscripción, seguimiento o cierre de los acuerdos de gestión.
Una vez suscritos los acuerdos de gestión, son enviados al profesional de talento humano quien una vez validados los envía para aprobación y firma.
Una vez suscritos y firmados, semestralmente, el profesional de talento humano envía correo electrónico solicitando el seguimiento y evaluación de los acuerdos a los gerentes públicos informando las fechas del vencimiento.</t>
  </si>
  <si>
    <t>Realizar un reporte del estado del seguimiento y evaluación de los acuerdos de gestión al o la Subgerente de Gestión Corporativa con el fin de alertar sobre el cumplimiento de los gerentes públicos. En dado caso de presentarse incumplimiento notificar por escrito.</t>
  </si>
  <si>
    <t xml:space="preserve">La Jefe de la Oficina de Control Interno convoca y desarrolla la reunión de apertura y conjuntamente con el auditor líder presenta el plan de trabajo de auditoría al líder del proceso y su equipo de trabajo convocado, para recibir comentarios y ajustes, queda documentado en los documentos de la Auditoria. (Plan de Trabajo de Auditoria ajustado - listado Asistencia Reunión de Apertura) </t>
  </si>
  <si>
    <t>Realizar socialización del Estatuto y Código de Ética de Auditoria a los Auditores mínimo una vez año.</t>
  </si>
  <si>
    <t>3. Documentar dentro del estatuto de auditoría los lineamientos en materia de protección y uso no autorizado de la información obtenida durante el ejercicio de auditoría y realizar socialización del Estatuto y Código de Ética de Auditoria a los Auditores mínimo una vez año.</t>
  </si>
  <si>
    <t>Desactualización de estudios y diseños del proyecto.</t>
  </si>
  <si>
    <t>El profesional de apoyo al PETH estructura el cronograma anualmente sobre un diagnóstico de necesidades actualizado periódicamente y en el marco de las políticas distritales así como la normatividad del sector con el fin de que el plan responda a las necesidades y expectativas reales de los colaboradores y en cumplimiento de las políticas que lo enmarcan. Dicho cronograma se incorpora en el PETH, el cual es presentado ante el Comité Institucional de Gestión y Desempeño para su aprobación con previo visto bueno del profesional de apoyo al PETH, Líder del equipo de trabajo de Talento Humano y del Subgerente de Gestión Corporativa.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</si>
  <si>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Subgerencia de Planeación y Administración de Proyectos.</t>
    </r>
  </si>
  <si>
    <t>Realizar el seguimiento mensual sobre el cumplimiento de los entregables.</t>
  </si>
  <si>
    <t>El Comité Financiero y de Inversiones realiza el seguimiento al flujo de caja trimestralmente, en el marco de las sesiones del comité cada tres meses, según lo establecido en la Res. 263 de 2020, con el propósito de tener el control sobre la disponibilidad de recursos y al nivel de liquidez óptimo para la Empresa, como evidencia de los seguimiento generados quedan las actas de las sesiones de cada Comité, en las actas también se describen las acciones a ejecutar en caso de encontrar desviaciones.</t>
  </si>
  <si>
    <t>Realizar la Planeación Financiera de la empresa a ejecutar en cada vigencia.</t>
  </si>
  <si>
    <t>Realizar la revisión y actualización del procedimiento de Conciliación de Información (PD-87).</t>
  </si>
  <si>
    <t>Elaborar y socializar un protocolo de seguridad de tesorería.</t>
  </si>
  <si>
    <t>Planeación y Seguimiento Integral de Proyectos</t>
  </si>
  <si>
    <t>Realizar el seguimiento integral a los proyectos urbanos verificando su ejecución de acuerdo con los objetivos y la misionalidad de la empresa a partir de las diferentes etapas y fases definidas.</t>
  </si>
  <si>
    <t>Inicia con la verificación y actualización del inventario de proyectos, comprende la administración del instrumento de seguimiento, generación de alertas, custodia a la información y finaliza con la gestión de informes para toma de decisiones.</t>
  </si>
  <si>
    <r>
      <rPr>
        <b/>
        <sz val="10"/>
        <rFont val="Arial Narrow"/>
        <family val="2"/>
      </rPr>
      <t>RIESGO ASOCIADO A TRÁMITES:</t>
    </r>
    <r>
      <rPr>
        <sz val="10"/>
        <rFont val="Arial Narrow"/>
        <family val="2"/>
      </rPr>
      <t xml:space="preserve">
Posibilidad de afectación reputacional debido al cobro por parte de funcionarios públicos o contratistas a los ciudadanos para la asesoría del trámite "Cumplimiento de la obligación VIS-VIP a través de compensación económica", por la falta de información o claridad de los consultores en el inicio y fin del trámite que surte la empresa.</t>
    </r>
  </si>
  <si>
    <r>
      <t xml:space="preserve">Actualizar el procedimiento </t>
    </r>
    <r>
      <rPr>
        <i/>
        <sz val="10"/>
        <color theme="1"/>
        <rFont val="Arial Narrow"/>
        <family val="2"/>
      </rPr>
      <t>"Modelaciones Financieras de los Proyectos"</t>
    </r>
    <r>
      <rPr>
        <sz val="10"/>
        <color theme="1"/>
        <rFont val="Arial Narrow"/>
        <family val="2"/>
      </rPr>
      <t>, con el propósito de documentar los controles establecidos.</t>
    </r>
  </si>
  <si>
    <t>Incumplimiento en la oportunidad de las respuestas</t>
  </si>
  <si>
    <t>falta de atención al requerimiento por las áreas técnicas</t>
  </si>
  <si>
    <t>El Gestor Senior 1 de la Oficina e Gestión Social trimestralmente solicita a la Dirección Contractual una base de datos con los contratos celebrados en el periodo en donde se relacionen cuales y cuantos cuentan con la obligación de cumplimiento de la política Distrital de Servicio al Ciudadano y normatividad en materia de atención a Derechos de Petición , de esta manera se asegura que todos los contratos suscritos incluyan esta obligación.</t>
  </si>
  <si>
    <t>Afectación reputacional debido al incumplimiento en la generación de respuestas de PQRS por falta de atención oportuna a las mismas.</t>
  </si>
  <si>
    <t>Reportar la participación de los colaboradores inscritos a los eventos programados.</t>
  </si>
  <si>
    <t>En los términos de Referencia y los contratos de prestación de servicios profesionales se incluyo la obligación del cumplimiento de la política publica de servicio al ciudadano.</t>
  </si>
  <si>
    <t xml:space="preserve">llamado de atención al colaborador, en caso de materializarse el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</si>
</sst>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yy"/>
  </numFmts>
  <fonts count="6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i/>
      <sz val="10"/>
      <color theme="1"/>
      <name val="Arial Narrow"/>
      <family val="2"/>
    </font>
    <font>
      <sz val="10"/>
      <color rgb="FFFF000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502">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Fill="1" applyAlignment="1">
      <alignment vertical="center"/>
    </xf>
    <xf numFmtId="0" fontId="28" fillId="0" borderId="0" xfId="0" applyFont="1" applyFill="1"/>
    <xf numFmtId="0" fontId="26" fillId="0" borderId="0" xfId="0" applyFont="1"/>
    <xf numFmtId="0" fontId="0" fillId="0" borderId="0" xfId="0" pivotButton="1"/>
    <xf numFmtId="0" fontId="12" fillId="0" borderId="0" xfId="0" applyFont="1" applyBorder="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0" fillId="3" borderId="0" xfId="0" applyFill="1"/>
    <xf numFmtId="0" fontId="48" fillId="3" borderId="51" xfId="2" applyFont="1" applyFill="1" applyBorder="1" applyProtection="1"/>
    <xf numFmtId="0" fontId="48" fillId="3" borderId="52" xfId="2" applyFont="1" applyFill="1" applyBorder="1" applyProtection="1"/>
    <xf numFmtId="0" fontId="48" fillId="3" borderId="53" xfId="2" applyFont="1" applyFill="1" applyBorder="1" applyProtection="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4" xfId="0" applyFont="1" applyFill="1" applyBorder="1" applyAlignment="1">
      <alignment horizontal="center" vertical="center" wrapText="1" readingOrder="1"/>
    </xf>
    <xf numFmtId="0" fontId="37" fillId="3" borderId="34" xfId="0" applyFont="1" applyFill="1" applyBorder="1" applyAlignment="1">
      <alignment horizontal="justify" vertical="center" wrapText="1" readingOrder="1"/>
    </xf>
    <xf numFmtId="9" fontId="36" fillId="3" borderId="43" xfId="0" applyNumberFormat="1"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38" xfId="0" applyNumberFormat="1"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7" fillId="3" borderId="40" xfId="0" applyFont="1" applyFill="1" applyBorder="1" applyAlignment="1">
      <alignment horizontal="justify" vertical="center" wrapText="1" readingOrder="1"/>
    </xf>
    <xf numFmtId="0" fontId="37" fillId="3" borderId="41" xfId="0" applyFont="1" applyFill="1" applyBorder="1" applyAlignment="1">
      <alignment horizontal="center" vertical="center" wrapText="1" readingOrder="1"/>
    </xf>
    <xf numFmtId="0" fontId="45" fillId="3" borderId="0" xfId="0" applyFont="1" applyFill="1"/>
    <xf numFmtId="0" fontId="36" fillId="15" borderId="45" xfId="0" applyFont="1" applyFill="1" applyBorder="1" applyAlignment="1">
      <alignment horizontal="center" vertical="center" wrapText="1" readingOrder="1"/>
    </xf>
    <xf numFmtId="0" fontId="36" fillId="15" borderId="46"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applyProtection="1"/>
    <xf numFmtId="0" fontId="53" fillId="3" borderId="0" xfId="0" applyFont="1" applyFill="1" applyBorder="1" applyAlignment="1" applyProtection="1">
      <alignment horizontal="left" vertical="center" wrapText="1"/>
    </xf>
    <xf numFmtId="0" fontId="54" fillId="3" borderId="0" xfId="0" applyFont="1" applyFill="1" applyBorder="1" applyAlignment="1" applyProtection="1">
      <alignment horizontal="left" vertical="top" wrapText="1"/>
    </xf>
    <xf numFmtId="0" fontId="48" fillId="3" borderId="0" xfId="2" applyFont="1" applyFill="1" applyBorder="1" applyProtection="1"/>
    <xf numFmtId="0" fontId="48" fillId="3" borderId="15" xfId="2" applyFont="1" applyFill="1" applyBorder="1" applyProtection="1"/>
    <xf numFmtId="0" fontId="48" fillId="3" borderId="16" xfId="2" applyFont="1" applyFill="1" applyBorder="1" applyProtection="1"/>
    <xf numFmtId="0" fontId="48" fillId="3" borderId="18" xfId="2" applyFont="1" applyFill="1" applyBorder="1" applyProtection="1"/>
    <xf numFmtId="0" fontId="48" fillId="3" borderId="17" xfId="2" applyFont="1" applyFill="1" applyBorder="1" applyProtection="1"/>
    <xf numFmtId="0" fontId="52" fillId="3" borderId="0" xfId="2" applyFont="1" applyFill="1" applyBorder="1" applyAlignment="1" applyProtection="1">
      <alignment horizontal="left" vertical="center" wrapText="1"/>
    </xf>
    <xf numFmtId="0" fontId="48" fillId="3" borderId="0" xfId="2" applyFont="1" applyFill="1" applyBorder="1" applyAlignment="1" applyProtection="1">
      <alignment horizontal="left" vertical="center" wrapText="1"/>
    </xf>
    <xf numFmtId="0" fontId="48" fillId="3" borderId="0" xfId="2" quotePrefix="1" applyFont="1" applyFill="1" applyBorder="1" applyAlignment="1" applyProtection="1">
      <alignment horizontal="left" vertical="center" wrapText="1"/>
    </xf>
    <xf numFmtId="0" fontId="48" fillId="3" borderId="15" xfId="2" applyFont="1" applyFill="1" applyBorder="1" applyAlignment="1" applyProtection="1"/>
    <xf numFmtId="0" fontId="50" fillId="3" borderId="14" xfId="2" quotePrefix="1" applyFont="1" applyFill="1" applyBorder="1" applyAlignment="1" applyProtection="1">
      <alignment horizontal="left" vertical="top" wrapText="1"/>
    </xf>
    <xf numFmtId="0" fontId="51" fillId="3" borderId="0" xfId="2" quotePrefix="1" applyFont="1" applyFill="1" applyBorder="1" applyAlignment="1" applyProtection="1">
      <alignment horizontal="left" vertical="top" wrapText="1"/>
    </xf>
    <xf numFmtId="0" fontId="51" fillId="3" borderId="15" xfId="2" quotePrefix="1" applyFont="1" applyFill="1" applyBorder="1" applyAlignment="1" applyProtection="1">
      <alignment horizontal="left" vertical="top" wrapText="1"/>
    </xf>
    <xf numFmtId="0" fontId="1" fillId="0" borderId="6" xfId="0" applyFont="1" applyBorder="1" applyAlignment="1">
      <alignment horizontal="center" vertical="center"/>
    </xf>
    <xf numFmtId="0" fontId="6" fillId="0" borderId="2" xfId="0" applyFont="1" applyBorder="1" applyAlignment="1" applyProtection="1">
      <alignment horizontal="justify" vertical="center" wrapText="1"/>
      <protection locked="0"/>
    </xf>
    <xf numFmtId="0" fontId="19" fillId="12" borderId="13"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6" fillId="0" borderId="2" xfId="0" applyFont="1" applyFill="1" applyBorder="1" applyAlignment="1" applyProtection="1">
      <alignment horizontal="justify" vertical="center" wrapText="1"/>
      <protection locked="0"/>
    </xf>
    <xf numFmtId="0" fontId="6" fillId="0" borderId="83" xfId="0" applyFont="1" applyBorder="1" applyAlignment="1">
      <alignment horizontal="justify" vertical="center" wrapText="1"/>
    </xf>
    <xf numFmtId="0" fontId="48" fillId="0" borderId="2" xfId="0" applyFont="1" applyFill="1" applyBorder="1" applyAlignment="1" applyProtection="1">
      <alignment horizontal="center" vertical="center"/>
      <protection locked="0"/>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8" fillId="0" borderId="2"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protection locked="0"/>
    </xf>
    <xf numFmtId="14" fontId="48" fillId="0" borderId="2" xfId="0" applyNumberFormat="1" applyFont="1" applyFill="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0" fontId="6" fillId="0" borderId="2" xfId="0" applyFont="1" applyBorder="1" applyAlignment="1" applyProtection="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164" fontId="6" fillId="0" borderId="2" xfId="1" applyNumberFormat="1" applyFont="1" applyBorder="1" applyAlignment="1">
      <alignment horizontal="center" vertical="center"/>
    </xf>
    <xf numFmtId="0" fontId="57" fillId="0" borderId="2" xfId="0" applyFont="1" applyFill="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0" fontId="48" fillId="0" borderId="2" xfId="0" applyFont="1" applyBorder="1" applyAlignment="1" applyProtection="1">
      <alignment horizontal="justify" vertical="center" wrapText="1"/>
      <protection locked="0"/>
    </xf>
    <xf numFmtId="0" fontId="6" fillId="0" borderId="2" xfId="0" applyFont="1" applyBorder="1" applyAlignment="1" applyProtection="1">
      <alignment horizontal="center" vertical="center"/>
      <protection locked="0"/>
    </xf>
    <xf numFmtId="14" fontId="6" fillId="0" borderId="2" xfId="0" applyNumberFormat="1" applyFont="1" applyBorder="1" applyAlignment="1" applyProtection="1">
      <alignment horizontal="center" vertical="center" wrapText="1"/>
      <protection locked="0"/>
    </xf>
    <xf numFmtId="0" fontId="6" fillId="3" borderId="0" xfId="0" applyFont="1" applyFill="1" applyAlignment="1">
      <alignment vertical="center"/>
    </xf>
    <xf numFmtId="0" fontId="6" fillId="0" borderId="0" xfId="0" applyFont="1" applyAlignment="1">
      <alignment vertical="center"/>
    </xf>
    <xf numFmtId="9" fontId="6" fillId="0" borderId="8" xfId="0" applyNumberFormat="1" applyFont="1" applyBorder="1" applyAlignment="1" applyProtection="1">
      <alignment horizontal="center" vertical="center" wrapText="1"/>
      <protection hidden="1"/>
    </xf>
    <xf numFmtId="14" fontId="6"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0" borderId="0" xfId="0" applyFont="1" applyAlignment="1">
      <alignment horizontal="center" vertical="center"/>
    </xf>
    <xf numFmtId="0" fontId="6" fillId="0" borderId="2" xfId="0" applyFont="1" applyBorder="1" applyAlignment="1" applyProtection="1">
      <alignment horizontal="justify" vertical="center"/>
      <protection locked="0"/>
    </xf>
    <xf numFmtId="0" fontId="48"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textRotation="90"/>
      <protection locked="0"/>
    </xf>
    <xf numFmtId="9" fontId="6" fillId="0" borderId="2" xfId="0" applyNumberFormat="1" applyFont="1" applyFill="1" applyBorder="1" applyAlignment="1" applyProtection="1">
      <alignment horizontal="center" vertical="center"/>
      <protection hidden="1"/>
    </xf>
    <xf numFmtId="164" fontId="6" fillId="0" borderId="2" xfId="1" applyNumberFormat="1" applyFont="1" applyFill="1" applyBorder="1" applyAlignment="1">
      <alignment horizontal="center" vertical="center"/>
    </xf>
    <xf numFmtId="9" fontId="6" fillId="0" borderId="4" xfId="0" applyNumberFormat="1" applyFont="1" applyFill="1" applyBorder="1" applyAlignment="1" applyProtection="1">
      <alignment horizontal="center" vertical="center"/>
      <protection hidden="1"/>
    </xf>
    <xf numFmtId="0" fontId="57" fillId="0" borderId="2" xfId="0" applyFont="1" applyFill="1" applyBorder="1" applyAlignment="1" applyProtection="1">
      <alignment horizontal="center" vertical="center" textRotation="90"/>
      <protection hidden="1"/>
    </xf>
    <xf numFmtId="0" fontId="6" fillId="0" borderId="4" xfId="0" applyFont="1" applyFill="1" applyBorder="1" applyAlignment="1" applyProtection="1">
      <alignment horizontal="center" vertical="center" textRotation="90"/>
      <protection locked="0"/>
    </xf>
    <xf numFmtId="0" fontId="6" fillId="0" borderId="83" xfId="0" applyFont="1" applyFill="1" applyBorder="1" applyAlignment="1">
      <alignment horizontal="justify" vertical="center" wrapText="1"/>
    </xf>
    <xf numFmtId="0" fontId="6" fillId="0" borderId="83" xfId="0" applyFont="1" applyFill="1" applyBorder="1" applyAlignment="1">
      <alignment horizontal="center" vertical="center"/>
    </xf>
    <xf numFmtId="164" fontId="6" fillId="3" borderId="2" xfId="1" applyNumberFormat="1" applyFont="1" applyFill="1" applyBorder="1" applyAlignment="1">
      <alignment horizontal="center" vertical="center"/>
    </xf>
    <xf numFmtId="165"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xf>
    <xf numFmtId="164" fontId="48" fillId="0" borderId="2" xfId="1" applyNumberFormat="1" applyFont="1" applyBorder="1" applyAlignment="1">
      <alignment horizontal="center" vertical="center"/>
    </xf>
    <xf numFmtId="164" fontId="48" fillId="0" borderId="2" xfId="1" applyNumberFormat="1" applyFont="1" applyFill="1" applyBorder="1" applyAlignment="1">
      <alignment horizontal="center" vertical="center"/>
    </xf>
    <xf numFmtId="0" fontId="6" fillId="0" borderId="2" xfId="0" quotePrefix="1" applyFont="1" applyFill="1" applyBorder="1" applyAlignment="1" applyProtection="1">
      <alignment horizontal="justify" vertical="center" wrapText="1"/>
      <protection locked="0"/>
    </xf>
    <xf numFmtId="0" fontId="6" fillId="13" borderId="0" xfId="0" applyFont="1" applyFill="1" applyAlignment="1">
      <alignment vertical="center"/>
    </xf>
    <xf numFmtId="0" fontId="6" fillId="0" borderId="0" xfId="0" applyFont="1" applyFill="1" applyAlignment="1">
      <alignment vertical="center"/>
    </xf>
    <xf numFmtId="0" fontId="6" fillId="3" borderId="2" xfId="0" applyFont="1" applyFill="1" applyBorder="1" applyAlignment="1" applyProtection="1">
      <alignment horizontal="center" vertical="center"/>
      <protection locked="0"/>
    </xf>
    <xf numFmtId="14" fontId="6"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59" fillId="3" borderId="2" xfId="0" applyFont="1" applyFill="1" applyBorder="1" applyAlignment="1" applyProtection="1">
      <alignment horizontal="center" vertical="center" textRotation="90"/>
      <protection locked="0"/>
    </xf>
    <xf numFmtId="0" fontId="57" fillId="3" borderId="2" xfId="0" applyFont="1" applyFill="1" applyBorder="1" applyAlignment="1" applyProtection="1">
      <alignment horizontal="center" vertical="center" textRotation="90" wrapText="1"/>
      <protection hidden="1"/>
    </xf>
    <xf numFmtId="9" fontId="6" fillId="3" borderId="4" xfId="0" applyNumberFormat="1" applyFont="1" applyFill="1" applyBorder="1" applyAlignment="1" applyProtection="1">
      <alignment horizontal="center" vertical="center"/>
      <protection hidden="1"/>
    </xf>
    <xf numFmtId="0" fontId="57" fillId="3" borderId="2" xfId="0" applyFont="1" applyFill="1" applyBorder="1" applyAlignment="1" applyProtection="1">
      <alignment horizontal="center" vertical="center" textRotation="90"/>
      <protection hidden="1"/>
    </xf>
    <xf numFmtId="0" fontId="6" fillId="3" borderId="4" xfId="0" applyFont="1" applyFill="1" applyBorder="1" applyAlignment="1" applyProtection="1">
      <alignment horizontal="center" vertical="center" textRotation="90"/>
      <protection locked="0"/>
    </xf>
    <xf numFmtId="0" fontId="48" fillId="3" borderId="2" xfId="0" applyFont="1" applyFill="1" applyBorder="1" applyAlignment="1" applyProtection="1">
      <alignment horizontal="center" vertical="center" wrapText="1"/>
      <protection locked="0"/>
    </xf>
    <xf numFmtId="0" fontId="6" fillId="3" borderId="2" xfId="0" applyFont="1" applyFill="1" applyBorder="1" applyAlignment="1">
      <alignment horizontal="center" vertical="center"/>
    </xf>
    <xf numFmtId="0" fontId="6"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hidden="1"/>
    </xf>
    <xf numFmtId="9" fontId="59" fillId="3" borderId="2" xfId="0" applyNumberFormat="1" applyFont="1" applyFill="1" applyBorder="1" applyAlignment="1" applyProtection="1">
      <alignment horizontal="center" vertical="center"/>
      <protection hidden="1"/>
    </xf>
    <xf numFmtId="9" fontId="6" fillId="3" borderId="4" xfId="0" applyNumberFormat="1"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xf>
    <xf numFmtId="0" fontId="6" fillId="3" borderId="2" xfId="0" applyFont="1" applyFill="1" applyBorder="1" applyAlignment="1" applyProtection="1">
      <alignment horizontal="center" vertical="center" textRotation="90"/>
      <protection locked="0"/>
    </xf>
    <xf numFmtId="9" fontId="6" fillId="3" borderId="2" xfId="0" applyNumberFormat="1" applyFont="1" applyFill="1" applyBorder="1" applyAlignment="1" applyProtection="1">
      <alignment horizontal="center" vertical="center"/>
      <protection hidden="1"/>
    </xf>
    <xf numFmtId="0" fontId="3" fillId="3" borderId="84" xfId="0" applyFont="1" applyFill="1" applyBorder="1" applyAlignment="1" applyProtection="1">
      <alignment horizontal="justify" vertical="center" wrapText="1"/>
      <protection locked="0"/>
    </xf>
    <xf numFmtId="0" fontId="3" fillId="3" borderId="84" xfId="0" applyFont="1" applyFill="1" applyBorder="1" applyAlignment="1" applyProtection="1">
      <alignment horizontal="center" vertical="center"/>
      <protection locked="0"/>
    </xf>
    <xf numFmtId="165" fontId="3" fillId="3" borderId="8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hidden="1"/>
    </xf>
    <xf numFmtId="0" fontId="48" fillId="3" borderId="84" xfId="0" applyFont="1" applyFill="1" applyBorder="1" applyAlignment="1" applyProtection="1">
      <alignment horizontal="justify" vertical="center" wrapText="1"/>
      <protection locked="0"/>
    </xf>
    <xf numFmtId="0" fontId="6" fillId="3" borderId="83" xfId="0" applyFont="1" applyFill="1" applyBorder="1" applyAlignment="1">
      <alignment horizontal="justify" vertical="center" wrapText="1"/>
    </xf>
    <xf numFmtId="0" fontId="3" fillId="3" borderId="83" xfId="0" applyFont="1" applyFill="1" applyBorder="1" applyAlignment="1">
      <alignment horizontal="center" vertical="center" wrapText="1"/>
    </xf>
    <xf numFmtId="0" fontId="3" fillId="3" borderId="83" xfId="0" applyFont="1" applyFill="1" applyBorder="1" applyAlignment="1">
      <alignment horizontal="justify" vertical="center" wrapText="1"/>
    </xf>
    <xf numFmtId="0" fontId="3" fillId="3" borderId="83" xfId="0" applyFont="1" applyFill="1" applyBorder="1" applyAlignment="1">
      <alignment horizontal="center" vertical="center"/>
    </xf>
    <xf numFmtId="0" fontId="48" fillId="3" borderId="83" xfId="0" applyFont="1" applyFill="1" applyBorder="1" applyAlignment="1">
      <alignment horizontal="left" vertical="center" wrapText="1"/>
    </xf>
    <xf numFmtId="0" fontId="48"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protection locked="0"/>
    </xf>
    <xf numFmtId="0" fontId="6" fillId="3" borderId="4" xfId="0" applyFont="1" applyFill="1" applyBorder="1" applyAlignment="1" applyProtection="1">
      <alignment vertical="center" wrapText="1"/>
    </xf>
    <xf numFmtId="0" fontId="6" fillId="3" borderId="4" xfId="0" applyFont="1" applyFill="1" applyBorder="1" applyAlignment="1" applyProtection="1">
      <alignment vertical="center" wrapText="1"/>
      <protection locked="0"/>
    </xf>
    <xf numFmtId="0" fontId="48" fillId="3" borderId="4" xfId="0" applyFont="1" applyFill="1" applyBorder="1" applyAlignment="1" applyProtection="1">
      <alignment vertical="center" wrapText="1"/>
      <protection locked="0"/>
    </xf>
    <xf numFmtId="0" fontId="6" fillId="3" borderId="8" xfId="0" applyFont="1" applyFill="1" applyBorder="1" applyAlignment="1" applyProtection="1">
      <alignment vertical="center" wrapText="1"/>
    </xf>
    <xf numFmtId="0" fontId="6" fillId="3" borderId="8" xfId="0" applyFont="1" applyFill="1" applyBorder="1" applyAlignment="1" applyProtection="1">
      <alignment vertical="center" wrapText="1"/>
      <protection locked="0"/>
    </xf>
    <xf numFmtId="0" fontId="48" fillId="3" borderId="8" xfId="0" applyFont="1" applyFill="1" applyBorder="1" applyAlignment="1" applyProtection="1">
      <alignment vertical="center" wrapText="1"/>
      <protection locked="0"/>
    </xf>
    <xf numFmtId="0" fontId="6" fillId="3" borderId="8" xfId="0" applyFont="1" applyFill="1" applyBorder="1" applyAlignment="1" applyProtection="1">
      <alignment horizontal="justify" vertical="center" wrapText="1"/>
    </xf>
    <xf numFmtId="0" fontId="6" fillId="3" borderId="8"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48" fillId="3" borderId="0"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protection locked="0"/>
    </xf>
    <xf numFmtId="14" fontId="6" fillId="3" borderId="0" xfId="0" applyNumberFormat="1"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49" fillId="14" borderId="48" xfId="2" applyFont="1" applyFill="1" applyBorder="1" applyAlignment="1" applyProtection="1">
      <alignment horizontal="center" vertical="center" wrapText="1"/>
    </xf>
    <xf numFmtId="0" fontId="49" fillId="14" borderId="49" xfId="2" applyFont="1" applyFill="1" applyBorder="1" applyAlignment="1" applyProtection="1">
      <alignment horizontal="center" vertical="center" wrapText="1"/>
    </xf>
    <xf numFmtId="0" fontId="49" fillId="14" borderId="50" xfId="2" applyFont="1" applyFill="1" applyBorder="1" applyAlignment="1" applyProtection="1">
      <alignment horizontal="center" vertical="center" wrapText="1"/>
    </xf>
    <xf numFmtId="0" fontId="48" fillId="0" borderId="14" xfId="2" quotePrefix="1" applyFont="1" applyBorder="1" applyAlignment="1" applyProtection="1">
      <alignment horizontal="left" vertical="center" wrapText="1"/>
    </xf>
    <xf numFmtId="0" fontId="48" fillId="0" borderId="0" xfId="2" quotePrefix="1" applyFont="1" applyBorder="1" applyAlignment="1" applyProtection="1">
      <alignment horizontal="left" vertical="center" wrapText="1"/>
    </xf>
    <xf numFmtId="0" fontId="48" fillId="0" borderId="15" xfId="2" quotePrefix="1" applyFont="1" applyBorder="1" applyAlignment="1" applyProtection="1">
      <alignment horizontal="left" vertical="center" wrapText="1"/>
    </xf>
    <xf numFmtId="0" fontId="48" fillId="0" borderId="68" xfId="2" quotePrefix="1" applyFont="1" applyBorder="1" applyAlignment="1" applyProtection="1">
      <alignment horizontal="left" vertical="center" wrapText="1"/>
    </xf>
    <xf numFmtId="0" fontId="48" fillId="0" borderId="69" xfId="2" quotePrefix="1" applyFont="1" applyBorder="1" applyAlignment="1" applyProtection="1">
      <alignment horizontal="left" vertical="center" wrapText="1"/>
    </xf>
    <xf numFmtId="0" fontId="48" fillId="0" borderId="70" xfId="2" quotePrefix="1" applyFont="1" applyBorder="1" applyAlignment="1" applyProtection="1">
      <alignment horizontal="left" vertical="center" wrapText="1"/>
    </xf>
    <xf numFmtId="0" fontId="50" fillId="3" borderId="51" xfId="2" quotePrefix="1" applyFont="1" applyFill="1" applyBorder="1" applyAlignment="1" applyProtection="1">
      <alignment horizontal="left" vertical="top" wrapText="1"/>
    </xf>
    <xf numFmtId="0" fontId="51" fillId="3" borderId="52" xfId="2" quotePrefix="1" applyFont="1" applyFill="1" applyBorder="1" applyAlignment="1" applyProtection="1">
      <alignment horizontal="left" vertical="top" wrapText="1"/>
    </xf>
    <xf numFmtId="0" fontId="51" fillId="3" borderId="53" xfId="2" quotePrefix="1" applyFont="1" applyFill="1" applyBorder="1" applyAlignment="1" applyProtection="1">
      <alignment horizontal="left" vertical="top" wrapText="1"/>
    </xf>
    <xf numFmtId="0" fontId="48" fillId="0" borderId="14" xfId="2" quotePrefix="1" applyFont="1" applyBorder="1" applyAlignment="1" applyProtection="1">
      <alignment horizontal="left" vertical="top" wrapText="1"/>
    </xf>
    <xf numFmtId="0" fontId="48" fillId="0" borderId="0" xfId="2" quotePrefix="1" applyFont="1" applyBorder="1" applyAlignment="1" applyProtection="1">
      <alignment horizontal="left" vertical="top" wrapText="1"/>
    </xf>
    <xf numFmtId="0" fontId="48" fillId="0" borderId="15" xfId="2" quotePrefix="1" applyFont="1" applyBorder="1" applyAlignment="1" applyProtection="1">
      <alignment horizontal="left" vertical="top" wrapText="1"/>
    </xf>
    <xf numFmtId="0" fontId="53" fillId="14" borderId="54" xfId="3" applyFont="1" applyFill="1" applyBorder="1" applyAlignment="1" applyProtection="1">
      <alignment horizontal="center" vertical="center" wrapText="1"/>
    </xf>
    <xf numFmtId="0" fontId="53" fillId="14" borderId="55" xfId="3" applyFont="1" applyFill="1" applyBorder="1" applyAlignment="1" applyProtection="1">
      <alignment horizontal="center" vertical="center" wrapText="1"/>
    </xf>
    <xf numFmtId="0" fontId="53" fillId="14" borderId="56" xfId="2" applyFont="1" applyFill="1" applyBorder="1" applyAlignment="1" applyProtection="1">
      <alignment horizontal="center" vertical="center"/>
    </xf>
    <xf numFmtId="0" fontId="53"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3" fillId="3" borderId="58" xfId="3" applyFont="1" applyFill="1" applyBorder="1" applyAlignment="1" applyProtection="1">
      <alignment horizontal="left" vertical="top" wrapText="1" readingOrder="1"/>
    </xf>
    <xf numFmtId="0" fontId="53" fillId="3" borderId="59" xfId="3" applyFont="1" applyFill="1" applyBorder="1" applyAlignment="1" applyProtection="1">
      <alignment horizontal="left" vertical="top" wrapText="1" readingOrder="1"/>
    </xf>
    <xf numFmtId="0" fontId="54" fillId="3" borderId="60" xfId="2" applyFont="1" applyFill="1" applyBorder="1" applyAlignment="1" applyProtection="1">
      <alignment horizontal="justify" vertical="center" wrapText="1"/>
    </xf>
    <xf numFmtId="0" fontId="54" fillId="3" borderId="61" xfId="2" applyFont="1" applyFill="1" applyBorder="1" applyAlignment="1" applyProtection="1">
      <alignment horizontal="justify" vertical="center" wrapText="1"/>
    </xf>
    <xf numFmtId="0" fontId="53" fillId="3" borderId="62" xfId="0" applyFont="1" applyFill="1" applyBorder="1" applyAlignment="1" applyProtection="1">
      <alignment horizontal="left" vertical="center" wrapText="1"/>
    </xf>
    <xf numFmtId="0" fontId="53" fillId="3" borderId="63" xfId="0" applyFont="1" applyFill="1" applyBorder="1" applyAlignment="1" applyProtection="1">
      <alignment horizontal="left" vertical="center" wrapText="1"/>
    </xf>
    <xf numFmtId="0" fontId="54" fillId="3" borderId="64" xfId="2" applyFont="1" applyFill="1" applyBorder="1" applyAlignment="1" applyProtection="1">
      <alignment horizontal="justify" vertical="center" wrapText="1"/>
    </xf>
    <xf numFmtId="0" fontId="54" fillId="3" borderId="65" xfId="2" applyFont="1" applyFill="1" applyBorder="1" applyAlignment="1" applyProtection="1">
      <alignment horizontal="justify" vertical="center" wrapText="1"/>
    </xf>
    <xf numFmtId="0" fontId="48" fillId="3" borderId="14" xfId="2" applyFont="1" applyFill="1" applyBorder="1" applyAlignment="1" applyProtection="1">
      <alignment horizontal="left" vertical="top" wrapText="1"/>
    </xf>
    <xf numFmtId="0" fontId="48" fillId="3" borderId="0" xfId="2" applyFont="1" applyFill="1" applyBorder="1" applyAlignment="1" applyProtection="1">
      <alignment horizontal="left" vertical="top" wrapText="1"/>
    </xf>
    <xf numFmtId="0" fontId="48" fillId="3" borderId="15" xfId="2" applyFont="1" applyFill="1" applyBorder="1" applyAlignment="1" applyProtection="1">
      <alignment horizontal="left" vertical="top" wrapText="1"/>
    </xf>
    <xf numFmtId="0" fontId="53" fillId="3" borderId="71" xfId="0" applyFont="1" applyFill="1" applyBorder="1" applyAlignment="1" applyProtection="1">
      <alignment horizontal="left" vertical="center" wrapText="1"/>
    </xf>
    <xf numFmtId="0" fontId="53" fillId="3" borderId="72" xfId="0" applyFont="1" applyFill="1" applyBorder="1" applyAlignment="1" applyProtection="1">
      <alignment horizontal="left" vertical="center" wrapText="1"/>
    </xf>
    <xf numFmtId="0" fontId="53" fillId="3" borderId="73" xfId="0" applyFont="1" applyFill="1" applyBorder="1" applyAlignment="1" applyProtection="1">
      <alignment horizontal="left" vertical="center" wrapText="1"/>
    </xf>
    <xf numFmtId="0" fontId="53" fillId="3" borderId="74" xfId="0" applyFont="1" applyFill="1" applyBorder="1" applyAlignment="1" applyProtection="1">
      <alignment horizontal="left" vertical="center" wrapText="1"/>
    </xf>
    <xf numFmtId="0" fontId="54" fillId="3" borderId="66" xfId="0" applyFont="1" applyFill="1" applyBorder="1" applyAlignment="1" applyProtection="1">
      <alignment horizontal="justify" vertical="center" wrapText="1"/>
    </xf>
    <xf numFmtId="0" fontId="54" fillId="3" borderId="67" xfId="0" applyFont="1" applyFill="1" applyBorder="1" applyAlignment="1" applyProtection="1">
      <alignment horizontal="justify" vertical="center" wrapText="1"/>
    </xf>
    <xf numFmtId="0" fontId="42" fillId="0" borderId="77" xfId="0" applyFont="1" applyBorder="1" applyAlignment="1">
      <alignment horizontal="center" vertical="center" wrapText="1"/>
    </xf>
    <xf numFmtId="0" fontId="42" fillId="0" borderId="0" xfId="0" applyFont="1" applyBorder="1" applyAlignment="1">
      <alignment horizontal="center" vertical="center"/>
    </xf>
    <xf numFmtId="0" fontId="42" fillId="0" borderId="7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2" fillId="0" borderId="14" xfId="0" applyFont="1" applyBorder="1" applyAlignment="1">
      <alignment horizontal="center" vertical="center" wrapText="1"/>
    </xf>
    <xf numFmtId="0" fontId="42" fillId="0" borderId="14" xfId="0" applyFont="1" applyBorder="1" applyAlignment="1">
      <alignment horizontal="center" vertical="center"/>
    </xf>
    <xf numFmtId="0" fontId="42" fillId="0" borderId="81" xfId="0" applyFont="1" applyBorder="1" applyAlignment="1">
      <alignment horizontal="center" vertical="center"/>
    </xf>
    <xf numFmtId="0" fontId="42" fillId="0" borderId="0" xfId="0" applyFont="1" applyBorder="1" applyAlignment="1">
      <alignment horizontal="center" vertical="center" wrapText="1"/>
    </xf>
    <xf numFmtId="0" fontId="42" fillId="0" borderId="78" xfId="0" applyFont="1" applyBorder="1" applyAlignment="1">
      <alignment horizontal="center" vertical="center"/>
    </xf>
    <xf numFmtId="0" fontId="42" fillId="0" borderId="82" xfId="0" applyFont="1" applyBorder="1" applyAlignment="1">
      <alignment horizontal="center" vertical="center"/>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Border="1" applyAlignment="1">
      <alignment horizontal="center" vertical="center" wrapText="1" readingOrder="1"/>
    </xf>
    <xf numFmtId="0" fontId="41" fillId="11" borderId="24"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0" xfId="0" applyFont="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Border="1" applyAlignment="1">
      <alignment horizontal="center" vertical="center" wrapText="1" readingOrder="1"/>
    </xf>
    <xf numFmtId="0" fontId="41" fillId="12" borderId="24"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Border="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Border="1" applyAlignment="1">
      <alignment horizontal="center" vertical="center" wrapText="1" readingOrder="1"/>
    </xf>
    <xf numFmtId="0" fontId="41" fillId="13" borderId="24" xfId="0" applyFont="1" applyFill="1" applyBorder="1" applyAlignment="1">
      <alignment horizontal="center" vertical="center" wrapText="1" readingOrder="1"/>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57" fillId="0" borderId="4" xfId="0" applyFont="1" applyFill="1" applyBorder="1" applyAlignment="1" applyProtection="1">
      <alignment horizontal="center" vertical="center" wrapText="1"/>
      <protection hidden="1"/>
    </xf>
    <xf numFmtId="0" fontId="57" fillId="0" borderId="8" xfId="0" applyFont="1" applyFill="1" applyBorder="1" applyAlignment="1" applyProtection="1">
      <alignment horizontal="center" vertical="center" wrapText="1"/>
      <protection hidden="1"/>
    </xf>
    <xf numFmtId="0" fontId="57" fillId="0" borderId="5" xfId="0" applyFont="1" applyFill="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6" fillId="0" borderId="4"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4" xfId="0" applyFont="1" applyBorder="1" applyAlignment="1" applyProtection="1">
      <alignment horizontal="justify" vertical="center" wrapText="1"/>
    </xf>
    <xf numFmtId="0" fontId="6" fillId="0" borderId="8" xfId="0" applyFont="1" applyBorder="1" applyAlignment="1" applyProtection="1">
      <alignment horizontal="justify" vertical="center"/>
    </xf>
    <xf numFmtId="0" fontId="6" fillId="0" borderId="8" xfId="0" applyFont="1" applyBorder="1" applyAlignment="1" applyProtection="1">
      <alignment horizontal="justify" vertical="center" wrapText="1"/>
    </xf>
    <xf numFmtId="0" fontId="1" fillId="9" borderId="6"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1" fillId="9" borderId="7" xfId="0" applyFont="1" applyFill="1" applyBorder="1" applyAlignment="1">
      <alignment horizontal="left"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6" fillId="0" borderId="5" xfId="0"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0" fontId="6" fillId="0" borderId="4" xfId="0" quotePrefix="1"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48" fillId="0" borderId="4" xfId="0" applyFont="1" applyBorder="1" applyAlignment="1" applyProtection="1">
      <alignment vertical="center" wrapText="1"/>
      <protection locked="0"/>
    </xf>
    <xf numFmtId="0" fontId="48" fillId="0" borderId="8" xfId="0" applyFont="1" applyBorder="1" applyAlignment="1" applyProtection="1">
      <alignment vertical="center" wrapText="1"/>
      <protection locked="0"/>
    </xf>
    <xf numFmtId="0" fontId="6" fillId="0" borderId="5" xfId="0" applyFont="1" applyBorder="1" applyAlignment="1" applyProtection="1">
      <alignment horizontal="center" vertical="center"/>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9" fontId="6" fillId="0" borderId="5" xfId="0" applyNumberFormat="1" applyFont="1" applyBorder="1" applyAlignment="1" applyProtection="1">
      <alignment horizontal="center" vertical="center" wrapText="1"/>
      <protection locked="0"/>
    </xf>
    <xf numFmtId="0" fontId="57" fillId="3" borderId="4" xfId="0" applyFont="1" applyFill="1" applyBorder="1" applyAlignment="1" applyProtection="1">
      <alignment horizontal="center" vertical="center" wrapText="1"/>
      <protection hidden="1"/>
    </xf>
    <xf numFmtId="0" fontId="57" fillId="3" borderId="8" xfId="0" applyFont="1" applyFill="1" applyBorder="1" applyAlignment="1" applyProtection="1">
      <alignment horizontal="center" vertical="center" wrapText="1"/>
      <protection hidden="1"/>
    </xf>
    <xf numFmtId="0" fontId="57"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0" fontId="6" fillId="3" borderId="4" xfId="0" applyFont="1" applyFill="1" applyBorder="1" applyAlignment="1" applyProtection="1">
      <alignment horizontal="justify" vertical="center" wrapText="1"/>
    </xf>
    <xf numFmtId="0" fontId="6" fillId="3" borderId="8" xfId="0" applyFont="1" applyFill="1" applyBorder="1" applyAlignment="1" applyProtection="1">
      <alignment horizontal="justify" vertical="center" wrapText="1"/>
    </xf>
    <xf numFmtId="0" fontId="6" fillId="3" borderId="4"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justify" vertical="center"/>
    </xf>
    <xf numFmtId="0" fontId="6" fillId="3" borderId="4" xfId="0" quotePrefix="1" applyFont="1" applyFill="1" applyBorder="1" applyAlignment="1" applyProtection="1">
      <alignment horizontal="center" vertical="center" wrapText="1"/>
      <protection locked="0"/>
    </xf>
    <xf numFmtId="0" fontId="6" fillId="3" borderId="4" xfId="0" applyFont="1" applyFill="1" applyBorder="1" applyAlignment="1" applyProtection="1">
      <alignment horizontal="justify" vertical="center"/>
    </xf>
    <xf numFmtId="0" fontId="57" fillId="3" borderId="4"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protection hidden="1"/>
    </xf>
    <xf numFmtId="0" fontId="57" fillId="3" borderId="5"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xf>
    <xf numFmtId="0" fontId="6" fillId="0" borderId="5" xfId="0" applyFont="1" applyBorder="1" applyAlignment="1" applyProtection="1">
      <alignment horizontal="justify" vertical="center" wrapText="1"/>
    </xf>
    <xf numFmtId="0" fontId="6" fillId="3" borderId="8" xfId="0" quotePrefix="1"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protection locked="0"/>
    </xf>
    <xf numFmtId="9" fontId="6" fillId="3" borderId="5" xfId="0" applyNumberFormat="1" applyFont="1" applyFill="1" applyBorder="1" applyAlignment="1" applyProtection="1">
      <alignment horizontal="center" vertical="center" wrapText="1"/>
      <protection locked="0"/>
    </xf>
    <xf numFmtId="9" fontId="48" fillId="3" borderId="4" xfId="0" applyNumberFormat="1" applyFont="1" applyFill="1" applyBorder="1" applyAlignment="1" applyProtection="1">
      <alignment horizontal="center" vertical="center" wrapText="1"/>
      <protection locked="0"/>
    </xf>
    <xf numFmtId="9" fontId="48" fillId="3" borderId="8" xfId="0" applyNumberFormat="1" applyFont="1" applyFill="1" applyBorder="1" applyAlignment="1" applyProtection="1">
      <alignment horizontal="center" vertical="center" wrapText="1"/>
      <protection locked="0"/>
    </xf>
    <xf numFmtId="9" fontId="48" fillId="3" borderId="5" xfId="0" applyNumberFormat="1" applyFont="1" applyFill="1" applyBorder="1" applyAlignment="1" applyProtection="1">
      <alignment horizontal="center" vertical="center" wrapText="1"/>
      <protection locked="0"/>
    </xf>
    <xf numFmtId="0" fontId="48" fillId="3" borderId="4" xfId="0" quotePrefix="1"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xf>
    <xf numFmtId="0" fontId="6" fillId="3" borderId="5" xfId="0" applyFont="1" applyFill="1" applyBorder="1" applyAlignment="1" applyProtection="1">
      <alignment horizontal="center" vertical="center" wrapText="1"/>
      <protection locked="0"/>
    </xf>
    <xf numFmtId="0" fontId="48" fillId="3" borderId="5" xfId="0" applyFont="1" applyFill="1" applyBorder="1" applyAlignment="1" applyProtection="1">
      <alignment horizontal="center" vertical="center" wrapText="1"/>
      <protection locked="0"/>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8" fillId="3" borderId="4" xfId="0" applyFont="1" applyFill="1" applyBorder="1" applyAlignment="1" applyProtection="1">
      <alignment horizontal="center" vertical="center"/>
      <protection locked="0"/>
    </xf>
    <xf numFmtId="0" fontId="48" fillId="3" borderId="8"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0" fontId="20" fillId="11" borderId="0" xfId="0" applyFont="1" applyFill="1" applyBorder="1" applyAlignment="1" applyProtection="1">
      <alignment horizontal="center" vertic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Border="1" applyAlignment="1">
      <alignment horizontal="center" vertical="center"/>
    </xf>
    <xf numFmtId="0" fontId="20" fillId="11" borderId="75" xfId="0" applyFont="1" applyFill="1" applyBorder="1" applyAlignment="1" applyProtection="1">
      <alignment horizontal="center" vertical="center" wrapText="1" readingOrder="1"/>
      <protection hidden="1"/>
    </xf>
    <xf numFmtId="0" fontId="20" fillId="11" borderId="76" xfId="0" applyFont="1" applyFill="1" applyBorder="1" applyAlignment="1" applyProtection="1">
      <alignment horizontal="center" vertical="center" wrapText="1" readingOrder="1"/>
      <protection hidden="1"/>
    </xf>
    <xf numFmtId="0" fontId="20" fillId="11" borderId="77"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7" fillId="0" borderId="14" xfId="0" applyFont="1" applyBorder="1" applyAlignment="1">
      <alignment horizontal="center" vertical="center" wrapText="1"/>
    </xf>
    <xf numFmtId="0" fontId="17" fillId="0" borderId="0" xfId="0" applyFont="1" applyBorder="1" applyAlignment="1">
      <alignment horizontal="center" vertical="center" wrapText="1"/>
    </xf>
    <xf numFmtId="0" fontId="20" fillId="5" borderId="13"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20" fillId="5" borderId="17" xfId="0" applyFont="1" applyFill="1" applyBorder="1" applyAlignment="1" applyProtection="1">
      <alignment horizontal="center" wrapText="1" readingOrder="1"/>
      <protection hidden="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5" xfId="0" applyFont="1" applyFill="1" applyBorder="1" applyAlignment="1">
      <alignment horizontal="center" vertical="center" wrapText="1" readingOrder="1"/>
    </xf>
    <xf numFmtId="0" fontId="39" fillId="15" borderId="36" xfId="0" applyFont="1" applyFill="1" applyBorder="1" applyAlignment="1">
      <alignment horizontal="center" vertical="center" wrapText="1" readingOrder="1"/>
    </xf>
    <xf numFmtId="0" fontId="39" fillId="15" borderId="47" xfId="0" applyFont="1" applyFill="1" applyBorder="1" applyAlignment="1">
      <alignment horizontal="center" vertical="center" wrapText="1" readingOrder="1"/>
    </xf>
    <xf numFmtId="0" fontId="34" fillId="3" borderId="0" xfId="0" applyFont="1" applyFill="1" applyBorder="1" applyAlignment="1">
      <alignment horizontal="justify" vertical="center" wrapText="1"/>
    </xf>
    <xf numFmtId="0" fontId="36" fillId="15" borderId="44" xfId="0" applyFont="1" applyFill="1" applyBorder="1" applyAlignment="1">
      <alignment horizontal="center" vertical="center" wrapText="1" readingOrder="1"/>
    </xf>
    <xf numFmtId="0" fontId="36" fillId="15" borderId="45" xfId="0" applyFont="1" applyFill="1" applyBorder="1" applyAlignment="1">
      <alignment horizontal="center" vertical="center" wrapText="1" readingOrder="1"/>
    </xf>
    <xf numFmtId="0" fontId="36" fillId="3" borderId="42"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598">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00000000-0011-0000-FFFF-FFFF00000000}"/>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guzm\Downloads\Mapa_riesgos_ERU_2022_Atenci&#243;n%20al%20Ciudadano%2029.06.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directiva y accionistas y/o de proveedores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5" zoomScale="110" zoomScaleNormal="110" workbookViewId="0">
      <selection activeCell="H19" sqref="H19"/>
    </sheetView>
  </sheetViews>
  <sheetFormatPr baseColWidth="10" defaultColWidth="11.42578125" defaultRowHeight="15" x14ac:dyDescent="0.25"/>
  <cols>
    <col min="1" max="1" width="2.85546875" style="58" customWidth="1"/>
    <col min="2" max="3" width="24.7109375" style="58" customWidth="1"/>
    <col min="4" max="4" width="16" style="58" customWidth="1"/>
    <col min="5" max="5" width="24.7109375" style="58" customWidth="1"/>
    <col min="6" max="6" width="27.7109375" style="58" customWidth="1"/>
    <col min="7" max="8" width="24.7109375" style="58" customWidth="1"/>
    <col min="9" max="16384" width="11.42578125" style="58"/>
  </cols>
  <sheetData>
    <row r="1" spans="2:8" ht="15.75" thickBot="1" x14ac:dyDescent="0.3"/>
    <row r="2" spans="2:8" ht="18" x14ac:dyDescent="0.25">
      <c r="B2" s="214" t="s">
        <v>140</v>
      </c>
      <c r="C2" s="215"/>
      <c r="D2" s="215"/>
      <c r="E2" s="215"/>
      <c r="F2" s="215"/>
      <c r="G2" s="215"/>
      <c r="H2" s="216"/>
    </row>
    <row r="3" spans="2:8" x14ac:dyDescent="0.25">
      <c r="B3" s="59"/>
      <c r="C3" s="60"/>
      <c r="D3" s="60"/>
      <c r="E3" s="60"/>
      <c r="F3" s="60"/>
      <c r="G3" s="60"/>
      <c r="H3" s="61"/>
    </row>
    <row r="4" spans="2:8" ht="63" customHeight="1" x14ac:dyDescent="0.25">
      <c r="B4" s="217" t="s">
        <v>183</v>
      </c>
      <c r="C4" s="218"/>
      <c r="D4" s="218"/>
      <c r="E4" s="218"/>
      <c r="F4" s="218"/>
      <c r="G4" s="218"/>
      <c r="H4" s="219"/>
    </row>
    <row r="5" spans="2:8" ht="63" customHeight="1" x14ac:dyDescent="0.25">
      <c r="B5" s="220"/>
      <c r="C5" s="221"/>
      <c r="D5" s="221"/>
      <c r="E5" s="221"/>
      <c r="F5" s="221"/>
      <c r="G5" s="221"/>
      <c r="H5" s="222"/>
    </row>
    <row r="6" spans="2:8" ht="16.5" x14ac:dyDescent="0.25">
      <c r="B6" s="223" t="s">
        <v>138</v>
      </c>
      <c r="C6" s="224"/>
      <c r="D6" s="224"/>
      <c r="E6" s="224"/>
      <c r="F6" s="224"/>
      <c r="G6" s="224"/>
      <c r="H6" s="225"/>
    </row>
    <row r="7" spans="2:8" ht="95.25" customHeight="1" x14ac:dyDescent="0.25">
      <c r="B7" s="233" t="s">
        <v>143</v>
      </c>
      <c r="C7" s="234"/>
      <c r="D7" s="234"/>
      <c r="E7" s="234"/>
      <c r="F7" s="234"/>
      <c r="G7" s="234"/>
      <c r="H7" s="235"/>
    </row>
    <row r="8" spans="2:8" ht="16.5" x14ac:dyDescent="0.25">
      <c r="B8" s="96"/>
      <c r="C8" s="97"/>
      <c r="D8" s="97"/>
      <c r="E8" s="97"/>
      <c r="F8" s="97"/>
      <c r="G8" s="97"/>
      <c r="H8" s="98"/>
    </row>
    <row r="9" spans="2:8" ht="16.5" customHeight="1" x14ac:dyDescent="0.25">
      <c r="B9" s="226" t="s">
        <v>176</v>
      </c>
      <c r="C9" s="227"/>
      <c r="D9" s="227"/>
      <c r="E9" s="227"/>
      <c r="F9" s="227"/>
      <c r="G9" s="227"/>
      <c r="H9" s="228"/>
    </row>
    <row r="10" spans="2:8" ht="44.25" customHeight="1" x14ac:dyDescent="0.25">
      <c r="B10" s="226"/>
      <c r="C10" s="227"/>
      <c r="D10" s="227"/>
      <c r="E10" s="227"/>
      <c r="F10" s="227"/>
      <c r="G10" s="227"/>
      <c r="H10" s="228"/>
    </row>
    <row r="11" spans="2:8" ht="15.75" thickBot="1" x14ac:dyDescent="0.3">
      <c r="B11" s="84"/>
      <c r="C11" s="87"/>
      <c r="D11" s="92"/>
      <c r="E11" s="93"/>
      <c r="F11" s="93"/>
      <c r="G11" s="94"/>
      <c r="H11" s="95"/>
    </row>
    <row r="12" spans="2:8" ht="15.75" thickTop="1" x14ac:dyDescent="0.25">
      <c r="B12" s="84"/>
      <c r="C12" s="229" t="s">
        <v>139</v>
      </c>
      <c r="D12" s="230"/>
      <c r="E12" s="231" t="s">
        <v>177</v>
      </c>
      <c r="F12" s="232"/>
      <c r="G12" s="87"/>
      <c r="H12" s="88"/>
    </row>
    <row r="13" spans="2:8" ht="35.25" customHeight="1" x14ac:dyDescent="0.25">
      <c r="B13" s="84"/>
      <c r="C13" s="236" t="s">
        <v>170</v>
      </c>
      <c r="D13" s="237"/>
      <c r="E13" s="238" t="s">
        <v>175</v>
      </c>
      <c r="F13" s="239"/>
      <c r="G13" s="87"/>
      <c r="H13" s="88"/>
    </row>
    <row r="14" spans="2:8" ht="17.25" customHeight="1" x14ac:dyDescent="0.25">
      <c r="B14" s="84"/>
      <c r="C14" s="236" t="s">
        <v>171</v>
      </c>
      <c r="D14" s="237"/>
      <c r="E14" s="238" t="s">
        <v>173</v>
      </c>
      <c r="F14" s="239"/>
      <c r="G14" s="87"/>
      <c r="H14" s="88"/>
    </row>
    <row r="15" spans="2:8" ht="19.5" customHeight="1" x14ac:dyDescent="0.25">
      <c r="B15" s="84"/>
      <c r="C15" s="236" t="s">
        <v>172</v>
      </c>
      <c r="D15" s="237"/>
      <c r="E15" s="238" t="s">
        <v>174</v>
      </c>
      <c r="F15" s="239"/>
      <c r="G15" s="87"/>
      <c r="H15" s="88"/>
    </row>
    <row r="16" spans="2:8" ht="69.75" customHeight="1" x14ac:dyDescent="0.25">
      <c r="B16" s="84"/>
      <c r="C16" s="236" t="s">
        <v>141</v>
      </c>
      <c r="D16" s="237"/>
      <c r="E16" s="238" t="s">
        <v>142</v>
      </c>
      <c r="F16" s="239"/>
      <c r="G16" s="87"/>
      <c r="H16" s="88"/>
    </row>
    <row r="17" spans="2:8" ht="34.5" customHeight="1" x14ac:dyDescent="0.25">
      <c r="B17" s="84"/>
      <c r="C17" s="240" t="s">
        <v>2</v>
      </c>
      <c r="D17" s="241"/>
      <c r="E17" s="242" t="s">
        <v>184</v>
      </c>
      <c r="F17" s="243"/>
      <c r="G17" s="87"/>
      <c r="H17" s="88"/>
    </row>
    <row r="18" spans="2:8" ht="27.75" customHeight="1" x14ac:dyDescent="0.25">
      <c r="B18" s="84"/>
      <c r="C18" s="240" t="s">
        <v>3</v>
      </c>
      <c r="D18" s="241"/>
      <c r="E18" s="242" t="s">
        <v>185</v>
      </c>
      <c r="F18" s="243"/>
      <c r="G18" s="87"/>
      <c r="H18" s="88"/>
    </row>
    <row r="19" spans="2:8" ht="28.5" customHeight="1" x14ac:dyDescent="0.25">
      <c r="B19" s="84"/>
      <c r="C19" s="240" t="s">
        <v>38</v>
      </c>
      <c r="D19" s="241"/>
      <c r="E19" s="242" t="s">
        <v>186</v>
      </c>
      <c r="F19" s="243"/>
      <c r="G19" s="87"/>
      <c r="H19" s="88"/>
    </row>
    <row r="20" spans="2:8" ht="72.75" customHeight="1" x14ac:dyDescent="0.25">
      <c r="B20" s="84"/>
      <c r="C20" s="240" t="s">
        <v>1</v>
      </c>
      <c r="D20" s="241"/>
      <c r="E20" s="242" t="s">
        <v>187</v>
      </c>
      <c r="F20" s="243"/>
      <c r="G20" s="87"/>
      <c r="H20" s="88"/>
    </row>
    <row r="21" spans="2:8" ht="64.5" customHeight="1" x14ac:dyDescent="0.25">
      <c r="B21" s="84"/>
      <c r="C21" s="240" t="s">
        <v>44</v>
      </c>
      <c r="D21" s="241"/>
      <c r="E21" s="242" t="s">
        <v>145</v>
      </c>
      <c r="F21" s="243"/>
      <c r="G21" s="87"/>
      <c r="H21" s="88"/>
    </row>
    <row r="22" spans="2:8" ht="71.25" customHeight="1" x14ac:dyDescent="0.25">
      <c r="B22" s="84"/>
      <c r="C22" s="240" t="s">
        <v>144</v>
      </c>
      <c r="D22" s="241"/>
      <c r="E22" s="242" t="s">
        <v>146</v>
      </c>
      <c r="F22" s="243"/>
      <c r="G22" s="87"/>
      <c r="H22" s="88"/>
    </row>
    <row r="23" spans="2:8" ht="55.5" customHeight="1" x14ac:dyDescent="0.25">
      <c r="B23" s="84"/>
      <c r="C23" s="247" t="s">
        <v>147</v>
      </c>
      <c r="D23" s="248"/>
      <c r="E23" s="242" t="s">
        <v>148</v>
      </c>
      <c r="F23" s="243"/>
      <c r="G23" s="87"/>
      <c r="H23" s="88"/>
    </row>
    <row r="24" spans="2:8" ht="42" customHeight="1" x14ac:dyDescent="0.25">
      <c r="B24" s="84"/>
      <c r="C24" s="247" t="s">
        <v>42</v>
      </c>
      <c r="D24" s="248"/>
      <c r="E24" s="242" t="s">
        <v>149</v>
      </c>
      <c r="F24" s="243"/>
      <c r="G24" s="87"/>
      <c r="H24" s="88"/>
    </row>
    <row r="25" spans="2:8" ht="59.25" customHeight="1" x14ac:dyDescent="0.25">
      <c r="B25" s="84"/>
      <c r="C25" s="247" t="s">
        <v>137</v>
      </c>
      <c r="D25" s="248"/>
      <c r="E25" s="242" t="s">
        <v>150</v>
      </c>
      <c r="F25" s="243"/>
      <c r="G25" s="87"/>
      <c r="H25" s="88"/>
    </row>
    <row r="26" spans="2:8" ht="23.25" customHeight="1" x14ac:dyDescent="0.25">
      <c r="B26" s="84"/>
      <c r="C26" s="247" t="s">
        <v>12</v>
      </c>
      <c r="D26" s="248"/>
      <c r="E26" s="242" t="s">
        <v>151</v>
      </c>
      <c r="F26" s="243"/>
      <c r="G26" s="87"/>
      <c r="H26" s="88"/>
    </row>
    <row r="27" spans="2:8" ht="30.75" customHeight="1" x14ac:dyDescent="0.25">
      <c r="B27" s="84"/>
      <c r="C27" s="247" t="s">
        <v>155</v>
      </c>
      <c r="D27" s="248"/>
      <c r="E27" s="242" t="s">
        <v>152</v>
      </c>
      <c r="F27" s="243"/>
      <c r="G27" s="87"/>
      <c r="H27" s="88"/>
    </row>
    <row r="28" spans="2:8" ht="35.25" customHeight="1" x14ac:dyDescent="0.25">
      <c r="B28" s="84"/>
      <c r="C28" s="247" t="s">
        <v>156</v>
      </c>
      <c r="D28" s="248"/>
      <c r="E28" s="242" t="s">
        <v>153</v>
      </c>
      <c r="F28" s="243"/>
      <c r="G28" s="87"/>
      <c r="H28" s="88"/>
    </row>
    <row r="29" spans="2:8" ht="33" customHeight="1" x14ac:dyDescent="0.25">
      <c r="B29" s="84"/>
      <c r="C29" s="247" t="s">
        <v>156</v>
      </c>
      <c r="D29" s="248"/>
      <c r="E29" s="242" t="s">
        <v>153</v>
      </c>
      <c r="F29" s="243"/>
      <c r="G29" s="87"/>
      <c r="H29" s="88"/>
    </row>
    <row r="30" spans="2:8" ht="30" customHeight="1" x14ac:dyDescent="0.25">
      <c r="B30" s="84"/>
      <c r="C30" s="247" t="s">
        <v>157</v>
      </c>
      <c r="D30" s="248"/>
      <c r="E30" s="242" t="s">
        <v>154</v>
      </c>
      <c r="F30" s="243"/>
      <c r="G30" s="87"/>
      <c r="H30" s="88"/>
    </row>
    <row r="31" spans="2:8" ht="35.25" customHeight="1" x14ac:dyDescent="0.25">
      <c r="B31" s="84"/>
      <c r="C31" s="247" t="s">
        <v>158</v>
      </c>
      <c r="D31" s="248"/>
      <c r="E31" s="242" t="s">
        <v>159</v>
      </c>
      <c r="F31" s="243"/>
      <c r="G31" s="87"/>
      <c r="H31" s="88"/>
    </row>
    <row r="32" spans="2:8" ht="31.5" customHeight="1" x14ac:dyDescent="0.25">
      <c r="B32" s="84"/>
      <c r="C32" s="247" t="s">
        <v>160</v>
      </c>
      <c r="D32" s="248"/>
      <c r="E32" s="242" t="s">
        <v>161</v>
      </c>
      <c r="F32" s="243"/>
      <c r="G32" s="87"/>
      <c r="H32" s="88"/>
    </row>
    <row r="33" spans="2:8" ht="35.25" customHeight="1" x14ac:dyDescent="0.25">
      <c r="B33" s="84"/>
      <c r="C33" s="247" t="s">
        <v>162</v>
      </c>
      <c r="D33" s="248"/>
      <c r="E33" s="242" t="s">
        <v>163</v>
      </c>
      <c r="F33" s="243"/>
      <c r="G33" s="87"/>
      <c r="H33" s="88"/>
    </row>
    <row r="34" spans="2:8" ht="59.25" customHeight="1" x14ac:dyDescent="0.25">
      <c r="B34" s="84"/>
      <c r="C34" s="247" t="s">
        <v>164</v>
      </c>
      <c r="D34" s="248"/>
      <c r="E34" s="242" t="s">
        <v>165</v>
      </c>
      <c r="F34" s="243"/>
      <c r="G34" s="87"/>
      <c r="H34" s="88"/>
    </row>
    <row r="35" spans="2:8" ht="29.25" customHeight="1" x14ac:dyDescent="0.25">
      <c r="B35" s="84"/>
      <c r="C35" s="247" t="s">
        <v>29</v>
      </c>
      <c r="D35" s="248"/>
      <c r="E35" s="242" t="s">
        <v>166</v>
      </c>
      <c r="F35" s="243"/>
      <c r="G35" s="87"/>
      <c r="H35" s="88"/>
    </row>
    <row r="36" spans="2:8" ht="82.5" customHeight="1" x14ac:dyDescent="0.25">
      <c r="B36" s="84"/>
      <c r="C36" s="247" t="s">
        <v>168</v>
      </c>
      <c r="D36" s="248"/>
      <c r="E36" s="242" t="s">
        <v>167</v>
      </c>
      <c r="F36" s="243"/>
      <c r="G36" s="87"/>
      <c r="H36" s="88"/>
    </row>
    <row r="37" spans="2:8" ht="46.5" customHeight="1" x14ac:dyDescent="0.25">
      <c r="B37" s="84"/>
      <c r="C37" s="247" t="s">
        <v>35</v>
      </c>
      <c r="D37" s="248"/>
      <c r="E37" s="242" t="s">
        <v>169</v>
      </c>
      <c r="F37" s="243"/>
      <c r="G37" s="87"/>
      <c r="H37" s="88"/>
    </row>
    <row r="38" spans="2:8" ht="6.75" customHeight="1" thickBot="1" x14ac:dyDescent="0.3">
      <c r="B38" s="84"/>
      <c r="C38" s="249"/>
      <c r="D38" s="250"/>
      <c r="E38" s="251"/>
      <c r="F38" s="252"/>
      <c r="G38" s="87"/>
      <c r="H38" s="88"/>
    </row>
    <row r="39" spans="2:8" ht="15.75" thickTop="1" x14ac:dyDescent="0.25">
      <c r="B39" s="84"/>
      <c r="C39" s="85"/>
      <c r="D39" s="85"/>
      <c r="E39" s="86"/>
      <c r="F39" s="86"/>
      <c r="G39" s="87"/>
      <c r="H39" s="88"/>
    </row>
    <row r="40" spans="2:8" ht="21" customHeight="1" x14ac:dyDescent="0.25">
      <c r="B40" s="244" t="s">
        <v>178</v>
      </c>
      <c r="C40" s="245"/>
      <c r="D40" s="245"/>
      <c r="E40" s="245"/>
      <c r="F40" s="245"/>
      <c r="G40" s="245"/>
      <c r="H40" s="246"/>
    </row>
    <row r="41" spans="2:8" ht="20.25" customHeight="1" x14ac:dyDescent="0.25">
      <c r="B41" s="244" t="s">
        <v>179</v>
      </c>
      <c r="C41" s="245"/>
      <c r="D41" s="245"/>
      <c r="E41" s="245"/>
      <c r="F41" s="245"/>
      <c r="G41" s="245"/>
      <c r="H41" s="246"/>
    </row>
    <row r="42" spans="2:8" ht="20.25" customHeight="1" x14ac:dyDescent="0.25">
      <c r="B42" s="244" t="s">
        <v>180</v>
      </c>
      <c r="C42" s="245"/>
      <c r="D42" s="245"/>
      <c r="E42" s="245"/>
      <c r="F42" s="245"/>
      <c r="G42" s="245"/>
      <c r="H42" s="246"/>
    </row>
    <row r="43" spans="2:8" ht="20.25" customHeight="1" x14ac:dyDescent="0.25">
      <c r="B43" s="244" t="s">
        <v>181</v>
      </c>
      <c r="C43" s="245"/>
      <c r="D43" s="245"/>
      <c r="E43" s="245"/>
      <c r="F43" s="245"/>
      <c r="G43" s="245"/>
      <c r="H43" s="246"/>
    </row>
    <row r="44" spans="2:8" x14ac:dyDescent="0.25">
      <c r="B44" s="244" t="s">
        <v>182</v>
      </c>
      <c r="C44" s="245"/>
      <c r="D44" s="245"/>
      <c r="E44" s="245"/>
      <c r="F44" s="245"/>
      <c r="G44" s="245"/>
      <c r="H44" s="246"/>
    </row>
    <row r="45" spans="2:8" ht="15.75" thickBot="1" x14ac:dyDescent="0.3">
      <c r="B45" s="89"/>
      <c r="C45" s="90"/>
      <c r="D45" s="90"/>
      <c r="E45" s="90"/>
      <c r="F45" s="90"/>
      <c r="G45" s="90"/>
      <c r="H45" s="91"/>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448"/>
  <sheetViews>
    <sheetView topLeftCell="A240" zoomScale="60" zoomScaleNormal="60" workbookViewId="0">
      <selection activeCell="O273" sqref="O273"/>
    </sheetView>
  </sheetViews>
  <sheetFormatPr baseColWidth="10" defaultRowHeight="15" x14ac:dyDescent="0.25"/>
  <cols>
    <col min="2" max="9" width="5.7109375" customWidth="1"/>
    <col min="10" max="10" width="10.5703125" bestFit="1" customWidth="1"/>
    <col min="11" max="12" width="11" bestFit="1" customWidth="1"/>
    <col min="13" max="13" width="10.5703125" bestFit="1" customWidth="1"/>
    <col min="14" max="15" width="11" bestFit="1" customWidth="1"/>
    <col min="16" max="16" width="10.85546875" customWidth="1"/>
    <col min="17" max="17" width="11" bestFit="1" customWidth="1"/>
    <col min="18" max="18" width="11" customWidth="1"/>
    <col min="19" max="19" width="10.5703125" bestFit="1" customWidth="1"/>
    <col min="20" max="21" width="11" customWidth="1"/>
    <col min="22" max="22" width="10.85546875" bestFit="1" customWidth="1"/>
    <col min="23" max="24" width="9.7109375" customWidth="1"/>
    <col min="26" max="31" width="5.7109375" customWidth="1"/>
  </cols>
  <sheetData>
    <row r="1" spans="1:76"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row>
    <row r="2" spans="1:76" ht="18" customHeight="1" x14ac:dyDescent="0.25">
      <c r="A2" s="58"/>
      <c r="B2" s="279" t="s">
        <v>134</v>
      </c>
      <c r="C2" s="280"/>
      <c r="D2" s="280"/>
      <c r="E2" s="280"/>
      <c r="F2" s="280"/>
      <c r="G2" s="280"/>
      <c r="H2" s="280"/>
      <c r="I2" s="280"/>
      <c r="J2" s="281" t="s">
        <v>2</v>
      </c>
      <c r="K2" s="281"/>
      <c r="L2" s="281"/>
      <c r="M2" s="281"/>
      <c r="N2" s="281"/>
      <c r="O2" s="281"/>
      <c r="P2" s="281"/>
      <c r="Q2" s="281"/>
      <c r="R2" s="281"/>
      <c r="S2" s="281"/>
      <c r="T2" s="281"/>
      <c r="U2" s="281"/>
      <c r="V2" s="281"/>
      <c r="W2" s="281"/>
      <c r="X2" s="281"/>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row>
    <row r="3" spans="1:76" ht="18.75" customHeight="1" x14ac:dyDescent="0.25">
      <c r="A3" s="58"/>
      <c r="B3" s="280"/>
      <c r="C3" s="280"/>
      <c r="D3" s="280"/>
      <c r="E3" s="280"/>
      <c r="F3" s="280"/>
      <c r="G3" s="280"/>
      <c r="H3" s="280"/>
      <c r="I3" s="280"/>
      <c r="J3" s="281"/>
      <c r="K3" s="281"/>
      <c r="L3" s="281"/>
      <c r="M3" s="281"/>
      <c r="N3" s="281"/>
      <c r="O3" s="281"/>
      <c r="P3" s="281"/>
      <c r="Q3" s="281"/>
      <c r="R3" s="281"/>
      <c r="S3" s="281"/>
      <c r="T3" s="281"/>
      <c r="U3" s="281"/>
      <c r="V3" s="281"/>
      <c r="W3" s="281"/>
      <c r="X3" s="281"/>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row>
    <row r="4" spans="1:76" ht="15" customHeight="1" x14ac:dyDescent="0.25">
      <c r="A4" s="58"/>
      <c r="B4" s="280"/>
      <c r="C4" s="280"/>
      <c r="D4" s="280"/>
      <c r="E4" s="280"/>
      <c r="F4" s="280"/>
      <c r="G4" s="280"/>
      <c r="H4" s="280"/>
      <c r="I4" s="280"/>
      <c r="J4" s="281"/>
      <c r="K4" s="281"/>
      <c r="L4" s="281"/>
      <c r="M4" s="281"/>
      <c r="N4" s="281"/>
      <c r="O4" s="281"/>
      <c r="P4" s="281"/>
      <c r="Q4" s="281"/>
      <c r="R4" s="281"/>
      <c r="S4" s="281"/>
      <c r="T4" s="281"/>
      <c r="U4" s="281"/>
      <c r="V4" s="281"/>
      <c r="W4" s="281"/>
      <c r="X4" s="281"/>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row>
    <row r="5" spans="1:76"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row>
    <row r="6" spans="1:76" ht="15" customHeight="1" x14ac:dyDescent="0.25">
      <c r="A6" s="58"/>
      <c r="B6" s="282" t="s">
        <v>4</v>
      </c>
      <c r="C6" s="282"/>
      <c r="D6" s="283"/>
      <c r="E6" s="270" t="s">
        <v>107</v>
      </c>
      <c r="F6" s="271"/>
      <c r="G6" s="271"/>
      <c r="H6" s="271"/>
      <c r="I6" s="271"/>
      <c r="J6" s="104" t="str">
        <f>IF(AND('Mapa final'!$AB$7="Muy Alta",'Mapa final'!$AD$7="Leve"),CONCATENATE("R1C",'Mapa final'!$R$7),"")</f>
        <v/>
      </c>
      <c r="K6" s="105" t="str">
        <f>IF(AND('Mapa final'!$AB$8="Muy Alta",'Mapa final'!$AD$8="Leve"),CONCATENATE("R1C",'Mapa final'!$R$8),"")</f>
        <v/>
      </c>
      <c r="L6" s="106" t="str">
        <f>IF(AND('Mapa final'!$AB$9="Muy Alta",'Mapa final'!$AD$9="Leve"),CONCATENATE("R1C",'Mapa final'!$R$9),"")</f>
        <v/>
      </c>
      <c r="M6" s="104" t="str">
        <f>IF(AND('Mapa final'!$AB$7="Muy Alta",'Mapa final'!$AD$7="Menor"),CONCATENATE("R1C",'Mapa final'!$R$7),"")</f>
        <v/>
      </c>
      <c r="N6" s="105" t="str">
        <f>IF(AND('Mapa final'!$AB$8="Muy Alta",'Mapa final'!$AD$8="Menor"),CONCATENATE("R1C",'Mapa final'!$R$8),"")</f>
        <v/>
      </c>
      <c r="O6" s="106" t="str">
        <f>IF(AND('Mapa final'!$AB$9="Muy Alta",'Mapa final'!$AD$9="Menor"),CONCATENATE("R1C",'Mapa final'!$R$9),"")</f>
        <v/>
      </c>
      <c r="P6" s="104" t="str">
        <f>IF(AND('Mapa final'!$AB$7="Muy Alta",'Mapa final'!$AD$7="Moderado"),CONCATENATE("R1C",'Mapa final'!$R$7),"")</f>
        <v/>
      </c>
      <c r="Q6" s="105" t="str">
        <f>IF(AND('Mapa final'!$AB$8="Muy Alta",'Mapa final'!$AD$8="Moderado"),CONCATENATE("R1C",'Mapa final'!$R$8),"")</f>
        <v/>
      </c>
      <c r="R6" s="106" t="str">
        <f>IF(AND('Mapa final'!$AB$9="Muy Alta",'Mapa final'!$AD$9="Moderado"),CONCATENATE("R1C",'Mapa final'!$R$9),"")</f>
        <v/>
      </c>
      <c r="S6" s="104" t="str">
        <f>IF(AND('Mapa final'!$AB$7="Muy Alta",'Mapa final'!$AD$7="Mayor"),CONCATENATE("R1C",'Mapa final'!$R$7),"")</f>
        <v/>
      </c>
      <c r="T6" s="105" t="str">
        <f>IF(AND('Mapa final'!$AB$8="Muy Alta",'Mapa final'!$AD$8="Mayor"),CONCATENATE("R1C",'Mapa final'!$R$8),"")</f>
        <v/>
      </c>
      <c r="U6" s="106" t="str">
        <f>IF(AND('Mapa final'!$AB$9="Muy Alta",'Mapa final'!$AD$9="Mayor"),CONCATENATE("R1C",'Mapa final'!$R$9),"")</f>
        <v/>
      </c>
      <c r="V6" s="42" t="str">
        <f>IF(AND('Mapa final'!$AB$7="Muy Alta",'Mapa final'!$AD$7="Catastrófico"),CONCATENATE("R1C",'Mapa final'!$R$7),"")</f>
        <v/>
      </c>
      <c r="W6" s="43" t="str">
        <f>IF(AND('Mapa final'!$AB$8="Muy Alta",'Mapa final'!$AD$8="Catastrófico"),CONCATENATE("R1C",'Mapa final'!$R$8),"")</f>
        <v/>
      </c>
      <c r="X6" s="101" t="str">
        <f>IF(AND('Mapa final'!$AB$9="Muy Alta",'Mapa final'!$AD$9="Catastrófico"),CONCATENATE("R1C",'Mapa final'!$R$9),"")</f>
        <v/>
      </c>
      <c r="Y6" s="58"/>
      <c r="Z6" s="273" t="s">
        <v>73</v>
      </c>
      <c r="AA6" s="274"/>
      <c r="AB6" s="274"/>
      <c r="AC6" s="274"/>
      <c r="AD6" s="274"/>
      <c r="AE6" s="275"/>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row>
    <row r="7" spans="1:76" ht="15" customHeight="1" x14ac:dyDescent="0.25">
      <c r="A7" s="58"/>
      <c r="B7" s="282"/>
      <c r="C7" s="282"/>
      <c r="D7" s="283"/>
      <c r="E7" s="259"/>
      <c r="F7" s="272"/>
      <c r="G7" s="272"/>
      <c r="H7" s="272"/>
      <c r="I7" s="254"/>
      <c r="J7" s="107" t="str">
        <f>IF(AND('Mapa final'!$AB$10="Muy Alta",'Mapa final'!$AD$10="Leve"),CONCATENATE("R2C",'Mapa final'!$R$10),"")</f>
        <v/>
      </c>
      <c r="K7" s="44" t="str">
        <f>IF(AND('Mapa final'!$AB$11="Muy Alta",'Mapa final'!$AD$11="Leve"),CONCATENATE("R2C",'Mapa final'!$R$11),"")</f>
        <v/>
      </c>
      <c r="L7" s="108" t="str">
        <f>IF(AND('Mapa final'!$AB$12="Muy Alta",'Mapa final'!$AD$12="Leve"),CONCATENATE("R2C",'Mapa final'!$R$12),"")</f>
        <v/>
      </c>
      <c r="M7" s="107" t="str">
        <f>IF(AND('Mapa final'!$AB$10="Muy Alta",'Mapa final'!$AD$10="Menor"),CONCATENATE("R2C",'Mapa final'!$R$10),"")</f>
        <v/>
      </c>
      <c r="N7" s="44" t="str">
        <f>IF(AND('Mapa final'!$AB$11="Muy Alta",'Mapa final'!$AD$11="Menor"),CONCATENATE("R2C",'Mapa final'!$R$11),"")</f>
        <v/>
      </c>
      <c r="O7" s="108" t="str">
        <f>IF(AND('Mapa final'!$AB$12="Muy Alta",'Mapa final'!$AD$12="Menor"),CONCATENATE("R2C",'Mapa final'!$R$12),"")</f>
        <v/>
      </c>
      <c r="P7" s="107" t="str">
        <f>IF(AND('Mapa final'!$AB$10="Muy Alta",'Mapa final'!$AD$10="Moderado"),CONCATENATE("R2C",'Mapa final'!$R$10),"")</f>
        <v/>
      </c>
      <c r="Q7" s="44" t="str">
        <f>IF(AND('Mapa final'!$AB$11="Muy Alta",'Mapa final'!$AD$11="Moderado"),CONCATENATE("R2C",'Mapa final'!$R$11),"")</f>
        <v/>
      </c>
      <c r="R7" s="108" t="str">
        <f>IF(AND('Mapa final'!$AB$12="Muy Alta",'Mapa final'!$AD$12="Moderado"),CONCATENATE("R2C",'Mapa final'!$R$12),"")</f>
        <v/>
      </c>
      <c r="S7" s="107" t="str">
        <f>IF(AND('Mapa final'!$AB$10="Muy Alta",'Mapa final'!$AD$10="Mayor"),CONCATENATE("R2C",'Mapa final'!$R$10),"")</f>
        <v/>
      </c>
      <c r="T7" s="44" t="str">
        <f>IF(AND('Mapa final'!$AB$11="Muy Alta",'Mapa final'!$AD$11="Mayor"),CONCATENATE("R2C",'Mapa final'!$R$11),"")</f>
        <v/>
      </c>
      <c r="U7" s="108" t="str">
        <f>IF(AND('Mapa final'!$AB$12="Muy Alta",'Mapa final'!$AD$12="Mayor"),CONCATENATE("R2C",'Mapa final'!$R$12),"")</f>
        <v/>
      </c>
      <c r="V7" s="45" t="str">
        <f>IF(AND('Mapa final'!$AB$10="Muy Alta",'Mapa final'!$AD$10="Catastrófico"),CONCATENATE("R2C",'Mapa final'!$R$10),"")</f>
        <v/>
      </c>
      <c r="W7" s="46" t="str">
        <f>IF(AND('Mapa final'!$AB$11="Muy Alta",'Mapa final'!$AD$11="Catastrófico"),CONCATENATE("R2C",'Mapa final'!$R$11),"")</f>
        <v/>
      </c>
      <c r="X7" s="102" t="str">
        <f>IF(AND('Mapa final'!$AB$12="Muy Alta",'Mapa final'!$AD$12="Catastrófico"),CONCATENATE("R2C",'Mapa final'!$R$12),"")</f>
        <v/>
      </c>
      <c r="Y7" s="58"/>
      <c r="Z7" s="276"/>
      <c r="AA7" s="277"/>
      <c r="AB7" s="277"/>
      <c r="AC7" s="277"/>
      <c r="AD7" s="277"/>
      <c r="AE7" s="27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row>
    <row r="8" spans="1:76" ht="15" customHeight="1" x14ac:dyDescent="0.25">
      <c r="A8" s="58"/>
      <c r="B8" s="282"/>
      <c r="C8" s="282"/>
      <c r="D8" s="283"/>
      <c r="E8" s="259"/>
      <c r="F8" s="272"/>
      <c r="G8" s="272"/>
      <c r="H8" s="272"/>
      <c r="I8" s="254"/>
      <c r="J8" s="107" t="str">
        <f>IF(AND('Mapa final'!$AB$13="Muy Alta",'Mapa final'!$AD$13="Leve"),CONCATENATE("R3C",'Mapa final'!$R$13),"")</f>
        <v/>
      </c>
      <c r="K8" s="44" t="str">
        <f>IF(AND('Mapa final'!$AB$14="Muy Alta",'Mapa final'!$AD$14="Leve"),CONCATENATE("R3C",'Mapa final'!$R$14),"")</f>
        <v/>
      </c>
      <c r="L8" s="108" t="str">
        <f>IF(AND('Mapa final'!$AB$15="Muy Alta",'Mapa final'!$AD$15="Leve"),CONCATENATE("R3C",'Mapa final'!$R$15),"")</f>
        <v/>
      </c>
      <c r="M8" s="107" t="str">
        <f>IF(AND('Mapa final'!$AB$13="Muy Alta",'Mapa final'!$AD$13="Menor"),CONCATENATE("R3C",'Mapa final'!$R$13),"")</f>
        <v/>
      </c>
      <c r="N8" s="44" t="str">
        <f>IF(AND('Mapa final'!$AB$14="Muy Alta",'Mapa final'!$AD$14="Menor"),CONCATENATE("R3C",'Mapa final'!$R$14),"")</f>
        <v/>
      </c>
      <c r="O8" s="108" t="str">
        <f>IF(AND('Mapa final'!$AB$15="Muy Alta",'Mapa final'!$AD$15="Menor"),CONCATENATE("R3C",'Mapa final'!$R$15),"")</f>
        <v/>
      </c>
      <c r="P8" s="107" t="str">
        <f>IF(AND('Mapa final'!$AB$13="Muy Alta",'Mapa final'!$AD$13="Moderado"),CONCATENATE("R3C",'Mapa final'!$R$13),"")</f>
        <v/>
      </c>
      <c r="Q8" s="44" t="str">
        <f>IF(AND('Mapa final'!$AB$14="Muy Alta",'Mapa final'!$AD$14="Moderado"),CONCATENATE("R3C",'Mapa final'!$R$14),"")</f>
        <v/>
      </c>
      <c r="R8" s="108" t="str">
        <f>IF(AND('Mapa final'!$AB$15="Muy Alta",'Mapa final'!$AD$15="Moderado"),CONCATENATE("R3C",'Mapa final'!$R$15),"")</f>
        <v/>
      </c>
      <c r="S8" s="107" t="str">
        <f>IF(AND('Mapa final'!$AB$13="Muy Alta",'Mapa final'!$AD$13="Mayor"),CONCATENATE("R3C",'Mapa final'!$R$13),"")</f>
        <v/>
      </c>
      <c r="T8" s="44" t="str">
        <f>IF(AND('Mapa final'!$AB$14="Muy Alta",'Mapa final'!$AD$14="Mayor"),CONCATENATE("R3C",'Mapa final'!$R$14),"")</f>
        <v/>
      </c>
      <c r="U8" s="108" t="str">
        <f>IF(AND('Mapa final'!$AB$15="Muy Alta",'Mapa final'!$AD$15="Mayor"),CONCATENATE("R3C",'Mapa final'!$R$15),"")</f>
        <v/>
      </c>
      <c r="V8" s="45" t="str">
        <f>IF(AND('Mapa final'!$AB$13="Muy Alta",'Mapa final'!$AD$13="Catastrófico"),CONCATENATE("R3C",'Mapa final'!$R$13),"")</f>
        <v/>
      </c>
      <c r="W8" s="46" t="str">
        <f>IF(AND('Mapa final'!$AB$14="Muy Alta",'Mapa final'!$AD$14="Catastrófico"),CONCATENATE("R3C",'Mapa final'!$R$14),"")</f>
        <v/>
      </c>
      <c r="X8" s="102" t="str">
        <f>IF(AND('Mapa final'!$AB$15="Muy Alta",'Mapa final'!$AD$15="Catastrófico"),CONCATENATE("R3C",'Mapa final'!$R$15),"")</f>
        <v/>
      </c>
      <c r="Y8" s="58"/>
      <c r="Z8" s="276"/>
      <c r="AA8" s="277"/>
      <c r="AB8" s="277"/>
      <c r="AC8" s="277"/>
      <c r="AD8" s="277"/>
      <c r="AE8" s="27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row>
    <row r="9" spans="1:76" ht="15" customHeight="1" x14ac:dyDescent="0.25">
      <c r="A9" s="58"/>
      <c r="B9" s="282"/>
      <c r="C9" s="282"/>
      <c r="D9" s="283"/>
      <c r="E9" s="259"/>
      <c r="F9" s="272"/>
      <c r="G9" s="272"/>
      <c r="H9" s="272"/>
      <c r="I9" s="254"/>
      <c r="J9" s="107" t="str">
        <f>IF(AND('Mapa final'!$AB$16="Muy Alta",'Mapa final'!$AD$16="Leve"),CONCATENATE("R4C",'Mapa final'!$R$16),"")</f>
        <v/>
      </c>
      <c r="K9" s="44" t="str">
        <f>IF(AND('Mapa final'!$AB$17="Muy Alta",'Mapa final'!$AD$17="Leve"),CONCATENATE("R4C",'Mapa final'!$R$17),"")</f>
        <v/>
      </c>
      <c r="L9" s="108" t="str">
        <f>IF(AND('Mapa final'!$AB$18="Muy Alta",'Mapa final'!$AD$18="Leve"),CONCATENATE("R4C",'Mapa final'!$R$18),"")</f>
        <v/>
      </c>
      <c r="M9" s="107" t="str">
        <f>IF(AND('Mapa final'!$AB$16="Muy Alta",'Mapa final'!$AD$16="Menor"),CONCATENATE("R4C",'Mapa final'!$R$16),"")</f>
        <v/>
      </c>
      <c r="N9" s="44" t="str">
        <f>IF(AND('Mapa final'!$AB$17="Muy Alta",'Mapa final'!$AD$17="Menor"),CONCATENATE("R4C",'Mapa final'!$R$17),"")</f>
        <v/>
      </c>
      <c r="O9" s="108" t="str">
        <f>IF(AND('Mapa final'!$AB$18="Muy Alta",'Mapa final'!$AD$18="Menor"),CONCATENATE("R4C",'Mapa final'!$R$18),"")</f>
        <v/>
      </c>
      <c r="P9" s="107" t="str">
        <f>IF(AND('Mapa final'!$AB$16="Muy Alta",'Mapa final'!$AD$16="Moderado"),CONCATENATE("R4C",'Mapa final'!$R$16),"")</f>
        <v/>
      </c>
      <c r="Q9" s="44" t="str">
        <f>IF(AND('Mapa final'!$AB$17="Muy Alta",'Mapa final'!$AD$17="Moderado"),CONCATENATE("R4C",'Mapa final'!$R$17),"")</f>
        <v/>
      </c>
      <c r="R9" s="108" t="str">
        <f>IF(AND('Mapa final'!$AB$18="Muy Alta",'Mapa final'!$AD$18="Moderado"),CONCATENATE("R4C",'Mapa final'!$R$18),"")</f>
        <v/>
      </c>
      <c r="S9" s="107" t="str">
        <f>IF(AND('Mapa final'!$AB$16="Muy Alta",'Mapa final'!$AD$16="Mayor"),CONCATENATE("R4C",'Mapa final'!$R$16),"")</f>
        <v/>
      </c>
      <c r="T9" s="44" t="str">
        <f>IF(AND('Mapa final'!$AB$17="Muy Alta",'Mapa final'!$AD$17="Mayor"),CONCATENATE("R4C",'Mapa final'!$R$17),"")</f>
        <v/>
      </c>
      <c r="U9" s="108" t="str">
        <f>IF(AND('Mapa final'!$AB$18="Muy Alta",'Mapa final'!$AD$18="Mayor"),CONCATENATE("R4C",'Mapa final'!$R$18),"")</f>
        <v/>
      </c>
      <c r="V9" s="45" t="str">
        <f>IF(AND('Mapa final'!$AB$16="Muy Alta",'Mapa final'!$AD$16="Catastrófico"),CONCATENATE("R4C",'Mapa final'!$R$16),"")</f>
        <v/>
      </c>
      <c r="W9" s="46" t="str">
        <f>IF(AND('Mapa final'!$AB$17="Muy Alta",'Mapa final'!$AD$17="Catastrófico"),CONCATENATE("R4C",'Mapa final'!$R$17),"")</f>
        <v/>
      </c>
      <c r="X9" s="102" t="str">
        <f>IF(AND('Mapa final'!$AB$18="Muy Alta",'Mapa final'!$AD$18="Catastrófico"),CONCATENATE("R4C",'Mapa final'!$R$18),"")</f>
        <v/>
      </c>
      <c r="Y9" s="58"/>
      <c r="Z9" s="276"/>
      <c r="AA9" s="277"/>
      <c r="AB9" s="277"/>
      <c r="AC9" s="277"/>
      <c r="AD9" s="277"/>
      <c r="AE9" s="27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row>
    <row r="10" spans="1:76" ht="15" customHeight="1" x14ac:dyDescent="0.25">
      <c r="A10" s="58"/>
      <c r="B10" s="282"/>
      <c r="C10" s="282"/>
      <c r="D10" s="283"/>
      <c r="E10" s="259"/>
      <c r="F10" s="272"/>
      <c r="G10" s="272"/>
      <c r="H10" s="272"/>
      <c r="I10" s="254"/>
      <c r="J10" s="107" t="str">
        <f>IF(AND('Mapa final'!$AB$19="Muy Alta",'Mapa final'!$AD$19="Leve"),CONCATENATE("R5C",'Mapa final'!$R$19),"")</f>
        <v/>
      </c>
      <c r="K10" s="44" t="str">
        <f>IF(AND('Mapa final'!$AB$20="Muy Alta",'Mapa final'!$AD$20="Leve"),CONCATENATE("R5C",'Mapa final'!$R$20),"")</f>
        <v/>
      </c>
      <c r="L10" s="108" t="str">
        <f>IF(AND('Mapa final'!$AB$21="Muy Alta",'Mapa final'!$AD$21="Leve"),CONCATENATE("R5C",'Mapa final'!$R$21),"")</f>
        <v/>
      </c>
      <c r="M10" s="107" t="str">
        <f>IF(AND('Mapa final'!$AB$19="Muy Alta",'Mapa final'!$AD$19="Menor"),CONCATENATE("R5C",'Mapa final'!$R$19),"")</f>
        <v/>
      </c>
      <c r="N10" s="44" t="str">
        <f>IF(AND('Mapa final'!$AB$20="Muy Alta",'Mapa final'!$AD$20="Menor"),CONCATENATE("R5C",'Mapa final'!$R$20),"")</f>
        <v/>
      </c>
      <c r="O10" s="108" t="str">
        <f>IF(AND('Mapa final'!$AB$21="Muy Alta",'Mapa final'!$AD$21="Menor"),CONCATENATE("R5C",'Mapa final'!$R$21),"")</f>
        <v/>
      </c>
      <c r="P10" s="107" t="str">
        <f>IF(AND('Mapa final'!$AB$19="Muy Alta",'Mapa final'!$AD$19="Moderado"),CONCATENATE("R5C",'Mapa final'!$R$19),"")</f>
        <v/>
      </c>
      <c r="Q10" s="44" t="str">
        <f>IF(AND('Mapa final'!$AB$20="Muy Alta",'Mapa final'!$AD$20="Moderado"),CONCATENATE("R5C",'Mapa final'!$R$20),"")</f>
        <v/>
      </c>
      <c r="R10" s="108" t="str">
        <f>IF(AND('Mapa final'!$AB$21="Muy Alta",'Mapa final'!$AD$21="Moderado"),CONCATENATE("R5C",'Mapa final'!$R$21),"")</f>
        <v/>
      </c>
      <c r="S10" s="107" t="str">
        <f>IF(AND('Mapa final'!$AB$19="Muy Alta",'Mapa final'!$AD$19="Mayor"),CONCATENATE("R5C",'Mapa final'!$R$19),"")</f>
        <v/>
      </c>
      <c r="T10" s="44" t="str">
        <f>IF(AND('Mapa final'!$AB$20="Muy Alta",'Mapa final'!$AD$20="Mayor"),CONCATENATE("R5C",'Mapa final'!$R$20),"")</f>
        <v/>
      </c>
      <c r="U10" s="108" t="str">
        <f>IF(AND('Mapa final'!$AB$21="Muy Alta",'Mapa final'!$AD$21="Mayor"),CONCATENATE("R5C",'Mapa final'!$R$21),"")</f>
        <v/>
      </c>
      <c r="V10" s="45" t="str">
        <f>IF(AND('Mapa final'!$AB$19="Muy Alta",'Mapa final'!$AD$19="Catastrófico"),CONCATENATE("R5C",'Mapa final'!$R$19),"")</f>
        <v/>
      </c>
      <c r="W10" s="46" t="str">
        <f>IF(AND('Mapa final'!$AB$20="Muy Alta",'Mapa final'!$AD$20="Catastrófico"),CONCATENATE("R5C",'Mapa final'!$R$20),"")</f>
        <v/>
      </c>
      <c r="X10" s="102" t="str">
        <f>IF(AND('Mapa final'!$AB$21="Muy Alta",'Mapa final'!$AD$21="Catastrófico"),CONCATENATE("R5C",'Mapa final'!$R$21),"")</f>
        <v/>
      </c>
      <c r="Y10" s="58"/>
      <c r="Z10" s="276"/>
      <c r="AA10" s="277"/>
      <c r="AB10" s="277"/>
      <c r="AC10" s="277"/>
      <c r="AD10" s="277"/>
      <c r="AE10" s="27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row>
    <row r="11" spans="1:76" ht="15" customHeight="1" x14ac:dyDescent="0.25">
      <c r="A11" s="58"/>
      <c r="B11" s="282"/>
      <c r="C11" s="282"/>
      <c r="D11" s="283"/>
      <c r="E11" s="259"/>
      <c r="F11" s="272"/>
      <c r="G11" s="272"/>
      <c r="H11" s="272"/>
      <c r="I11" s="254"/>
      <c r="J11" s="107" t="str">
        <f>IF(AND('Mapa final'!$AB$22="Muy Alta",'Mapa final'!$AD$22="Leve"),CONCATENATE("R6C",'Mapa final'!$R$22),"")</f>
        <v/>
      </c>
      <c r="K11" s="44" t="str">
        <f>IF(AND('Mapa final'!$AB$23="Muy Alta",'Mapa final'!$AD$23="Leve"),CONCATENATE("R6C",'Mapa final'!$R$23),"")</f>
        <v/>
      </c>
      <c r="L11" s="108" t="str">
        <f>IF(AND('Mapa final'!$AB$24="Muy Alta",'Mapa final'!$AD$24="Leve"),CONCATENATE("R6C",'Mapa final'!$R$24),"")</f>
        <v/>
      </c>
      <c r="M11" s="107" t="str">
        <f>IF(AND('Mapa final'!$AB$22="Muy Alta",'Mapa final'!$AD$22="Menor"),CONCATENATE("R6C",'Mapa final'!$R$22),"")</f>
        <v/>
      </c>
      <c r="N11" s="44" t="str">
        <f>IF(AND('Mapa final'!$AB$23="Muy Alta",'Mapa final'!$AD$23="Menor"),CONCATENATE("R6C",'Mapa final'!$R$23),"")</f>
        <v/>
      </c>
      <c r="O11" s="108" t="str">
        <f>IF(AND('Mapa final'!$AB$24="Muy Alta",'Mapa final'!$AD$24="Menor"),CONCATENATE("R6C",'Mapa final'!$R$24),"")</f>
        <v/>
      </c>
      <c r="P11" s="107" t="str">
        <f>IF(AND('Mapa final'!$AB$22="Muy Alta",'Mapa final'!$AD$22="Moderado"),CONCATENATE("R6C",'Mapa final'!$R$22),"")</f>
        <v/>
      </c>
      <c r="Q11" s="44" t="str">
        <f>IF(AND('Mapa final'!$AB$23="Muy Alta",'Mapa final'!$AD$23="Moderado"),CONCATENATE("R6C",'Mapa final'!$R$23),"")</f>
        <v/>
      </c>
      <c r="R11" s="108" t="str">
        <f>IF(AND('Mapa final'!$AB$24="Muy Alta",'Mapa final'!$AD$24="Moderado"),CONCATENATE("R6C",'Mapa final'!$R$24),"")</f>
        <v/>
      </c>
      <c r="S11" s="107" t="str">
        <f>IF(AND('Mapa final'!$AB$22="Muy Alta",'Mapa final'!$AD$22="Mayor"),CONCATENATE("R6C",'Mapa final'!$R$22),"")</f>
        <v/>
      </c>
      <c r="T11" s="44" t="str">
        <f>IF(AND('Mapa final'!$AB$23="Muy Alta",'Mapa final'!$AD$23="Mayor"),CONCATENATE("R6C",'Mapa final'!$R$23),"")</f>
        <v/>
      </c>
      <c r="U11" s="108" t="str">
        <f>IF(AND('Mapa final'!$AB$24="Muy Alta",'Mapa final'!$AD$24="Mayor"),CONCATENATE("R6C",'Mapa final'!$R$24),"")</f>
        <v/>
      </c>
      <c r="V11" s="45" t="str">
        <f>IF(AND('Mapa final'!$AB$22="Muy Alta",'Mapa final'!$AD$22="Catastrófico"),CONCATENATE("R6C",'Mapa final'!$R$22),"")</f>
        <v/>
      </c>
      <c r="W11" s="46" t="str">
        <f>IF(AND('Mapa final'!$AB$23="Muy Alta",'Mapa final'!$AD$23="Catastrófico"),CONCATENATE("R6C",'Mapa final'!$R$23),"")</f>
        <v/>
      </c>
      <c r="X11" s="102" t="str">
        <f>IF(AND('Mapa final'!$AB$24="Muy Alta",'Mapa final'!$AD$24="Catastrófico"),CONCATENATE("R6C",'Mapa final'!$R$24),"")</f>
        <v/>
      </c>
      <c r="Y11" s="58"/>
      <c r="Z11" s="276"/>
      <c r="AA11" s="277"/>
      <c r="AB11" s="277"/>
      <c r="AC11" s="277"/>
      <c r="AD11" s="277"/>
      <c r="AE11" s="27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row>
    <row r="12" spans="1:76" ht="15" customHeight="1" x14ac:dyDescent="0.25">
      <c r="A12" s="58"/>
      <c r="B12" s="282"/>
      <c r="C12" s="282"/>
      <c r="D12" s="283"/>
      <c r="E12" s="259"/>
      <c r="F12" s="272"/>
      <c r="G12" s="272"/>
      <c r="H12" s="272"/>
      <c r="I12" s="254"/>
      <c r="J12" s="107" t="str">
        <f>IF(AND('Mapa final'!$AB$25="Muy Alta",'Mapa final'!$AD$25="Leve"),CONCATENATE("R7C",'Mapa final'!$R$25),"")</f>
        <v/>
      </c>
      <c r="K12" s="44" t="str">
        <f>IF(AND('Mapa final'!$AB$26="Muy Alta",'Mapa final'!$AD$26="Leve"),CONCATENATE("R7C",'Mapa final'!$R$26),"")</f>
        <v/>
      </c>
      <c r="L12" s="108" t="str">
        <f>IF(AND('Mapa final'!$AB$27="Muy Alta",'Mapa final'!$AD$27="Leve"),CONCATENATE("R7C",'Mapa final'!$R$27),"")</f>
        <v/>
      </c>
      <c r="M12" s="107" t="str">
        <f>IF(AND('Mapa final'!$AB$25="Muy Alta",'Mapa final'!$AD$25="Menor"),CONCATENATE("R7C",'Mapa final'!$R$25),"")</f>
        <v/>
      </c>
      <c r="N12" s="44" t="str">
        <f>IF(AND('Mapa final'!$AB$26="Muy Alta",'Mapa final'!$AD$26="Menor"),CONCATENATE("R7C",'Mapa final'!$R$26),"")</f>
        <v/>
      </c>
      <c r="O12" s="108" t="str">
        <f>IF(AND('Mapa final'!$AB$27="Muy Alta",'Mapa final'!$AD$27="Menor"),CONCATENATE("R7C",'Mapa final'!$R$27),"")</f>
        <v/>
      </c>
      <c r="P12" s="107" t="str">
        <f>IF(AND('Mapa final'!$AB$25="Muy Alta",'Mapa final'!$AD$25="Moderado"),CONCATENATE("R7C",'Mapa final'!$R$25),"")</f>
        <v/>
      </c>
      <c r="Q12" s="44" t="str">
        <f>IF(AND('Mapa final'!$AB$26="Muy Alta",'Mapa final'!$AD$26="Moderado"),CONCATENATE("R7C",'Mapa final'!$R$26),"")</f>
        <v/>
      </c>
      <c r="R12" s="108" t="str">
        <f>IF(AND('Mapa final'!$AB$27="Muy Alta",'Mapa final'!$AD$27="Moderado"),CONCATENATE("R7C",'Mapa final'!$R$27),"")</f>
        <v/>
      </c>
      <c r="S12" s="107" t="str">
        <f>IF(AND('Mapa final'!$AB$25="Muy Alta",'Mapa final'!$AD$25="Mayor"),CONCATENATE("R7C",'Mapa final'!$R$25),"")</f>
        <v/>
      </c>
      <c r="T12" s="44" t="str">
        <f>IF(AND('Mapa final'!$AB$26="Muy Alta",'Mapa final'!$AD$26="Mayor"),CONCATENATE("R7C",'Mapa final'!$R$26),"")</f>
        <v/>
      </c>
      <c r="U12" s="108" t="str">
        <f>IF(AND('Mapa final'!$AB$27="Muy Alta",'Mapa final'!$AD$27="Mayor"),CONCATENATE("R7C",'Mapa final'!$R$27),"")</f>
        <v/>
      </c>
      <c r="V12" s="45" t="str">
        <f>IF(AND('Mapa final'!$AB$25="Muy Alta",'Mapa final'!$AD$25="Catastrófico"),CONCATENATE("R7C",'Mapa final'!$R$25),"")</f>
        <v/>
      </c>
      <c r="W12" s="46" t="str">
        <f>IF(AND('Mapa final'!$AB$26="Muy Alta",'Mapa final'!$AD$26="Catastrófico"),CONCATENATE("R7C",'Mapa final'!$R$26),"")</f>
        <v/>
      </c>
      <c r="X12" s="102" t="str">
        <f>IF(AND('Mapa final'!$AB$27="Muy Alta",'Mapa final'!$AD$27="Catastrófico"),CONCATENATE("R7C",'Mapa final'!$R$27),"")</f>
        <v/>
      </c>
      <c r="Y12" s="58"/>
      <c r="Z12" s="276"/>
      <c r="AA12" s="277"/>
      <c r="AB12" s="277"/>
      <c r="AC12" s="277"/>
      <c r="AD12" s="277"/>
      <c r="AE12" s="27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row>
    <row r="13" spans="1:76" ht="15" customHeight="1" x14ac:dyDescent="0.25">
      <c r="A13" s="58"/>
      <c r="B13" s="282"/>
      <c r="C13" s="282"/>
      <c r="D13" s="283"/>
      <c r="E13" s="259"/>
      <c r="F13" s="272"/>
      <c r="G13" s="272"/>
      <c r="H13" s="272"/>
      <c r="I13" s="254"/>
      <c r="J13" s="107" t="str">
        <f>IF(AND('Mapa final'!$AB$28="Muy Alta",'Mapa final'!$AD$28="Leve"),CONCATENATE("R8C",'Mapa final'!$R$28),"")</f>
        <v/>
      </c>
      <c r="K13" s="44" t="str">
        <f>IF(AND('Mapa final'!$AB$29="Muy Alta",'Mapa final'!$AD$29="Leve"),CONCATENATE("R8C",'Mapa final'!$R$29),"")</f>
        <v/>
      </c>
      <c r="L13" s="108" t="str">
        <f>IF(AND('Mapa final'!$AB$30="Muy Alta",'Mapa final'!$AD$30="Leve"),CONCATENATE("R8C",'Mapa final'!$R$30),"")</f>
        <v/>
      </c>
      <c r="M13" s="107" t="str">
        <f>IF(AND('Mapa final'!$AB$28="Muy Alta",'Mapa final'!$AD$28="Menor"),CONCATENATE("R8C",'Mapa final'!$R$28),"")</f>
        <v/>
      </c>
      <c r="N13" s="44" t="str">
        <f>IF(AND('Mapa final'!$AB$29="Muy Alta",'Mapa final'!$AD$29="Menor"),CONCATENATE("R8C",'Mapa final'!$R$29),"")</f>
        <v/>
      </c>
      <c r="O13" s="108" t="str">
        <f>IF(AND('Mapa final'!$AB$30="Muy Alta",'Mapa final'!$AD$30="Menor"),CONCATENATE("R8C",'Mapa final'!$R$30),"")</f>
        <v/>
      </c>
      <c r="P13" s="107" t="str">
        <f>IF(AND('Mapa final'!$AB$28="Muy Alta",'Mapa final'!$AD$28="Moderado"),CONCATENATE("R8C",'Mapa final'!$R$28),"")</f>
        <v/>
      </c>
      <c r="Q13" s="44" t="str">
        <f>IF(AND('Mapa final'!$AB$29="Muy Alta",'Mapa final'!$AD$29="Moderado"),CONCATENATE("R8C",'Mapa final'!$R$29),"")</f>
        <v/>
      </c>
      <c r="R13" s="108" t="str">
        <f>IF(AND('Mapa final'!$AB$30="Muy Alta",'Mapa final'!$AD$30="Moderado"),CONCATENATE("R8C",'Mapa final'!$R$30),"")</f>
        <v/>
      </c>
      <c r="S13" s="107" t="str">
        <f>IF(AND('Mapa final'!$AB$28="Muy Alta",'Mapa final'!$AD$28="Mayor"),CONCATENATE("R8C",'Mapa final'!$R$28),"")</f>
        <v/>
      </c>
      <c r="T13" s="44" t="str">
        <f>IF(AND('Mapa final'!$AB$29="Muy Alta",'Mapa final'!$AD$29="Mayor"),CONCATENATE("R8C",'Mapa final'!$R$29),"")</f>
        <v/>
      </c>
      <c r="U13" s="108" t="str">
        <f>IF(AND('Mapa final'!$AB$30="Muy Alta",'Mapa final'!$AD$30="Mayor"),CONCATENATE("R8C",'Mapa final'!$R$30),"")</f>
        <v/>
      </c>
      <c r="V13" s="45" t="str">
        <f>IF(AND('Mapa final'!$AB$28="Muy Alta",'Mapa final'!$AD$28="Catastrófico"),CONCATENATE("R8C",'Mapa final'!$R$28),"")</f>
        <v/>
      </c>
      <c r="W13" s="46" t="str">
        <f>IF(AND('Mapa final'!$AB$29="Muy Alta",'Mapa final'!$AD$29="Catastrófico"),CONCATENATE("R8C",'Mapa final'!$R$29),"")</f>
        <v/>
      </c>
      <c r="X13" s="102" t="str">
        <f>IF(AND('Mapa final'!$AB$30="Muy Alta",'Mapa final'!$AD$30="Catastrófico"),CONCATENATE("R8C",'Mapa final'!$R$30),"")</f>
        <v/>
      </c>
      <c r="Y13" s="58"/>
      <c r="Z13" s="276"/>
      <c r="AA13" s="277"/>
      <c r="AB13" s="277"/>
      <c r="AC13" s="277"/>
      <c r="AD13" s="277"/>
      <c r="AE13" s="27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row>
    <row r="14" spans="1:76" ht="15" customHeight="1" x14ac:dyDescent="0.25">
      <c r="A14" s="58"/>
      <c r="B14" s="282"/>
      <c r="C14" s="282"/>
      <c r="D14" s="283"/>
      <c r="E14" s="259"/>
      <c r="F14" s="272"/>
      <c r="G14" s="272"/>
      <c r="H14" s="272"/>
      <c r="I14" s="254"/>
      <c r="J14" s="107" t="str">
        <f>IF(AND('Mapa final'!$AB$31="Muy Alta",'Mapa final'!$AD$31="Leve"),CONCATENATE("R9C",'Mapa final'!$R$31),"")</f>
        <v/>
      </c>
      <c r="K14" s="44" t="str">
        <f>IF(AND('Mapa final'!$AB$32="Muy Alta",'Mapa final'!$AD$32="Leve"),CONCATENATE("R9C",'Mapa final'!$R$32),"")</f>
        <v/>
      </c>
      <c r="L14" s="108" t="str">
        <f>IF(AND('Mapa final'!$AB$33="Muy Alta",'Mapa final'!$AD$33="Leve"),CONCATENATE("R9C",'Mapa final'!$R$33),"")</f>
        <v/>
      </c>
      <c r="M14" s="107" t="str">
        <f>IF(AND('Mapa final'!$AB$31="Muy Alta",'Mapa final'!$AD$31="Menor"),CONCATENATE("R9C",'Mapa final'!$R$31),"")</f>
        <v/>
      </c>
      <c r="N14" s="44" t="str">
        <f>IF(AND('Mapa final'!$AB$32="Muy Alta",'Mapa final'!$AD$32="Menor"),CONCATENATE("R9C",'Mapa final'!$R$32),"")</f>
        <v/>
      </c>
      <c r="O14" s="108" t="str">
        <f>IF(AND('Mapa final'!$AB$33="Muy Alta",'Mapa final'!$AD$33="Menor"),CONCATENATE("R9C",'Mapa final'!$R$33),"")</f>
        <v/>
      </c>
      <c r="P14" s="107" t="str">
        <f>IF(AND('Mapa final'!$AB$31="Muy Alta",'Mapa final'!$AD$31="Moderado"),CONCATENATE("R9C",'Mapa final'!$R$31),"")</f>
        <v/>
      </c>
      <c r="Q14" s="44" t="str">
        <f>IF(AND('Mapa final'!$AB$32="Muy Alta",'Mapa final'!$AD$32="Moderado"),CONCATENATE("R9C",'Mapa final'!$R$32),"")</f>
        <v/>
      </c>
      <c r="R14" s="108" t="str">
        <f>IF(AND('Mapa final'!$AB$33="Muy Alta",'Mapa final'!$AD$33="Moderado"),CONCATENATE("R9C",'Mapa final'!$R$33),"")</f>
        <v/>
      </c>
      <c r="S14" s="107" t="str">
        <f>IF(AND('Mapa final'!$AB$31="Muy Alta",'Mapa final'!$AD$31="Mayor"),CONCATENATE("R9C",'Mapa final'!$R$31),"")</f>
        <v/>
      </c>
      <c r="T14" s="44" t="str">
        <f>IF(AND('Mapa final'!$AB$32="Muy Alta",'Mapa final'!$AD$32="Mayor"),CONCATENATE("R9C",'Mapa final'!$R$32),"")</f>
        <v/>
      </c>
      <c r="U14" s="108" t="str">
        <f>IF(AND('Mapa final'!$AB$33="Muy Alta",'Mapa final'!$AD$33="Mayor"),CONCATENATE("R9C",'Mapa final'!$R$33),"")</f>
        <v/>
      </c>
      <c r="V14" s="45" t="str">
        <f>IF(AND('Mapa final'!$AB$31="Muy Alta",'Mapa final'!$AD$31="Catastrófico"),CONCATENATE("R9C",'Mapa final'!$R$31),"")</f>
        <v/>
      </c>
      <c r="W14" s="46" t="str">
        <f>IF(AND('Mapa final'!$AB$32="Muy Alta",'Mapa final'!$AD$32="Catastrófico"),CONCATENATE("R9C",'Mapa final'!$R$32),"")</f>
        <v/>
      </c>
      <c r="X14" s="102" t="str">
        <f>IF(AND('Mapa final'!$AB$33="Muy Alta",'Mapa final'!$AD$33="Catastrófico"),CONCATENATE("R9C",'Mapa final'!$R$33),"")</f>
        <v/>
      </c>
      <c r="Y14" s="58"/>
      <c r="Z14" s="276"/>
      <c r="AA14" s="277"/>
      <c r="AB14" s="277"/>
      <c r="AC14" s="277"/>
      <c r="AD14" s="277"/>
      <c r="AE14" s="27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row>
    <row r="15" spans="1:76" ht="15" customHeight="1" x14ac:dyDescent="0.25">
      <c r="A15" s="58"/>
      <c r="B15" s="282"/>
      <c r="C15" s="282"/>
      <c r="D15" s="283"/>
      <c r="E15" s="259"/>
      <c r="F15" s="272"/>
      <c r="G15" s="272"/>
      <c r="H15" s="272"/>
      <c r="I15" s="254"/>
      <c r="J15" s="107" t="str">
        <f>IF(AND('Mapa final'!$AB$34="Muy Alta",'Mapa final'!$AD$34="Leve"),CONCATENATE("R10C",'Mapa final'!$R$34),"")</f>
        <v/>
      </c>
      <c r="K15" s="44" t="str">
        <f>IF(AND('Mapa final'!$AB$35="Muy Alta",'Mapa final'!$AD$35="Leve"),CONCATENATE("R10C",'Mapa final'!$R$35),"")</f>
        <v/>
      </c>
      <c r="L15" s="108" t="str">
        <f>IF(AND('Mapa final'!$AB$36="Muy Alta",'Mapa final'!$AD$36="Leve"),CONCATENATE("R10C",'Mapa final'!$R$36),"")</f>
        <v/>
      </c>
      <c r="M15" s="107" t="str">
        <f>IF(AND('Mapa final'!$AB$34="Muy Alta",'Mapa final'!$AD$34="Menor"),CONCATENATE("R10C",'Mapa final'!$R$34),"")</f>
        <v/>
      </c>
      <c r="N15" s="44" t="str">
        <f>IF(AND('Mapa final'!$AB$35="Muy Alta",'Mapa final'!$AD$35="Menor"),CONCATENATE("R10C",'Mapa final'!$R$35),"")</f>
        <v/>
      </c>
      <c r="O15" s="108" t="str">
        <f>IF(AND('Mapa final'!$AB$36="Muy Alta",'Mapa final'!$AD$36="Menor"),CONCATENATE("R10C",'Mapa final'!$R$36),"")</f>
        <v/>
      </c>
      <c r="P15" s="107" t="str">
        <f>IF(AND('Mapa final'!$AB$34="Muy Alta",'Mapa final'!$AD$34="Moderado"),CONCATENATE("R10C",'Mapa final'!$R$34),"")</f>
        <v/>
      </c>
      <c r="Q15" s="44" t="str">
        <f>IF(AND('Mapa final'!$AB$35="Muy Alta",'Mapa final'!$AD$35="Moderado"),CONCATENATE("R10C",'Mapa final'!$R$35),"")</f>
        <v/>
      </c>
      <c r="R15" s="108" t="str">
        <f>IF(AND('Mapa final'!$AB$36="Muy Alta",'Mapa final'!$AD$36="Moderado"),CONCATENATE("R10C",'Mapa final'!$R$36),"")</f>
        <v/>
      </c>
      <c r="S15" s="107" t="str">
        <f>IF(AND('Mapa final'!$AB$34="Muy Alta",'Mapa final'!$AD$34="Mayor"),CONCATENATE("R10C",'Mapa final'!$R$34),"")</f>
        <v/>
      </c>
      <c r="T15" s="44" t="str">
        <f>IF(AND('Mapa final'!$AB$35="Muy Alta",'Mapa final'!$AD$35="Mayor"),CONCATENATE("R10C",'Mapa final'!$R$35),"")</f>
        <v/>
      </c>
      <c r="U15" s="108" t="str">
        <f>IF(AND('Mapa final'!$AB$36="Muy Alta",'Mapa final'!$AD$36="Mayor"),CONCATENATE("R10C",'Mapa final'!$R$36),"")</f>
        <v/>
      </c>
      <c r="V15" s="45" t="str">
        <f>IF(AND('Mapa final'!$AB$34="Muy Alta",'Mapa final'!$AD$34="Catastrófico"),CONCATENATE("R10C",'Mapa final'!$R$34),"")</f>
        <v/>
      </c>
      <c r="W15" s="46" t="str">
        <f>IF(AND('Mapa final'!$AB$35="Muy Alta",'Mapa final'!$AD$35="Catastrófico"),CONCATENATE("R10C",'Mapa final'!$R$35),"")</f>
        <v/>
      </c>
      <c r="X15" s="102" t="str">
        <f>IF(AND('Mapa final'!$AB$36="Muy Alta",'Mapa final'!$AD$36="Catastrófico"),CONCATENATE("R10C",'Mapa final'!$R$36),"")</f>
        <v/>
      </c>
      <c r="Y15" s="58"/>
      <c r="Z15" s="276"/>
      <c r="AA15" s="277"/>
      <c r="AB15" s="277"/>
      <c r="AC15" s="277"/>
      <c r="AD15" s="277"/>
      <c r="AE15" s="27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row>
    <row r="16" spans="1:76" ht="15" customHeight="1" x14ac:dyDescent="0.25">
      <c r="A16" s="58"/>
      <c r="B16" s="282"/>
      <c r="C16" s="282"/>
      <c r="D16" s="283"/>
      <c r="E16" s="259"/>
      <c r="F16" s="272"/>
      <c r="G16" s="272"/>
      <c r="H16" s="272"/>
      <c r="I16" s="254"/>
      <c r="J16" s="107" t="str">
        <f>IF(AND('Mapa final'!$AB$37="Muy Alta",'Mapa final'!$AD$37="Leve"),CONCATENATE("R11C",'Mapa final'!$R$37),"")</f>
        <v/>
      </c>
      <c r="K16" s="44" t="str">
        <f>IF(AND('Mapa final'!$AB$38="Muy Alta",'Mapa final'!$AD$38="Leve"),CONCATENATE("R11C",'Mapa final'!$R$38),"")</f>
        <v/>
      </c>
      <c r="L16" s="108" t="str">
        <f>IF(AND('Mapa final'!$AB$39="Muy Alta",'Mapa final'!$AD$39="Leve"),CONCATENATE("R11C",'Mapa final'!$R$39),"")</f>
        <v/>
      </c>
      <c r="M16" s="107" t="str">
        <f>IF(AND('Mapa final'!$AB$37="Muy Alta",'Mapa final'!$AD$37="Menor"),CONCATENATE("R11C",'Mapa final'!$R$37),"")</f>
        <v/>
      </c>
      <c r="N16" s="44" t="str">
        <f>IF(AND('Mapa final'!$AB$38="Muy Alta",'Mapa final'!$AD$38="Menor"),CONCATENATE("R11C",'Mapa final'!$R$38),"")</f>
        <v/>
      </c>
      <c r="O16" s="108" t="str">
        <f>IF(AND('Mapa final'!$AB$39="Muy Alta",'Mapa final'!$AD$39="Menor"),CONCATENATE("R11C",'Mapa final'!$R$39),"")</f>
        <v/>
      </c>
      <c r="P16" s="107" t="str">
        <f>IF(AND('Mapa final'!$AB$37="Muy Alta",'Mapa final'!$AD$37="Moderado"),CONCATENATE("R11C",'Mapa final'!$R$37),"")</f>
        <v/>
      </c>
      <c r="Q16" s="44" t="str">
        <f>IF(AND('Mapa final'!$AB$38="Muy Alta",'Mapa final'!$AD$38="Moderado"),CONCATENATE("R11C",'Mapa final'!$R$38),"")</f>
        <v/>
      </c>
      <c r="R16" s="108" t="str">
        <f>IF(AND('Mapa final'!$AB$39="Muy Alta",'Mapa final'!$AD$39="Moderado"),CONCATENATE("R11C",'Mapa final'!$R$39),"")</f>
        <v/>
      </c>
      <c r="S16" s="107" t="str">
        <f>IF(AND('Mapa final'!$AB$37="Muy Alta",'Mapa final'!$AD$37="Mayor"),CONCATENATE("R11C",'Mapa final'!$R$37),"")</f>
        <v/>
      </c>
      <c r="T16" s="44" t="str">
        <f>IF(AND('Mapa final'!$AB$38="Muy Alta",'Mapa final'!$AD$38="Mayor"),CONCATENATE("R11C",'Mapa final'!$R$38),"")</f>
        <v/>
      </c>
      <c r="U16" s="108" t="str">
        <f>IF(AND('Mapa final'!$AB$39="Muy Alta",'Mapa final'!$AD$39="Mayor"),CONCATENATE("R11C",'Mapa final'!$R$39),"")</f>
        <v/>
      </c>
      <c r="V16" s="45" t="str">
        <f>IF(AND('Mapa final'!$AB$37="Muy Alta",'Mapa final'!$AD$37="Catastrófico"),CONCATENATE("R11C",'Mapa final'!$R$37),"")</f>
        <v/>
      </c>
      <c r="W16" s="46" t="str">
        <f>IF(AND('Mapa final'!$AB$38="Muy Alta",'Mapa final'!$AD$38="Catastrófico"),CONCATENATE("R11C",'Mapa final'!$R$38),"")</f>
        <v/>
      </c>
      <c r="X16" s="102" t="str">
        <f>IF(AND('Mapa final'!$AB$39="Muy Alta",'Mapa final'!$AD$39="Catastrófico"),CONCATENATE("R11C",'Mapa final'!$R$39),"")</f>
        <v/>
      </c>
      <c r="Y16" s="58"/>
      <c r="Z16" s="276"/>
      <c r="AA16" s="277"/>
      <c r="AB16" s="277"/>
      <c r="AC16" s="277"/>
      <c r="AD16" s="277"/>
      <c r="AE16" s="27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row>
    <row r="17" spans="1:61" ht="15" customHeight="1" x14ac:dyDescent="0.25">
      <c r="A17" s="58"/>
      <c r="B17" s="282"/>
      <c r="C17" s="282"/>
      <c r="D17" s="283"/>
      <c r="E17" s="259"/>
      <c r="F17" s="272"/>
      <c r="G17" s="272"/>
      <c r="H17" s="272"/>
      <c r="I17" s="254"/>
      <c r="J17" s="107" t="str">
        <f>IF(AND('Mapa final'!$AB$40="Muy Alta",'Mapa final'!$AD$40="Leve"),CONCATENATE("R12C",'Mapa final'!$R$40),"")</f>
        <v/>
      </c>
      <c r="K17" s="44" t="str">
        <f>IF(AND('Mapa final'!$AB$41="Muy Alta",'Mapa final'!$AD$41="Leve"),CONCATENATE("R12C",'Mapa final'!$R$41),"")</f>
        <v/>
      </c>
      <c r="L17" s="108" t="str">
        <f>IF(AND('Mapa final'!$AB$42="Muy Alta",'Mapa final'!$AD$42="Leve"),CONCATENATE("R12C",'Mapa final'!$R$42),"")</f>
        <v/>
      </c>
      <c r="M17" s="107" t="str">
        <f>IF(AND('Mapa final'!$AB$40="Muy Alta",'Mapa final'!$AD$40="Menor"),CONCATENATE("R12C",'Mapa final'!$R$40),"")</f>
        <v/>
      </c>
      <c r="N17" s="44" t="str">
        <f>IF(AND('Mapa final'!$AB$41="Muy Alta",'Mapa final'!$AD$41="Menor"),CONCATENATE("R12C",'Mapa final'!$R$41),"")</f>
        <v/>
      </c>
      <c r="O17" s="108" t="str">
        <f>IF(AND('Mapa final'!$AB$42="Muy Alta",'Mapa final'!$AD$42="Menor"),CONCATENATE("R12C",'Mapa final'!$R$42),"")</f>
        <v/>
      </c>
      <c r="P17" s="107" t="str">
        <f>IF(AND('Mapa final'!$AB$40="Muy Alta",'Mapa final'!$AD$40="Moderado"),CONCATENATE("R12C",'Mapa final'!$R$40),"")</f>
        <v/>
      </c>
      <c r="Q17" s="44" t="str">
        <f>IF(AND('Mapa final'!$AB$41="Muy Alta",'Mapa final'!$AD$41="Moderado"),CONCATENATE("R12C",'Mapa final'!$R$41),"")</f>
        <v/>
      </c>
      <c r="R17" s="108" t="str">
        <f>IF(AND('Mapa final'!$AB$42="Muy Alta",'Mapa final'!$AD$42="Moderado"),CONCATENATE("R12C",'Mapa final'!$R$42),"")</f>
        <v/>
      </c>
      <c r="S17" s="107" t="str">
        <f>IF(AND('Mapa final'!$AB$40="Muy Alta",'Mapa final'!$AD$40="Mayor"),CONCATENATE("R12C",'Mapa final'!$R$40),"")</f>
        <v/>
      </c>
      <c r="T17" s="44" t="str">
        <f>IF(AND('Mapa final'!$AB$41="Muy Alta",'Mapa final'!$AD$41="Mayor"),CONCATENATE("R12C",'Mapa final'!$R$41),"")</f>
        <v/>
      </c>
      <c r="U17" s="108" t="str">
        <f>IF(AND('Mapa final'!$AB$42="Muy Alta",'Mapa final'!$AD$42="Mayor"),CONCATENATE("R12C",'Mapa final'!$R$42),"")</f>
        <v/>
      </c>
      <c r="V17" s="45" t="str">
        <f>IF(AND('Mapa final'!$AB$40="Muy Alta",'Mapa final'!$AD$40="Catastrófico"),CONCATENATE("R12C",'Mapa final'!$R$40),"")</f>
        <v/>
      </c>
      <c r="W17" s="46" t="str">
        <f>IF(AND('Mapa final'!$AB$41="Muy Alta",'Mapa final'!$AD$41="Catastrófico"),CONCATENATE("R12C",'Mapa final'!$R$41),"")</f>
        <v/>
      </c>
      <c r="X17" s="102" t="str">
        <f>IF(AND('Mapa final'!$AB$42="Muy Alta",'Mapa final'!$AD$42="Catastrófico"),CONCATENATE("R12C",'Mapa final'!$R$42),"")</f>
        <v/>
      </c>
      <c r="Y17" s="58"/>
      <c r="Z17" s="276"/>
      <c r="AA17" s="277"/>
      <c r="AB17" s="277"/>
      <c r="AC17" s="277"/>
      <c r="AD17" s="277"/>
      <c r="AE17" s="27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row>
    <row r="18" spans="1:61" ht="15" customHeight="1" x14ac:dyDescent="0.25">
      <c r="A18" s="58"/>
      <c r="B18" s="282"/>
      <c r="C18" s="282"/>
      <c r="D18" s="283"/>
      <c r="E18" s="259"/>
      <c r="F18" s="272"/>
      <c r="G18" s="272"/>
      <c r="H18" s="272"/>
      <c r="I18" s="254"/>
      <c r="J18" s="107" t="str">
        <f>IF(AND('Mapa final'!$AB$43="Muy Alta",'Mapa final'!$AD$43="Leve"),CONCATENATE("R13C",'Mapa final'!$R$43),"")</f>
        <v/>
      </c>
      <c r="K18" s="44" t="str">
        <f>IF(AND('Mapa final'!$AB$44="Muy Alta",'Mapa final'!$AD$44="Leve"),CONCATENATE("R13C",'Mapa final'!$R$44),"")</f>
        <v/>
      </c>
      <c r="L18" s="108" t="str">
        <f>IF(AND('Mapa final'!$AB$45="Muy Alta",'Mapa final'!$AD$45="Leve"),CONCATENATE("R13C",'Mapa final'!$R$45),"")</f>
        <v/>
      </c>
      <c r="M18" s="107" t="str">
        <f>IF(AND('Mapa final'!$AB$43="Muy Alta",'Mapa final'!$AD$43="Menor"),CONCATENATE("R13C",'Mapa final'!$R$43),"")</f>
        <v/>
      </c>
      <c r="N18" s="44" t="str">
        <f>IF(AND('Mapa final'!$AB$44="Muy Alta",'Mapa final'!$AD$44="Menor"),CONCATENATE("R13C",'Mapa final'!$R$44),"")</f>
        <v/>
      </c>
      <c r="O18" s="108" t="str">
        <f>IF(AND('Mapa final'!$AB$45="Muy Alta",'Mapa final'!$AD$45="Menor"),CONCATENATE("R13C",'Mapa final'!$R$45),"")</f>
        <v/>
      </c>
      <c r="P18" s="107" t="str">
        <f>IF(AND('Mapa final'!$AB$43="Muy Alta",'Mapa final'!$AD$43="Moderado"),CONCATENATE("R13C",'Mapa final'!$R$43),"")</f>
        <v/>
      </c>
      <c r="Q18" s="44" t="str">
        <f>IF(AND('Mapa final'!$AB$44="Muy Alta",'Mapa final'!$AD$44="Moderado"),CONCATENATE("R13C",'Mapa final'!$R$44),"")</f>
        <v/>
      </c>
      <c r="R18" s="108" t="str">
        <f>IF(AND('Mapa final'!$AB$45="Muy Alta",'Mapa final'!$AD$45="Moderado"),CONCATENATE("R13C",'Mapa final'!$R$45),"")</f>
        <v/>
      </c>
      <c r="S18" s="107" t="str">
        <f>IF(AND('Mapa final'!$AB$43="Muy Alta",'Mapa final'!$AD$43="Mayor"),CONCATENATE("R13C",'Mapa final'!$R$43),"")</f>
        <v/>
      </c>
      <c r="T18" s="44" t="str">
        <f>IF(AND('Mapa final'!$AB$44="Muy Alta",'Mapa final'!$AD$44="Mayor"),CONCATENATE("R13C",'Mapa final'!$R$44),"")</f>
        <v/>
      </c>
      <c r="U18" s="108" t="str">
        <f>IF(AND('Mapa final'!$AB$45="Muy Alta",'Mapa final'!$AD$45="Mayor"),CONCATENATE("R13C",'Mapa final'!$R$45),"")</f>
        <v/>
      </c>
      <c r="V18" s="45" t="str">
        <f>IF(AND('Mapa final'!$AB$43="Muy Alta",'Mapa final'!$AD$43="Catastrófico"),CONCATENATE("R13C",'Mapa final'!$R$43),"")</f>
        <v/>
      </c>
      <c r="W18" s="46" t="str">
        <f>IF(AND('Mapa final'!$AB$44="Muy Alta",'Mapa final'!$AD$44="Catastrófico"),CONCATENATE("R13C",'Mapa final'!$R$44),"")</f>
        <v/>
      </c>
      <c r="X18" s="102" t="str">
        <f>IF(AND('Mapa final'!$AB$45="Muy Alta",'Mapa final'!$AD$45="Catastrófico"),CONCATENATE("R13C",'Mapa final'!$R$45),"")</f>
        <v/>
      </c>
      <c r="Y18" s="58"/>
      <c r="Z18" s="276"/>
      <c r="AA18" s="277"/>
      <c r="AB18" s="277"/>
      <c r="AC18" s="277"/>
      <c r="AD18" s="277"/>
      <c r="AE18" s="27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row>
    <row r="19" spans="1:61" ht="15" customHeight="1" x14ac:dyDescent="0.25">
      <c r="A19" s="58"/>
      <c r="B19" s="282"/>
      <c r="C19" s="282"/>
      <c r="D19" s="283"/>
      <c r="E19" s="259"/>
      <c r="F19" s="272"/>
      <c r="G19" s="272"/>
      <c r="H19" s="272"/>
      <c r="I19" s="254"/>
      <c r="J19" s="107" t="str">
        <f>IF(AND('Mapa final'!$AB$46="Muy Alta",'Mapa final'!$AD$46="Leve"),CONCATENATE("R14C",'Mapa final'!$R$46),"")</f>
        <v/>
      </c>
      <c r="K19" s="44" t="str">
        <f>IF(AND('Mapa final'!$AB$47="Muy Alta",'Mapa final'!$AD$47="Leve"),CONCATENATE("R14C",'Mapa final'!$R$47),"")</f>
        <v/>
      </c>
      <c r="L19" s="108" t="str">
        <f>IF(AND('Mapa final'!$AB$48="Muy Alta",'Mapa final'!$AD$48="Leve"),CONCATENATE("R14C",'Mapa final'!$R$48),"")</f>
        <v/>
      </c>
      <c r="M19" s="107" t="str">
        <f>IF(AND('Mapa final'!$AB$46="Muy Alta",'Mapa final'!$AD$46="Menor"),CONCATENATE("R14C",'Mapa final'!$R$46),"")</f>
        <v/>
      </c>
      <c r="N19" s="44" t="str">
        <f>IF(AND('Mapa final'!$AB$47="Muy Alta",'Mapa final'!$AD$47="Menor"),CONCATENATE("R14C",'Mapa final'!$R$47),"")</f>
        <v/>
      </c>
      <c r="O19" s="108" t="str">
        <f>IF(AND('Mapa final'!$AB$48="Muy Alta",'Mapa final'!$AD$48="Menor"),CONCATENATE("R14C",'Mapa final'!$R$48),"")</f>
        <v/>
      </c>
      <c r="P19" s="107" t="str">
        <f>IF(AND('Mapa final'!$AB$46="Muy Alta",'Mapa final'!$AD$46="Moderado"),CONCATENATE("R14C",'Mapa final'!$R$46),"")</f>
        <v/>
      </c>
      <c r="Q19" s="44" t="str">
        <f>IF(AND('Mapa final'!$AB$47="Muy Alta",'Mapa final'!$AD$47="Moderado"),CONCATENATE("R14C",'Mapa final'!$R$47),"")</f>
        <v/>
      </c>
      <c r="R19" s="108" t="str">
        <f>IF(AND('Mapa final'!$AB$48="Muy Alta",'Mapa final'!$AD$48="Moderado"),CONCATENATE("R14C",'Mapa final'!$R$48),"")</f>
        <v/>
      </c>
      <c r="S19" s="107" t="str">
        <f>IF(AND('Mapa final'!$AB$46="Muy Alta",'Mapa final'!$AD$46="Mayor"),CONCATENATE("R14C",'Mapa final'!$R$46),"")</f>
        <v/>
      </c>
      <c r="T19" s="44" t="str">
        <f>IF(AND('Mapa final'!$AB$47="Muy Alta",'Mapa final'!$AD$47="Mayor"),CONCATENATE("R14C",'Mapa final'!$R$47),"")</f>
        <v/>
      </c>
      <c r="U19" s="108" t="str">
        <f>IF(AND('Mapa final'!$AB$48="Muy Alta",'Mapa final'!$AD$48="Mayor"),CONCATENATE("R14C",'Mapa final'!$R$48),"")</f>
        <v/>
      </c>
      <c r="V19" s="45" t="str">
        <f>IF(AND('Mapa final'!$AB$46="Muy Alta",'Mapa final'!$AD$46="Catastrófico"),CONCATENATE("R14C",'Mapa final'!$R$46),"")</f>
        <v/>
      </c>
      <c r="W19" s="46" t="str">
        <f>IF(AND('Mapa final'!$AB$47="Muy Alta",'Mapa final'!$AD$47="Catastrófico"),CONCATENATE("R14C",'Mapa final'!$R$47),"")</f>
        <v/>
      </c>
      <c r="X19" s="102" t="str">
        <f>IF(AND('Mapa final'!$AB$48="Muy Alta",'Mapa final'!$AD$48="Catastrófico"),CONCATENATE("R14C",'Mapa final'!$R$48),"")</f>
        <v/>
      </c>
      <c r="Y19" s="58"/>
      <c r="Z19" s="276"/>
      <c r="AA19" s="277"/>
      <c r="AB19" s="277"/>
      <c r="AC19" s="277"/>
      <c r="AD19" s="277"/>
      <c r="AE19" s="27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row>
    <row r="20" spans="1:61" ht="15" customHeight="1" x14ac:dyDescent="0.25">
      <c r="A20" s="58"/>
      <c r="B20" s="282"/>
      <c r="C20" s="282"/>
      <c r="D20" s="283"/>
      <c r="E20" s="259"/>
      <c r="F20" s="272"/>
      <c r="G20" s="272"/>
      <c r="H20" s="272"/>
      <c r="I20" s="254"/>
      <c r="J20" s="107" t="str">
        <f>IF(AND('Mapa final'!$AB$49="Muy Alta",'Mapa final'!$AD$49="Leve"),CONCATENATE("R15C",'Mapa final'!$R$49),"")</f>
        <v/>
      </c>
      <c r="K20" s="44" t="str">
        <f>IF(AND('Mapa final'!$AB$50="Muy Alta",'Mapa final'!$AD$50="Leve"),CONCATENATE("R15C",'Mapa final'!$R$50),"")</f>
        <v/>
      </c>
      <c r="L20" s="108" t="str">
        <f>IF(AND('Mapa final'!$AB$51="Muy Alta",'Mapa final'!$AD$51="Leve"),CONCATENATE("R15C",'Mapa final'!$R$51),"")</f>
        <v/>
      </c>
      <c r="M20" s="107" t="str">
        <f>IF(AND('Mapa final'!$AB$49="Muy Alta",'Mapa final'!$AD$49="Menor"),CONCATENATE("R15C",'Mapa final'!$R$49),"")</f>
        <v/>
      </c>
      <c r="N20" s="44" t="str">
        <f>IF(AND('Mapa final'!$AB$50="Muy Alta",'Mapa final'!$AD$50="Menor"),CONCATENATE("R15C",'Mapa final'!$R$50),"")</f>
        <v/>
      </c>
      <c r="O20" s="108" t="str">
        <f>IF(AND('Mapa final'!$AB$51="Muy Alta",'Mapa final'!$AD$51="Menor"),CONCATENATE("R15C",'Mapa final'!$R$51),"")</f>
        <v/>
      </c>
      <c r="P20" s="107" t="str">
        <f>IF(AND('Mapa final'!$AB$49="Muy Alta",'Mapa final'!$AD$49="Moderado"),CONCATENATE("R15C",'Mapa final'!$R$49),"")</f>
        <v/>
      </c>
      <c r="Q20" s="44" t="str">
        <f>IF(AND('Mapa final'!$AB$50="Muy Alta",'Mapa final'!$AD$50="Moderado"),CONCATENATE("R15C",'Mapa final'!$R$50),"")</f>
        <v/>
      </c>
      <c r="R20" s="108" t="str">
        <f>IF(AND('Mapa final'!$AB$51="Muy Alta",'Mapa final'!$AD$51="Moderado"),CONCATENATE("R15C",'Mapa final'!$R$51),"")</f>
        <v/>
      </c>
      <c r="S20" s="107" t="str">
        <f>IF(AND('Mapa final'!$AB$49="Muy Alta",'Mapa final'!$AD$49="Mayor"),CONCATENATE("R15C",'Mapa final'!$R$49),"")</f>
        <v/>
      </c>
      <c r="T20" s="44" t="str">
        <f>IF(AND('Mapa final'!$AB$50="Muy Alta",'Mapa final'!$AD$50="Mayor"),CONCATENATE("R15C",'Mapa final'!$R$50),"")</f>
        <v/>
      </c>
      <c r="U20" s="108" t="str">
        <f>IF(AND('Mapa final'!$AB$51="Muy Alta",'Mapa final'!$AD$51="Mayor"),CONCATENATE("R15C",'Mapa final'!$R$51),"")</f>
        <v/>
      </c>
      <c r="V20" s="45" t="str">
        <f>IF(AND('Mapa final'!$AB$49="Muy Alta",'Mapa final'!$AD$49="Catastrófico"),CONCATENATE("R15C",'Mapa final'!$R$49),"")</f>
        <v/>
      </c>
      <c r="W20" s="46" t="str">
        <f>IF(AND('Mapa final'!$AB$50="Muy Alta",'Mapa final'!$AD$50="Catastrófico"),CONCATENATE("R15C",'Mapa final'!$R$50),"")</f>
        <v/>
      </c>
      <c r="X20" s="102" t="str">
        <f>IF(AND('Mapa final'!$AB$51="Muy Alta",'Mapa final'!$AD$51="Catastrófico"),CONCATENATE("R15C",'Mapa final'!$R$51),"")</f>
        <v/>
      </c>
      <c r="Y20" s="58"/>
      <c r="Z20" s="276"/>
      <c r="AA20" s="277"/>
      <c r="AB20" s="277"/>
      <c r="AC20" s="277"/>
      <c r="AD20" s="277"/>
      <c r="AE20" s="27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row>
    <row r="21" spans="1:61" ht="15" customHeight="1" x14ac:dyDescent="0.25">
      <c r="A21" s="58"/>
      <c r="B21" s="282"/>
      <c r="C21" s="282"/>
      <c r="D21" s="283"/>
      <c r="E21" s="259"/>
      <c r="F21" s="272"/>
      <c r="G21" s="272"/>
      <c r="H21" s="272"/>
      <c r="I21" s="254"/>
      <c r="J21" s="107" t="str">
        <f>IF(AND('Mapa final'!$AB$52="Muy Alta",'Mapa final'!$AD$52="Leve"),CONCATENATE("R16C",'Mapa final'!$R$52),"")</f>
        <v/>
      </c>
      <c r="K21" s="44" t="str">
        <f>IF(AND('Mapa final'!$AB$53="Muy Alta",'Mapa final'!$AD$53="Leve"),CONCATENATE("R16C",'Mapa final'!$R$53),"")</f>
        <v/>
      </c>
      <c r="L21" s="108" t="str">
        <f>IF(AND('Mapa final'!$AB$54="Muy Alta",'Mapa final'!$AD$54="Leve"),CONCATENATE("R16C",'Mapa final'!$R$54),"")</f>
        <v/>
      </c>
      <c r="M21" s="107" t="str">
        <f>IF(AND('Mapa final'!$AB$52="Muy Alta",'Mapa final'!$AD$52="Menor"),CONCATENATE("R16C",'Mapa final'!$R$52),"")</f>
        <v/>
      </c>
      <c r="N21" s="44" t="str">
        <f>IF(AND('Mapa final'!$AB$53="Muy Alta",'Mapa final'!$AD$53="Menor"),CONCATENATE("R16C",'Mapa final'!$R$53),"")</f>
        <v/>
      </c>
      <c r="O21" s="108" t="str">
        <f>IF(AND('Mapa final'!$AB$54="Muy Alta",'Mapa final'!$AD$54="Menor"),CONCATENATE("R16C",'Mapa final'!$R$54),"")</f>
        <v/>
      </c>
      <c r="P21" s="107" t="str">
        <f>IF(AND('Mapa final'!$AB$52="Muy Alta",'Mapa final'!$AD$52="Moderado"),CONCATENATE("R16C",'Mapa final'!$R$52),"")</f>
        <v/>
      </c>
      <c r="Q21" s="44" t="str">
        <f>IF(AND('Mapa final'!$AB$53="Muy Alta",'Mapa final'!$AD$53="Moderado"),CONCATENATE("R16C",'Mapa final'!$R$53),"")</f>
        <v/>
      </c>
      <c r="R21" s="108" t="str">
        <f>IF(AND('Mapa final'!$AB$54="Muy Alta",'Mapa final'!$AD$54="Moderado"),CONCATENATE("R16C",'Mapa final'!$R$54),"")</f>
        <v/>
      </c>
      <c r="S21" s="107" t="str">
        <f>IF(AND('Mapa final'!$AB$52="Muy Alta",'Mapa final'!$AD$52="Mayor"),CONCATENATE("R16C",'Mapa final'!$R$52),"")</f>
        <v/>
      </c>
      <c r="T21" s="44" t="str">
        <f>IF(AND('Mapa final'!$AB$53="Muy Alta",'Mapa final'!$AD$53="Mayor"),CONCATENATE("R16C",'Mapa final'!$R$53),"")</f>
        <v/>
      </c>
      <c r="U21" s="108" t="str">
        <f>IF(AND('Mapa final'!$AB$54="Muy Alta",'Mapa final'!$AD$54="Mayor"),CONCATENATE("R16C",'Mapa final'!$R$54),"")</f>
        <v/>
      </c>
      <c r="V21" s="45" t="str">
        <f>IF(AND('Mapa final'!$AB$52="Muy Alta",'Mapa final'!$AD$52="Catastrófico"),CONCATENATE("R16C",'Mapa final'!$R$52),"")</f>
        <v/>
      </c>
      <c r="W21" s="46" t="str">
        <f>IF(AND('Mapa final'!$AB$53="Muy Alta",'Mapa final'!$AD$53="Catastrófico"),CONCATENATE("R16C",'Mapa final'!$R$53),"")</f>
        <v/>
      </c>
      <c r="X21" s="102" t="str">
        <f>IF(AND('Mapa final'!$AB$54="Muy Alta",'Mapa final'!$AD$54="Catastrófico"),CONCATENATE("R16C",'Mapa final'!$R$54),"")</f>
        <v/>
      </c>
      <c r="Y21" s="58"/>
      <c r="Z21" s="276"/>
      <c r="AA21" s="277"/>
      <c r="AB21" s="277"/>
      <c r="AC21" s="277"/>
      <c r="AD21" s="277"/>
      <c r="AE21" s="27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row>
    <row r="22" spans="1:61" ht="15" customHeight="1" x14ac:dyDescent="0.25">
      <c r="A22" s="58"/>
      <c r="B22" s="282"/>
      <c r="C22" s="282"/>
      <c r="D22" s="283"/>
      <c r="E22" s="259"/>
      <c r="F22" s="272"/>
      <c r="G22" s="272"/>
      <c r="H22" s="272"/>
      <c r="I22" s="254"/>
      <c r="J22" s="107" t="str">
        <f>IF(AND('Mapa final'!$AB$55="Muy Alta",'Mapa final'!$AD$55="Leve"),CONCATENATE("R17C",'Mapa final'!$R$55),"")</f>
        <v/>
      </c>
      <c r="K22" s="44" t="str">
        <f>IF(AND('Mapa final'!$AB$56="Muy Alta",'Mapa final'!$AD$56="Leve"),CONCATENATE("R17C",'Mapa final'!$R$56),"")</f>
        <v/>
      </c>
      <c r="L22" s="108" t="str">
        <f>IF(AND('Mapa final'!$AB$57="Muy Alta",'Mapa final'!$AD$57="Leve"),CONCATENATE("R17C",'Mapa final'!$R$57),"")</f>
        <v/>
      </c>
      <c r="M22" s="107" t="str">
        <f>IF(AND('Mapa final'!$AB$55="Muy Alta",'Mapa final'!$AD$55="Menor"),CONCATENATE("R17C",'Mapa final'!$R$55),"")</f>
        <v/>
      </c>
      <c r="N22" s="44" t="str">
        <f>IF(AND('Mapa final'!$AB$56="Muy Alta",'Mapa final'!$AD$56="Menor"),CONCATENATE("R17C",'Mapa final'!$R$56),"")</f>
        <v/>
      </c>
      <c r="O22" s="108" t="str">
        <f>IF(AND('Mapa final'!$AB$57="Muy Alta",'Mapa final'!$AD$57="Menor"),CONCATENATE("R17C",'Mapa final'!$R$57),"")</f>
        <v/>
      </c>
      <c r="P22" s="107" t="str">
        <f>IF(AND('Mapa final'!$AB$55="Muy Alta",'Mapa final'!$AD$55="Moderado"),CONCATENATE("R17C",'Mapa final'!$R$55),"")</f>
        <v/>
      </c>
      <c r="Q22" s="44" t="str">
        <f>IF(AND('Mapa final'!$AB$56="Muy Alta",'Mapa final'!$AD$56="Moderado"),CONCATENATE("R17C",'Mapa final'!$R$56),"")</f>
        <v/>
      </c>
      <c r="R22" s="108" t="str">
        <f>IF(AND('Mapa final'!$AB$57="Muy Alta",'Mapa final'!$AD$57="Moderado"),CONCATENATE("R17C",'Mapa final'!$R$57),"")</f>
        <v/>
      </c>
      <c r="S22" s="107" t="str">
        <f>IF(AND('Mapa final'!$AB$55="Muy Alta",'Mapa final'!$AD$55="Mayor"),CONCATENATE("R17C",'Mapa final'!$R$55),"")</f>
        <v/>
      </c>
      <c r="T22" s="44" t="str">
        <f>IF(AND('Mapa final'!$AB$56="Muy Alta",'Mapa final'!$AD$56="Mayor"),CONCATENATE("R17C",'Mapa final'!$R$56),"")</f>
        <v/>
      </c>
      <c r="U22" s="108" t="str">
        <f>IF(AND('Mapa final'!$AB$57="Muy Alta",'Mapa final'!$AD$57="Mayor"),CONCATENATE("R17C",'Mapa final'!$R$57),"")</f>
        <v/>
      </c>
      <c r="V22" s="45" t="str">
        <f>IF(AND('Mapa final'!$AB$55="Muy Alta",'Mapa final'!$AD$55="Catastrófico"),CONCATENATE("R17C",'Mapa final'!$R$55),"")</f>
        <v/>
      </c>
      <c r="W22" s="46" t="str">
        <f>IF(AND('Mapa final'!$AB$56="Muy Alta",'Mapa final'!$AD$56="Catastrófico"),CONCATENATE("R17C",'Mapa final'!$R$56),"")</f>
        <v/>
      </c>
      <c r="X22" s="102" t="str">
        <f>IF(AND('Mapa final'!$AB$57="Muy Alta",'Mapa final'!$AD$57="Catastrófico"),CONCATENATE("R17C",'Mapa final'!$R$57),"")</f>
        <v/>
      </c>
      <c r="Y22" s="58"/>
      <c r="Z22" s="276"/>
      <c r="AA22" s="277"/>
      <c r="AB22" s="277"/>
      <c r="AC22" s="277"/>
      <c r="AD22" s="277"/>
      <c r="AE22" s="27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row>
    <row r="23" spans="1:61" ht="15" customHeight="1" x14ac:dyDescent="0.25">
      <c r="A23" s="58"/>
      <c r="B23" s="282"/>
      <c r="C23" s="282"/>
      <c r="D23" s="283"/>
      <c r="E23" s="259"/>
      <c r="F23" s="272"/>
      <c r="G23" s="272"/>
      <c r="H23" s="272"/>
      <c r="I23" s="254"/>
      <c r="J23" s="107" t="str">
        <f>IF(AND('Mapa final'!$AB$58="Muy Alta",'Mapa final'!$AD$58="Leve"),CONCATENATE("R18C",'Mapa final'!$R$58),"")</f>
        <v/>
      </c>
      <c r="K23" s="44" t="str">
        <f>IF(AND('Mapa final'!$AB$59="Muy Alta",'Mapa final'!$AD$59="Leve"),CONCATENATE("R18C",'Mapa final'!$R$59),"")</f>
        <v/>
      </c>
      <c r="L23" s="108" t="str">
        <f>IF(AND('Mapa final'!$AB$60="Muy Alta",'Mapa final'!$AD$60="Leve"),CONCATENATE("R18C",'Mapa final'!$R$60),"")</f>
        <v/>
      </c>
      <c r="M23" s="107" t="str">
        <f>IF(AND('Mapa final'!$AB$58="Muy Alta",'Mapa final'!$AD$58="Menor"),CONCATENATE("R18C",'Mapa final'!$R$58),"")</f>
        <v/>
      </c>
      <c r="N23" s="44" t="str">
        <f>IF(AND('Mapa final'!$AB$59="Muy Alta",'Mapa final'!$AD$59="Menor"),CONCATENATE("R18C",'Mapa final'!$R$59),"")</f>
        <v/>
      </c>
      <c r="O23" s="108" t="str">
        <f>IF(AND('Mapa final'!$AB$60="Muy Alta",'Mapa final'!$AD$60="Menor"),CONCATENATE("R18C",'Mapa final'!$R$60),"")</f>
        <v/>
      </c>
      <c r="P23" s="107" t="str">
        <f>IF(AND('Mapa final'!$AB$58="Muy Alta",'Mapa final'!$AD$58="Moderado"),CONCATENATE("R18C",'Mapa final'!$R$58),"")</f>
        <v/>
      </c>
      <c r="Q23" s="44" t="str">
        <f>IF(AND('Mapa final'!$AB$59="Muy Alta",'Mapa final'!$AD$59="Moderado"),CONCATENATE("R18C",'Mapa final'!$R$59),"")</f>
        <v/>
      </c>
      <c r="R23" s="108" t="str">
        <f>IF(AND('Mapa final'!$AB$60="Muy Alta",'Mapa final'!$AD$60="Moderado"),CONCATENATE("R18C",'Mapa final'!$R$60),"")</f>
        <v/>
      </c>
      <c r="S23" s="107" t="str">
        <f>IF(AND('Mapa final'!$AB$58="Muy Alta",'Mapa final'!$AD$58="Mayor"),CONCATENATE("R18C",'Mapa final'!$R$58),"")</f>
        <v/>
      </c>
      <c r="T23" s="44" t="str">
        <f>IF(AND('Mapa final'!$AB$59="Muy Alta",'Mapa final'!$AD$59="Mayor"),CONCATENATE("R18C",'Mapa final'!$R$59),"")</f>
        <v/>
      </c>
      <c r="U23" s="108" t="str">
        <f>IF(AND('Mapa final'!$AB$60="Muy Alta",'Mapa final'!$AD$60="Mayor"),CONCATENATE("R18C",'Mapa final'!$R$60),"")</f>
        <v/>
      </c>
      <c r="V23" s="45" t="str">
        <f>IF(AND('Mapa final'!$AB$58="Muy Alta",'Mapa final'!$AD$58="Catastrófico"),CONCATENATE("R18C",'Mapa final'!$R$58),"")</f>
        <v/>
      </c>
      <c r="W23" s="46" t="str">
        <f>IF(AND('Mapa final'!$AB$59="Muy Alta",'Mapa final'!$AD$59="Catastrófico"),CONCATENATE("R18C",'Mapa final'!$R$59),"")</f>
        <v/>
      </c>
      <c r="X23" s="102" t="str">
        <f>IF(AND('Mapa final'!$AB$60="Muy Alta",'Mapa final'!$AD$60="Catastrófico"),CONCATENATE("R18C",'Mapa final'!$R$60),"")</f>
        <v/>
      </c>
      <c r="Y23" s="58"/>
      <c r="Z23" s="276"/>
      <c r="AA23" s="277"/>
      <c r="AB23" s="277"/>
      <c r="AC23" s="277"/>
      <c r="AD23" s="277"/>
      <c r="AE23" s="27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row>
    <row r="24" spans="1:61" ht="15" customHeight="1" x14ac:dyDescent="0.25">
      <c r="A24" s="58"/>
      <c r="B24" s="282"/>
      <c r="C24" s="282"/>
      <c r="D24" s="283"/>
      <c r="E24" s="259"/>
      <c r="F24" s="272"/>
      <c r="G24" s="272"/>
      <c r="H24" s="272"/>
      <c r="I24" s="254"/>
      <c r="J24" s="107" t="str">
        <f>IF(AND('Mapa final'!$AB$61="Muy Alta",'Mapa final'!$AD$61="Leve"),CONCATENATE("R19C",'Mapa final'!$R$61),"")</f>
        <v/>
      </c>
      <c r="K24" s="44" t="str">
        <f>IF(AND('Mapa final'!$AB$62="Muy Alta",'Mapa final'!$AD$62="Leve"),CONCATENATE("R19C",'Mapa final'!$R$62),"")</f>
        <v/>
      </c>
      <c r="L24" s="108" t="str">
        <f>IF(AND('Mapa final'!$AB$63="Muy Alta",'Mapa final'!$AD$63="Leve"),CONCATENATE("R19C",'Mapa final'!$R$63),"")</f>
        <v/>
      </c>
      <c r="M24" s="107" t="str">
        <f>IF(AND('Mapa final'!$AB$61="Muy Alta",'Mapa final'!$AD$61="Menor"),CONCATENATE("R19C",'Mapa final'!$R$61),"")</f>
        <v/>
      </c>
      <c r="N24" s="44" t="str">
        <f>IF(AND('Mapa final'!$AB$62="Muy Alta",'Mapa final'!$AD$62="Menor"),CONCATENATE("R19C",'Mapa final'!$R$62),"")</f>
        <v/>
      </c>
      <c r="O24" s="108" t="str">
        <f>IF(AND('Mapa final'!$AB$63="Muy Alta",'Mapa final'!$AD$63="Menor"),CONCATENATE("R19C",'Mapa final'!$R$63),"")</f>
        <v/>
      </c>
      <c r="P24" s="107" t="str">
        <f>IF(AND('Mapa final'!$AB$61="Muy Alta",'Mapa final'!$AD$61="Moderado"),CONCATENATE("R19C",'Mapa final'!$R$61),"")</f>
        <v/>
      </c>
      <c r="Q24" s="44" t="str">
        <f>IF(AND('Mapa final'!$AB$62="Muy Alta",'Mapa final'!$AD$62="Moderado"),CONCATENATE("R19C",'Mapa final'!$R$62),"")</f>
        <v/>
      </c>
      <c r="R24" s="108" t="str">
        <f>IF(AND('Mapa final'!$AB$63="Muy Alta",'Mapa final'!$AD$63="Moderado"),CONCATENATE("R19C",'Mapa final'!$R$63),"")</f>
        <v/>
      </c>
      <c r="S24" s="107" t="str">
        <f>IF(AND('Mapa final'!$AB$61="Muy Alta",'Mapa final'!$AD$61="Mayor"),CONCATENATE("R19C",'Mapa final'!$R$61),"")</f>
        <v/>
      </c>
      <c r="T24" s="44" t="str">
        <f>IF(AND('Mapa final'!$AB$62="Muy Alta",'Mapa final'!$AD$62="Mayor"),CONCATENATE("R19C",'Mapa final'!$R$62),"")</f>
        <v/>
      </c>
      <c r="U24" s="108" t="str">
        <f>IF(AND('Mapa final'!$AB$63="Muy Alta",'Mapa final'!$AD$63="Mayor"),CONCATENATE("R19C",'Mapa final'!$R$63),"")</f>
        <v/>
      </c>
      <c r="V24" s="45" t="str">
        <f>IF(AND('Mapa final'!$AB$61="Muy Alta",'Mapa final'!$AD$61="Catastrófico"),CONCATENATE("R19C",'Mapa final'!$R$61),"")</f>
        <v/>
      </c>
      <c r="W24" s="46" t="str">
        <f>IF(AND('Mapa final'!$AB$62="Muy Alta",'Mapa final'!$AD$62="Catastrófico"),CONCATENATE("R19C",'Mapa final'!$R$62),"")</f>
        <v/>
      </c>
      <c r="X24" s="102" t="str">
        <f>IF(AND('Mapa final'!$AB$63="Muy Alta",'Mapa final'!$AD$63="Catastrófico"),CONCATENATE("R19C",'Mapa final'!$R$63),"")</f>
        <v/>
      </c>
      <c r="Y24" s="58"/>
      <c r="Z24" s="276"/>
      <c r="AA24" s="277"/>
      <c r="AB24" s="277"/>
      <c r="AC24" s="277"/>
      <c r="AD24" s="277"/>
      <c r="AE24" s="27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row>
    <row r="25" spans="1:61" ht="15" customHeight="1" x14ac:dyDescent="0.25">
      <c r="A25" s="58"/>
      <c r="B25" s="282"/>
      <c r="C25" s="282"/>
      <c r="D25" s="283"/>
      <c r="E25" s="259"/>
      <c r="F25" s="272"/>
      <c r="G25" s="272"/>
      <c r="H25" s="272"/>
      <c r="I25" s="254"/>
      <c r="J25" s="107" t="str">
        <f>IF(AND('Mapa final'!$AB$64="Muy Alta",'Mapa final'!$AD$64="Leve"),CONCATENATE("R20C",'Mapa final'!$R$64),"")</f>
        <v/>
      </c>
      <c r="K25" s="44" t="str">
        <f>IF(AND('Mapa final'!$AB$65="Muy Alta",'Mapa final'!$AD$65="Leve"),CONCATENATE("R20C",'Mapa final'!$R$65),"")</f>
        <v/>
      </c>
      <c r="L25" s="108" t="str">
        <f>IF(AND('Mapa final'!$AB$66="Muy Alta",'Mapa final'!$AD$66="Leve"),CONCATENATE("R20C",'Mapa final'!$R$66),"")</f>
        <v/>
      </c>
      <c r="M25" s="107" t="str">
        <f>IF(AND('Mapa final'!$AB$64="Muy Alta",'Mapa final'!$AD$64="Menor"),CONCATENATE("R20C",'Mapa final'!$R$64),"")</f>
        <v/>
      </c>
      <c r="N25" s="44" t="str">
        <f>IF(AND('Mapa final'!$AB$65="Muy Alta",'Mapa final'!$AD$65="Menor"),CONCATENATE("R20C",'Mapa final'!$R$65),"")</f>
        <v/>
      </c>
      <c r="O25" s="108" t="str">
        <f>IF(AND('Mapa final'!$AB$66="Muy Alta",'Mapa final'!$AD$66="Menor"),CONCATENATE("R20C",'Mapa final'!$R$66),"")</f>
        <v/>
      </c>
      <c r="P25" s="107" t="str">
        <f>IF(AND('Mapa final'!$AB$64="Muy Alta",'Mapa final'!$AD$64="Moderado"),CONCATENATE("R20C",'Mapa final'!$R$64),"")</f>
        <v/>
      </c>
      <c r="Q25" s="44" t="str">
        <f>IF(AND('Mapa final'!$AB$65="Muy Alta",'Mapa final'!$AD$65="Moderado"),CONCATENATE("R20C",'Mapa final'!$R$65),"")</f>
        <v/>
      </c>
      <c r="R25" s="108" t="str">
        <f>IF(AND('Mapa final'!$AB$66="Muy Alta",'Mapa final'!$AD$66="Moderado"),CONCATENATE("R20C",'Mapa final'!$R$66),"")</f>
        <v/>
      </c>
      <c r="S25" s="107" t="str">
        <f>IF(AND('Mapa final'!$AB$64="Muy Alta",'Mapa final'!$AD$64="Mayor"),CONCATENATE("R20C",'Mapa final'!$R$64),"")</f>
        <v/>
      </c>
      <c r="T25" s="44" t="str">
        <f>IF(AND('Mapa final'!$AB$65="Muy Alta",'Mapa final'!$AD$65="Mayor"),CONCATENATE("R20C",'Mapa final'!$R$65),"")</f>
        <v/>
      </c>
      <c r="U25" s="108" t="str">
        <f>IF(AND('Mapa final'!$AB$66="Muy Alta",'Mapa final'!$AD$66="Mayor"),CONCATENATE("R20C",'Mapa final'!$R$66),"")</f>
        <v/>
      </c>
      <c r="V25" s="45" t="str">
        <f>IF(AND('Mapa final'!$AB$64="Muy Alta",'Mapa final'!$AD$64="Catastrófico"),CONCATENATE("R20C",'Mapa final'!$R$64),"")</f>
        <v/>
      </c>
      <c r="W25" s="46" t="str">
        <f>IF(AND('Mapa final'!$AB$65="Muy Alta",'Mapa final'!$AD$65="Catastrófico"),CONCATENATE("R20C",'Mapa final'!$R$65),"")</f>
        <v/>
      </c>
      <c r="X25" s="102" t="str">
        <f>IF(AND('Mapa final'!$AB$66="Muy Alta",'Mapa final'!$AD$66="Catastrófico"),CONCATENATE("R20C",'Mapa final'!$R$66),"")</f>
        <v/>
      </c>
      <c r="Y25" s="58"/>
      <c r="Z25" s="276"/>
      <c r="AA25" s="277"/>
      <c r="AB25" s="277"/>
      <c r="AC25" s="277"/>
      <c r="AD25" s="277"/>
      <c r="AE25" s="27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row>
    <row r="26" spans="1:61" ht="15" customHeight="1" x14ac:dyDescent="0.25">
      <c r="A26" s="58"/>
      <c r="B26" s="282"/>
      <c r="C26" s="282"/>
      <c r="D26" s="283"/>
      <c r="E26" s="259"/>
      <c r="F26" s="272"/>
      <c r="G26" s="272"/>
      <c r="H26" s="272"/>
      <c r="I26" s="254"/>
      <c r="J26" s="107" t="str">
        <f>IF(AND('Mapa final'!$AB$67="Muy Alta",'Mapa final'!$AD$67="Leve"),CONCATENATE("R21C",'Mapa final'!$R$67),"")</f>
        <v/>
      </c>
      <c r="K26" s="44" t="str">
        <f>IF(AND('Mapa final'!$AB$68="Muy Alta",'Mapa final'!$AD$68="Leve"),CONCATENATE("R21C",'Mapa final'!$R$68),"")</f>
        <v/>
      </c>
      <c r="L26" s="108" t="str">
        <f>IF(AND('Mapa final'!$AB$69="Muy Alta",'Mapa final'!$AD$69="Leve"),CONCATENATE("R21C",'Mapa final'!$R$69),"")</f>
        <v/>
      </c>
      <c r="M26" s="107" t="str">
        <f>IF(AND('Mapa final'!$AB$67="Muy Alta",'Mapa final'!$AD$67="Menor"),CONCATENATE("R21C",'Mapa final'!$R$67),"")</f>
        <v/>
      </c>
      <c r="N26" s="44" t="str">
        <f>IF(AND('Mapa final'!$AB$68="Muy Alta",'Mapa final'!$AD$68="Menor"),CONCATENATE("R21C",'Mapa final'!$R$68),"")</f>
        <v/>
      </c>
      <c r="O26" s="108" t="str">
        <f>IF(AND('Mapa final'!$AB$69="Muy Alta",'Mapa final'!$AD$69="Menor"),CONCATENATE("R21C",'Mapa final'!$R$69),"")</f>
        <v/>
      </c>
      <c r="P26" s="107" t="str">
        <f>IF(AND('Mapa final'!$AB$67="Muy Alta",'Mapa final'!$AD$67="Moderado"),CONCATENATE("R21C",'Mapa final'!$R$67),"")</f>
        <v/>
      </c>
      <c r="Q26" s="44" t="str">
        <f>IF(AND('Mapa final'!$AB$68="Muy Alta",'Mapa final'!$AD$68="Moderado"),CONCATENATE("R21C",'Mapa final'!$R$68),"")</f>
        <v/>
      </c>
      <c r="R26" s="108" t="str">
        <f>IF(AND('Mapa final'!$AB$69="Muy Alta",'Mapa final'!$AD$69="Moderado"),CONCATENATE("R21C",'Mapa final'!$R$69),"")</f>
        <v/>
      </c>
      <c r="S26" s="107" t="str">
        <f>IF(AND('Mapa final'!$AB$67="Muy Alta",'Mapa final'!$AD$67="Mayor"),CONCATENATE("R21C",'Mapa final'!$R$67),"")</f>
        <v/>
      </c>
      <c r="T26" s="44" t="str">
        <f>IF(AND('Mapa final'!$AB$68="Muy Alta",'Mapa final'!$AD$68="Mayor"),CONCATENATE("R21C",'Mapa final'!$R$68),"")</f>
        <v/>
      </c>
      <c r="U26" s="108" t="str">
        <f>IF(AND('Mapa final'!$AB$69="Muy Alta",'Mapa final'!$AD$69="Mayor"),CONCATENATE("R21C",'Mapa final'!$R$69),"")</f>
        <v/>
      </c>
      <c r="V26" s="45" t="str">
        <f>IF(AND('Mapa final'!$AB$67="Muy Alta",'Mapa final'!$AD$67="Catastrófico"),CONCATENATE("R21C",'Mapa final'!$R$67),"")</f>
        <v/>
      </c>
      <c r="W26" s="46" t="str">
        <f>IF(AND('Mapa final'!$AB$68="Muy Alta",'Mapa final'!$AD$68="Catastrófico"),CONCATENATE("R21C",'Mapa final'!$R$68),"")</f>
        <v/>
      </c>
      <c r="X26" s="102" t="str">
        <f>IF(AND('Mapa final'!$AB$69="Muy Alta",'Mapa final'!$AD$69="Catastrófico"),CONCATENATE("R21C",'Mapa final'!$R$69),"")</f>
        <v/>
      </c>
      <c r="Y26" s="58"/>
      <c r="Z26" s="276"/>
      <c r="AA26" s="277"/>
      <c r="AB26" s="277"/>
      <c r="AC26" s="277"/>
      <c r="AD26" s="277"/>
      <c r="AE26" s="27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row>
    <row r="27" spans="1:61" ht="15" customHeight="1" x14ac:dyDescent="0.25">
      <c r="A27" s="58"/>
      <c r="B27" s="282"/>
      <c r="C27" s="282"/>
      <c r="D27" s="283"/>
      <c r="E27" s="259"/>
      <c r="F27" s="272"/>
      <c r="G27" s="272"/>
      <c r="H27" s="272"/>
      <c r="I27" s="254"/>
      <c r="J27" s="107" t="str">
        <f>IF(AND('Mapa final'!$AB$70="Muy Alta",'Mapa final'!$AD$70="Leve"),CONCATENATE("R22C",'Mapa final'!$R$70),"")</f>
        <v/>
      </c>
      <c r="K27" s="44" t="str">
        <f>IF(AND('Mapa final'!$AB$71="Muy Alta",'Mapa final'!$AD$71="Leve"),CONCATENATE("R22C",'Mapa final'!$R$71),"")</f>
        <v/>
      </c>
      <c r="L27" s="108" t="str">
        <f>IF(AND('Mapa final'!$AB$72="Muy Alta",'Mapa final'!$AD$72="Leve"),CONCATENATE("R22C",'Mapa final'!$R$72),"")</f>
        <v/>
      </c>
      <c r="M27" s="107" t="str">
        <f>IF(AND('Mapa final'!$AB$70="Muy Alta",'Mapa final'!$AD$70="Menor"),CONCATENATE("R22C",'Mapa final'!$R$70),"")</f>
        <v/>
      </c>
      <c r="N27" s="44" t="str">
        <f>IF(AND('Mapa final'!$AB$71="Muy Alta",'Mapa final'!$AD$71="Menor"),CONCATENATE("R22C",'Mapa final'!$R$71),"")</f>
        <v/>
      </c>
      <c r="O27" s="108" t="str">
        <f>IF(AND('Mapa final'!$AB$72="Muy Alta",'Mapa final'!$AD$72="Menor"),CONCATENATE("R22C",'Mapa final'!$R$72),"")</f>
        <v/>
      </c>
      <c r="P27" s="107" t="str">
        <f>IF(AND('Mapa final'!$AB$70="Muy Alta",'Mapa final'!$AD$70="Moderado"),CONCATENATE("R22C",'Mapa final'!$R$70),"")</f>
        <v/>
      </c>
      <c r="Q27" s="44" t="str">
        <f>IF(AND('Mapa final'!$AB$71="Muy Alta",'Mapa final'!$AD$71="Moderado"),CONCATENATE("R22C",'Mapa final'!$R$71),"")</f>
        <v/>
      </c>
      <c r="R27" s="108" t="str">
        <f>IF(AND('Mapa final'!$AB$72="Muy Alta",'Mapa final'!$AD$72="Moderado"),CONCATENATE("R22C",'Mapa final'!$R$72),"")</f>
        <v/>
      </c>
      <c r="S27" s="107" t="str">
        <f>IF(AND('Mapa final'!$AB$70="Muy Alta",'Mapa final'!$AD$70="Mayor"),CONCATENATE("R22C",'Mapa final'!$R$70),"")</f>
        <v/>
      </c>
      <c r="T27" s="44" t="str">
        <f>IF(AND('Mapa final'!$AB$71="Muy Alta",'Mapa final'!$AD$71="Mayor"),CONCATENATE("R22C",'Mapa final'!$R$71),"")</f>
        <v/>
      </c>
      <c r="U27" s="108" t="str">
        <f>IF(AND('Mapa final'!$AB$72="Muy Alta",'Mapa final'!$AD$72="Mayor"),CONCATENATE("R22C",'Mapa final'!$R$72),"")</f>
        <v/>
      </c>
      <c r="V27" s="45" t="str">
        <f>IF(AND('Mapa final'!$AB$70="Muy Alta",'Mapa final'!$AD$70="Catastrófico"),CONCATENATE("R22C",'Mapa final'!$R$70),"")</f>
        <v/>
      </c>
      <c r="W27" s="46" t="str">
        <f>IF(AND('Mapa final'!$AB$71="Muy Alta",'Mapa final'!$AD$71="Catastrófico"),CONCATENATE("R22C",'Mapa final'!$R$71),"")</f>
        <v/>
      </c>
      <c r="X27" s="102" t="str">
        <f>IF(AND('Mapa final'!$AB$72="Muy Alta",'Mapa final'!$AD$72="Catastrófico"),CONCATENATE("R22C",'Mapa final'!$R$72),"")</f>
        <v/>
      </c>
      <c r="Y27" s="58"/>
      <c r="Z27" s="276"/>
      <c r="AA27" s="277"/>
      <c r="AB27" s="277"/>
      <c r="AC27" s="277"/>
      <c r="AD27" s="277"/>
      <c r="AE27" s="27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row>
    <row r="28" spans="1:61" ht="15" customHeight="1" x14ac:dyDescent="0.25">
      <c r="A28" s="58"/>
      <c r="B28" s="282"/>
      <c r="C28" s="282"/>
      <c r="D28" s="283"/>
      <c r="E28" s="259"/>
      <c r="F28" s="272"/>
      <c r="G28" s="272"/>
      <c r="H28" s="272"/>
      <c r="I28" s="254"/>
      <c r="J28" s="107" t="str">
        <f>IF(AND('Mapa final'!$AB$73="Muy Alta",'Mapa final'!$AD$73="Leve"),CONCATENATE("R23C",'Mapa final'!$R$73),"")</f>
        <v/>
      </c>
      <c r="K28" s="44" t="str">
        <f>IF(AND('Mapa final'!$AB$74="Muy Alta",'Mapa final'!$AD$74="Leve"),CONCATENATE("R23C",'Mapa final'!$R$74),"")</f>
        <v/>
      </c>
      <c r="L28" s="108" t="str">
        <f>IF(AND('Mapa final'!$AB$75="Muy Alta",'Mapa final'!$AD$75="Leve"),CONCATENATE("R23C",'Mapa final'!$R$75),"")</f>
        <v/>
      </c>
      <c r="M28" s="107" t="str">
        <f>IF(AND('Mapa final'!$AB$73="Muy Alta",'Mapa final'!$AD$73="Menor"),CONCATENATE("R23C",'Mapa final'!$R$73),"")</f>
        <v/>
      </c>
      <c r="N28" s="44" t="str">
        <f>IF(AND('Mapa final'!$AB$74="Muy Alta",'Mapa final'!$AD$74="Menor"),CONCATENATE("R23C",'Mapa final'!$R$74),"")</f>
        <v/>
      </c>
      <c r="O28" s="108" t="str">
        <f>IF(AND('Mapa final'!$AB$75="Muy Alta",'Mapa final'!$AD$75="Menor"),CONCATENATE("R23C",'Mapa final'!$R$75),"")</f>
        <v/>
      </c>
      <c r="P28" s="107" t="str">
        <f>IF(AND('Mapa final'!$AB$73="Muy Alta",'Mapa final'!$AD$73="Moderado"),CONCATENATE("R23C",'Mapa final'!$R$73),"")</f>
        <v/>
      </c>
      <c r="Q28" s="44" t="str">
        <f>IF(AND('Mapa final'!$AB$74="Muy Alta",'Mapa final'!$AD$74="Moderado"),CONCATENATE("R23C",'Mapa final'!$R$74),"")</f>
        <v/>
      </c>
      <c r="R28" s="108" t="str">
        <f>IF(AND('Mapa final'!$AB$75="Muy Alta",'Mapa final'!$AD$75="Moderado"),CONCATENATE("R23C",'Mapa final'!$R$75),"")</f>
        <v/>
      </c>
      <c r="S28" s="107" t="str">
        <f>IF(AND('Mapa final'!$AB$73="Muy Alta",'Mapa final'!$AD$73="Mayor"),CONCATENATE("R23C",'Mapa final'!$R$73),"")</f>
        <v/>
      </c>
      <c r="T28" s="44" t="str">
        <f>IF(AND('Mapa final'!$AB$74="Muy Alta",'Mapa final'!$AD$74="Mayor"),CONCATENATE("R23C",'Mapa final'!$R$74),"")</f>
        <v/>
      </c>
      <c r="U28" s="108" t="str">
        <f>IF(AND('Mapa final'!$AB$75="Muy Alta",'Mapa final'!$AD$75="Mayor"),CONCATENATE("R23C",'Mapa final'!$R$75),"")</f>
        <v/>
      </c>
      <c r="V28" s="45" t="str">
        <f>IF(AND('Mapa final'!$AB$73="Muy Alta",'Mapa final'!$AD$73="Catastrófico"),CONCATENATE("R23C",'Mapa final'!$R$73),"")</f>
        <v/>
      </c>
      <c r="W28" s="46" t="str">
        <f>IF(AND('Mapa final'!$AB$74="Muy Alta",'Mapa final'!$AD$74="Catastrófico"),CONCATENATE("R23C",'Mapa final'!$R$74),"")</f>
        <v/>
      </c>
      <c r="X28" s="102" t="str">
        <f>IF(AND('Mapa final'!$AB$75="Muy Alta",'Mapa final'!$AD$75="Catastrófico"),CONCATENATE("R23C",'Mapa final'!$R$75),"")</f>
        <v/>
      </c>
      <c r="Y28" s="58"/>
      <c r="Z28" s="276"/>
      <c r="AA28" s="277"/>
      <c r="AB28" s="277"/>
      <c r="AC28" s="277"/>
      <c r="AD28" s="277"/>
      <c r="AE28" s="27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61" ht="15" customHeight="1" x14ac:dyDescent="0.25">
      <c r="A29" s="58"/>
      <c r="B29" s="282"/>
      <c r="C29" s="282"/>
      <c r="D29" s="283"/>
      <c r="E29" s="259"/>
      <c r="F29" s="272"/>
      <c r="G29" s="272"/>
      <c r="H29" s="272"/>
      <c r="I29" s="254"/>
      <c r="J29" s="107" t="str">
        <f>IF(AND('Mapa final'!$AB$76="Muy Alta",'Mapa final'!$AD$76="Leve"),CONCATENATE("R24C",'Mapa final'!$R$76),"")</f>
        <v/>
      </c>
      <c r="K29" s="44" t="str">
        <f>IF(AND('Mapa final'!$AB$77="Muy Alta",'Mapa final'!$AD$77="Leve"),CONCATENATE("R24C",'Mapa final'!$R$77),"")</f>
        <v/>
      </c>
      <c r="L29" s="108" t="str">
        <f>IF(AND('Mapa final'!$AB$78="Muy Alta",'Mapa final'!$AD$78="Leve"),CONCATENATE("R24C",'Mapa final'!$R$78),"")</f>
        <v/>
      </c>
      <c r="M29" s="107" t="str">
        <f>IF(AND('Mapa final'!$AB$76="Muy Alta",'Mapa final'!$AD$76="Menor"),CONCATENATE("R24C",'Mapa final'!$R$76),"")</f>
        <v/>
      </c>
      <c r="N29" s="44" t="str">
        <f>IF(AND('Mapa final'!$AB$77="Muy Alta",'Mapa final'!$AD$77="Menor"),CONCATENATE("R24C",'Mapa final'!$R$77),"")</f>
        <v/>
      </c>
      <c r="O29" s="108" t="str">
        <f>IF(AND('Mapa final'!$AB$78="Muy Alta",'Mapa final'!$AD$78="Menor"),CONCATENATE("R24C",'Mapa final'!$R$78),"")</f>
        <v/>
      </c>
      <c r="P29" s="107" t="str">
        <f>IF(AND('Mapa final'!$AB$76="Muy Alta",'Mapa final'!$AD$76="Moderado"),CONCATENATE("R24C",'Mapa final'!$R$76),"")</f>
        <v/>
      </c>
      <c r="Q29" s="44" t="str">
        <f>IF(AND('Mapa final'!$AB$77="Muy Alta",'Mapa final'!$AD$77="Moderado"),CONCATENATE("R24C",'Mapa final'!$R$77),"")</f>
        <v/>
      </c>
      <c r="R29" s="108" t="str">
        <f>IF(AND('Mapa final'!$AB$78="Muy Alta",'Mapa final'!$AD$78="Moderado"),CONCATENATE("R24C",'Mapa final'!$R$78),"")</f>
        <v/>
      </c>
      <c r="S29" s="107" t="str">
        <f>IF(AND('Mapa final'!$AB$76="Muy Alta",'Mapa final'!$AD$76="Mayor"),CONCATENATE("R24C",'Mapa final'!$R$76),"")</f>
        <v/>
      </c>
      <c r="T29" s="44" t="str">
        <f>IF(AND('Mapa final'!$AB$77="Muy Alta",'Mapa final'!$AD$77="Mayor"),CONCATENATE("R24C",'Mapa final'!$R$77),"")</f>
        <v/>
      </c>
      <c r="U29" s="108" t="str">
        <f>IF(AND('Mapa final'!$AB$78="Muy Alta",'Mapa final'!$AD$78="Mayor"),CONCATENATE("R24C",'Mapa final'!$R$78),"")</f>
        <v/>
      </c>
      <c r="V29" s="45" t="str">
        <f>IF(AND('Mapa final'!$AB$76="Muy Alta",'Mapa final'!$AD$76="Catastrófico"),CONCATENATE("R24C",'Mapa final'!$R$76),"")</f>
        <v/>
      </c>
      <c r="W29" s="46" t="str">
        <f>IF(AND('Mapa final'!$AB$77="Muy Alta",'Mapa final'!$AD$77="Catastrófico"),CONCATENATE("R24C",'Mapa final'!$R$77),"")</f>
        <v/>
      </c>
      <c r="X29" s="102" t="str">
        <f>IF(AND('Mapa final'!$AB$78="Muy Alta",'Mapa final'!$AD$78="Catastrófico"),CONCATENATE("R24C",'Mapa final'!$R$78),"")</f>
        <v/>
      </c>
      <c r="Y29" s="58"/>
      <c r="Z29" s="276"/>
      <c r="AA29" s="277"/>
      <c r="AB29" s="277"/>
      <c r="AC29" s="277"/>
      <c r="AD29" s="277"/>
      <c r="AE29" s="27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row>
    <row r="30" spans="1:61" ht="15" customHeight="1" x14ac:dyDescent="0.25">
      <c r="A30" s="58"/>
      <c r="B30" s="282"/>
      <c r="C30" s="282"/>
      <c r="D30" s="283"/>
      <c r="E30" s="259"/>
      <c r="F30" s="272"/>
      <c r="G30" s="272"/>
      <c r="H30" s="272"/>
      <c r="I30" s="254"/>
      <c r="J30" s="107" t="str">
        <f>IF(AND('Mapa final'!$AB$79="Muy Alta",'Mapa final'!$AD$79="Leve"),CONCATENATE("R25C",'Mapa final'!$R$79),"")</f>
        <v/>
      </c>
      <c r="K30" s="44" t="str">
        <f>IF(AND('Mapa final'!$AB$80="Muy Alta",'Mapa final'!$AD$80="Leve"),CONCATENATE("R25C",'Mapa final'!$R$80),"")</f>
        <v/>
      </c>
      <c r="L30" s="108" t="str">
        <f>IF(AND('Mapa final'!$AB$81="Muy Alta",'Mapa final'!$AD$81="Leve"),CONCATENATE("R25C",'Mapa final'!$R$81),"")</f>
        <v/>
      </c>
      <c r="M30" s="107" t="str">
        <f>IF(AND('Mapa final'!$AB$79="Muy Alta",'Mapa final'!$AD$79="Menor"),CONCATENATE("R25C",'Mapa final'!$R$79),"")</f>
        <v/>
      </c>
      <c r="N30" s="44" t="str">
        <f>IF(AND('Mapa final'!$AB$80="Muy Alta",'Mapa final'!$AD$80="Menor"),CONCATENATE("R25C",'Mapa final'!$R$80),"")</f>
        <v/>
      </c>
      <c r="O30" s="108" t="str">
        <f>IF(AND('Mapa final'!$AB$81="Muy Alta",'Mapa final'!$AD$81="Menor"),CONCATENATE("R25C",'Mapa final'!$R$81),"")</f>
        <v/>
      </c>
      <c r="P30" s="107" t="str">
        <f>IF(AND('Mapa final'!$AB$79="Muy Alta",'Mapa final'!$AD$79="Moderado"),CONCATENATE("R25C",'Mapa final'!$R$79),"")</f>
        <v/>
      </c>
      <c r="Q30" s="44" t="str">
        <f>IF(AND('Mapa final'!$AB$80="Muy Alta",'Mapa final'!$AD$80="Moderado"),CONCATENATE("R25C",'Mapa final'!$R$80),"")</f>
        <v/>
      </c>
      <c r="R30" s="108" t="str">
        <f>IF(AND('Mapa final'!$AB$81="Muy Alta",'Mapa final'!$AD$81="Moderado"),CONCATENATE("R25C",'Mapa final'!$R$81),"")</f>
        <v/>
      </c>
      <c r="S30" s="107" t="str">
        <f>IF(AND('Mapa final'!$AB$79="Muy Alta",'Mapa final'!$AD$79="Mayor"),CONCATENATE("R25C",'Mapa final'!$R$79),"")</f>
        <v/>
      </c>
      <c r="T30" s="44" t="str">
        <f>IF(AND('Mapa final'!$AB$80="Muy Alta",'Mapa final'!$AD$80="Mayor"),CONCATENATE("R25C",'Mapa final'!$R$80),"")</f>
        <v/>
      </c>
      <c r="U30" s="108" t="str">
        <f>IF(AND('Mapa final'!$AB$81="Muy Alta",'Mapa final'!$AD$81="Mayor"),CONCATENATE("R25C",'Mapa final'!$R$81),"")</f>
        <v/>
      </c>
      <c r="V30" s="45" t="str">
        <f>IF(AND('Mapa final'!$AB$79="Muy Alta",'Mapa final'!$AD$79="Catastrófico"),CONCATENATE("R25C",'Mapa final'!$R$79),"")</f>
        <v/>
      </c>
      <c r="W30" s="46" t="str">
        <f>IF(AND('Mapa final'!$AB$80="Muy Alta",'Mapa final'!$AD$80="Catastrófico"),CONCATENATE("R25C",'Mapa final'!$R$80),"")</f>
        <v/>
      </c>
      <c r="X30" s="102" t="str">
        <f>IF(AND('Mapa final'!$AB$81="Muy Alta",'Mapa final'!$AD$81="Catastrófico"),CONCATENATE("R25C",'Mapa final'!$R$81),"")</f>
        <v/>
      </c>
      <c r="Y30" s="58"/>
      <c r="Z30" s="276"/>
      <c r="AA30" s="277"/>
      <c r="AB30" s="277"/>
      <c r="AC30" s="277"/>
      <c r="AD30" s="277"/>
      <c r="AE30" s="27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row>
    <row r="31" spans="1:61" ht="15" customHeight="1" x14ac:dyDescent="0.25">
      <c r="A31" s="58"/>
      <c r="B31" s="282"/>
      <c r="C31" s="282"/>
      <c r="D31" s="283"/>
      <c r="E31" s="259"/>
      <c r="F31" s="272"/>
      <c r="G31" s="272"/>
      <c r="H31" s="272"/>
      <c r="I31" s="254"/>
      <c r="J31" s="107" t="str">
        <f>IF(AND('Mapa final'!$AB$82="Muy Alta",'Mapa final'!$AD$82="Leve"),CONCATENATE("R26C",'Mapa final'!$R$82),"")</f>
        <v/>
      </c>
      <c r="K31" s="44" t="str">
        <f>IF(AND('Mapa final'!$AB$83="Muy Alta",'Mapa final'!$AD$83="Leve"),CONCATENATE("R26C",'Mapa final'!$R$83),"")</f>
        <v/>
      </c>
      <c r="L31" s="108" t="str">
        <f>IF(AND('Mapa final'!$AB$84="Muy Alta",'Mapa final'!$AD$84="Leve"),CONCATENATE("R26C",'Mapa final'!$R$84),"")</f>
        <v/>
      </c>
      <c r="M31" s="107" t="str">
        <f>IF(AND('Mapa final'!$AB$82="Muy Alta",'Mapa final'!$AD$82="Menor"),CONCATENATE("R26C",'Mapa final'!$R$82),"")</f>
        <v/>
      </c>
      <c r="N31" s="44" t="str">
        <f>IF(AND('Mapa final'!$AB$83="Muy Alta",'Mapa final'!$AD$83="Menor"),CONCATENATE("R26C",'Mapa final'!$R$83),"")</f>
        <v/>
      </c>
      <c r="O31" s="108" t="str">
        <f>IF(AND('Mapa final'!$AB$84="Muy Alta",'Mapa final'!$AD$84="Menor"),CONCATENATE("R26C",'Mapa final'!$R$84),"")</f>
        <v/>
      </c>
      <c r="P31" s="107" t="str">
        <f>IF(AND('Mapa final'!$AB$82="Muy Alta",'Mapa final'!$AD$82="Moderado"),CONCATENATE("R26C",'Mapa final'!$R$82),"")</f>
        <v/>
      </c>
      <c r="Q31" s="44" t="str">
        <f>IF(AND('Mapa final'!$AB$83="Muy Alta",'Mapa final'!$AD$83="Moderado"),CONCATENATE("R26C",'Mapa final'!$R$83),"")</f>
        <v/>
      </c>
      <c r="R31" s="108" t="str">
        <f>IF(AND('Mapa final'!$AB$84="Muy Alta",'Mapa final'!$AD$84="Moderado"),CONCATENATE("R26C",'Mapa final'!$R$84),"")</f>
        <v/>
      </c>
      <c r="S31" s="107" t="str">
        <f>IF(AND('Mapa final'!$AB$82="Muy Alta",'Mapa final'!$AD$82="Mayor"),CONCATENATE("R26C",'Mapa final'!$R$82),"")</f>
        <v/>
      </c>
      <c r="T31" s="44" t="str">
        <f>IF(AND('Mapa final'!$AB$83="Muy Alta",'Mapa final'!$AD$83="Mayor"),CONCATENATE("R26C",'Mapa final'!$R$83),"")</f>
        <v/>
      </c>
      <c r="U31" s="108" t="str">
        <f>IF(AND('Mapa final'!$AB$84="Muy Alta",'Mapa final'!$AD$84="Mayor"),CONCATENATE("R26C",'Mapa final'!$R$84),"")</f>
        <v/>
      </c>
      <c r="V31" s="45" t="str">
        <f>IF(AND('Mapa final'!$AB$82="Muy Alta",'Mapa final'!$AD$82="Catastrófico"),CONCATENATE("R26C",'Mapa final'!$R$82),"")</f>
        <v/>
      </c>
      <c r="W31" s="46" t="str">
        <f>IF(AND('Mapa final'!$AB$83="Muy Alta",'Mapa final'!$AD$83="Catastrófico"),CONCATENATE("R26C",'Mapa final'!$R$83),"")</f>
        <v/>
      </c>
      <c r="X31" s="102" t="str">
        <f>IF(AND('Mapa final'!$AB$84="Muy Alta",'Mapa final'!$AD$84="Catastrófico"),CONCATENATE("R26C",'Mapa final'!$R$84),"")</f>
        <v/>
      </c>
      <c r="Y31" s="58"/>
      <c r="Z31" s="276"/>
      <c r="AA31" s="277"/>
      <c r="AB31" s="277"/>
      <c r="AC31" s="277"/>
      <c r="AD31" s="277"/>
      <c r="AE31" s="27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row>
    <row r="32" spans="1:61" ht="15" customHeight="1" x14ac:dyDescent="0.25">
      <c r="A32" s="58"/>
      <c r="B32" s="282"/>
      <c r="C32" s="282"/>
      <c r="D32" s="283"/>
      <c r="E32" s="259"/>
      <c r="F32" s="272"/>
      <c r="G32" s="272"/>
      <c r="H32" s="272"/>
      <c r="I32" s="254"/>
      <c r="J32" s="107" t="str">
        <f>IF(AND('Mapa final'!$AB$85="Muy Alta",'Mapa final'!$AD$85="Leve"),CONCATENATE("R27C",'Mapa final'!$R$85),"")</f>
        <v/>
      </c>
      <c r="K32" s="44" t="str">
        <f>IF(AND('Mapa final'!$AB$86="Muy Alta",'Mapa final'!$AD$86="Leve"),CONCATENATE("R27C",'Mapa final'!$R$86),"")</f>
        <v/>
      </c>
      <c r="L32" s="108" t="str">
        <f>IF(AND('Mapa final'!$AB$87="Muy Alta",'Mapa final'!$AD$87="Leve"),CONCATENATE("R27C",'Mapa final'!$R$87),"")</f>
        <v/>
      </c>
      <c r="M32" s="107" t="str">
        <f>IF(AND('Mapa final'!$AB$85="Muy Alta",'Mapa final'!$AD$85="Menor"),CONCATENATE("R27C",'Mapa final'!$R$85),"")</f>
        <v/>
      </c>
      <c r="N32" s="44" t="str">
        <f>IF(AND('Mapa final'!$AB$86="Muy Alta",'Mapa final'!$AD$86="Menor"),CONCATENATE("R27C",'Mapa final'!$R$86),"")</f>
        <v/>
      </c>
      <c r="O32" s="108" t="str">
        <f>IF(AND('Mapa final'!$AB$87="Muy Alta",'Mapa final'!$AD$87="Menor"),CONCATENATE("R27C",'Mapa final'!$R$87),"")</f>
        <v/>
      </c>
      <c r="P32" s="107" t="str">
        <f>IF(AND('Mapa final'!$AB$85="Muy Alta",'Mapa final'!$AD$85="Moderado"),CONCATENATE("R27C",'Mapa final'!$R$85),"")</f>
        <v/>
      </c>
      <c r="Q32" s="44" t="str">
        <f>IF(AND('Mapa final'!$AB$86="Muy Alta",'Mapa final'!$AD$86="Moderado"),CONCATENATE("R27C",'Mapa final'!$R$86),"")</f>
        <v/>
      </c>
      <c r="R32" s="108" t="str">
        <f>IF(AND('Mapa final'!$AB$87="Muy Alta",'Mapa final'!$AD$87="Moderado"),CONCATENATE("R27C",'Mapa final'!$R$87),"")</f>
        <v/>
      </c>
      <c r="S32" s="107" t="str">
        <f>IF(AND('Mapa final'!$AB$85="Muy Alta",'Mapa final'!$AD$85="Mayor"),CONCATENATE("R27C",'Mapa final'!$R$85),"")</f>
        <v/>
      </c>
      <c r="T32" s="44" t="str">
        <f>IF(AND('Mapa final'!$AB$86="Muy Alta",'Mapa final'!$AD$86="Mayor"),CONCATENATE("R27C",'Mapa final'!$R$86),"")</f>
        <v/>
      </c>
      <c r="U32" s="108" t="str">
        <f>IF(AND('Mapa final'!$AB$87="Muy Alta",'Mapa final'!$AD$87="Mayor"),CONCATENATE("R27C",'Mapa final'!$R$87),"")</f>
        <v/>
      </c>
      <c r="V32" s="45" t="str">
        <f>IF(AND('Mapa final'!$AB$85="Muy Alta",'Mapa final'!$AD$85="Catastrófico"),CONCATENATE("R27C",'Mapa final'!$R$85),"")</f>
        <v/>
      </c>
      <c r="W32" s="46" t="str">
        <f>IF(AND('Mapa final'!$AB$86="Muy Alta",'Mapa final'!$AD$86="Catastrófico"),CONCATENATE("R27C",'Mapa final'!$R$86),"")</f>
        <v/>
      </c>
      <c r="X32" s="102" t="str">
        <f>IF(AND('Mapa final'!$AB$87="Muy Alta",'Mapa final'!$AD$87="Catastrófico"),CONCATENATE("R27C",'Mapa final'!$R$87),"")</f>
        <v/>
      </c>
      <c r="Y32" s="58"/>
      <c r="Z32" s="276"/>
      <c r="AA32" s="277"/>
      <c r="AB32" s="277"/>
      <c r="AC32" s="277"/>
      <c r="AD32" s="277"/>
      <c r="AE32" s="27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row>
    <row r="33" spans="1:61" ht="15" customHeight="1" x14ac:dyDescent="0.25">
      <c r="A33" s="58"/>
      <c r="B33" s="282"/>
      <c r="C33" s="282"/>
      <c r="D33" s="283"/>
      <c r="E33" s="259"/>
      <c r="F33" s="272"/>
      <c r="G33" s="272"/>
      <c r="H33" s="272"/>
      <c r="I33" s="254"/>
      <c r="J33" s="107" t="str">
        <f>IF(AND('Mapa final'!$AB$88="Muy Alta",'Mapa final'!$AD$88="Leve"),CONCATENATE("R28C",'Mapa final'!$R$88),"")</f>
        <v/>
      </c>
      <c r="K33" s="44" t="str">
        <f>IF(AND('Mapa final'!$AB$89="Muy Alta",'Mapa final'!$AD$89="Leve"),CONCATENATE("R28C",'Mapa final'!$R$89),"")</f>
        <v/>
      </c>
      <c r="L33" s="108" t="str">
        <f>IF(AND('Mapa final'!$AB$90="Muy Alta",'Mapa final'!$AD$90="Leve"),CONCATENATE("R28C",'Mapa final'!$R$90),"")</f>
        <v/>
      </c>
      <c r="M33" s="107" t="str">
        <f>IF(AND('Mapa final'!$AB$88="Muy Alta",'Mapa final'!$AD$88="Menor"),CONCATENATE("R28C",'Mapa final'!$R$88),"")</f>
        <v/>
      </c>
      <c r="N33" s="44" t="str">
        <f>IF(AND('Mapa final'!$AB$89="Muy Alta",'Mapa final'!$AD$89="Menor"),CONCATENATE("R28C",'Mapa final'!$R$89),"")</f>
        <v/>
      </c>
      <c r="O33" s="108" t="str">
        <f>IF(AND('Mapa final'!$AB$90="Muy Alta",'Mapa final'!$AD$90="Menor"),CONCATENATE("R28C",'Mapa final'!$R$90),"")</f>
        <v/>
      </c>
      <c r="P33" s="107" t="str">
        <f>IF(AND('Mapa final'!$AB$88="Muy Alta",'Mapa final'!$AD$88="Moderado"),CONCATENATE("R28C",'Mapa final'!$R$88),"")</f>
        <v/>
      </c>
      <c r="Q33" s="44" t="str">
        <f>IF(AND('Mapa final'!$AB$89="Muy Alta",'Mapa final'!$AD$89="Moderado"),CONCATENATE("R28C",'Mapa final'!$R$89),"")</f>
        <v/>
      </c>
      <c r="R33" s="108" t="str">
        <f>IF(AND('Mapa final'!$AB$90="Muy Alta",'Mapa final'!$AD$90="Moderado"),CONCATENATE("R28C",'Mapa final'!$R$90),"")</f>
        <v/>
      </c>
      <c r="S33" s="107" t="str">
        <f>IF(AND('Mapa final'!$AB$88="Muy Alta",'Mapa final'!$AD$88="Mayor"),CONCATENATE("R28C",'Mapa final'!$R$88),"")</f>
        <v/>
      </c>
      <c r="T33" s="44" t="str">
        <f>IF(AND('Mapa final'!$AB$89="Muy Alta",'Mapa final'!$AD$89="Mayor"),CONCATENATE("R28C",'Mapa final'!$R$89),"")</f>
        <v/>
      </c>
      <c r="U33" s="108" t="str">
        <f>IF(AND('Mapa final'!$AB$90="Muy Alta",'Mapa final'!$AD$90="Mayor"),CONCATENATE("R28C",'Mapa final'!$R$90),"")</f>
        <v/>
      </c>
      <c r="V33" s="45" t="str">
        <f>IF(AND('Mapa final'!$AB$88="Muy Alta",'Mapa final'!$AD$88="Catastrófico"),CONCATENATE("R28C",'Mapa final'!$R$88),"")</f>
        <v/>
      </c>
      <c r="W33" s="46" t="str">
        <f>IF(AND('Mapa final'!$AB$89="Muy Alta",'Mapa final'!$AD$89="Catastrófico"),CONCATENATE("R28C",'Mapa final'!$R$89),"")</f>
        <v/>
      </c>
      <c r="X33" s="102" t="str">
        <f>IF(AND('Mapa final'!$AB$90="Muy Alta",'Mapa final'!$AD$90="Catastrófico"),CONCATENATE("R28C",'Mapa final'!$R$90),"")</f>
        <v/>
      </c>
      <c r="Y33" s="58"/>
      <c r="Z33" s="276"/>
      <c r="AA33" s="277"/>
      <c r="AB33" s="277"/>
      <c r="AC33" s="277"/>
      <c r="AD33" s="277"/>
      <c r="AE33" s="27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row>
    <row r="34" spans="1:61" ht="15" customHeight="1" x14ac:dyDescent="0.25">
      <c r="A34" s="58"/>
      <c r="B34" s="282"/>
      <c r="C34" s="282"/>
      <c r="D34" s="283"/>
      <c r="E34" s="259"/>
      <c r="F34" s="272"/>
      <c r="G34" s="272"/>
      <c r="H34" s="272"/>
      <c r="I34" s="254"/>
      <c r="J34" s="107" t="str">
        <f>IF(AND('Mapa final'!$AB$91="Muy Alta",'Mapa final'!$AD$91="Leve"),CONCATENATE("R29C",'Mapa final'!$R$91),"")</f>
        <v/>
      </c>
      <c r="K34" s="44" t="str">
        <f>IF(AND('Mapa final'!$AB$92="Muy Alta",'Mapa final'!$AD$92="Leve"),CONCATENATE("R29C",'Mapa final'!$R$92),"")</f>
        <v/>
      </c>
      <c r="L34" s="108" t="str">
        <f>IF(AND('Mapa final'!$AB$93="Muy Alta",'Mapa final'!$AD$93="Leve"),CONCATENATE("R29C",'Mapa final'!$R$93),"")</f>
        <v/>
      </c>
      <c r="M34" s="107" t="str">
        <f>IF(AND('Mapa final'!$AB$91="Muy Alta",'Mapa final'!$AD$91="Menor"),CONCATENATE("R29C",'Mapa final'!$R$91),"")</f>
        <v/>
      </c>
      <c r="N34" s="44" t="str">
        <f>IF(AND('Mapa final'!$AB$92="Muy Alta",'Mapa final'!$AD$92="Menor"),CONCATENATE("R29C",'Mapa final'!$R$92),"")</f>
        <v/>
      </c>
      <c r="O34" s="108" t="str">
        <f>IF(AND('Mapa final'!$AB$93="Muy Alta",'Mapa final'!$AD$93="Menor"),CONCATENATE("R29C",'Mapa final'!$R$93),"")</f>
        <v/>
      </c>
      <c r="P34" s="107" t="str">
        <f>IF(AND('Mapa final'!$AB$91="Muy Alta",'Mapa final'!$AD$91="Moderado"),CONCATENATE("R29C",'Mapa final'!$R$91),"")</f>
        <v/>
      </c>
      <c r="Q34" s="44" t="str">
        <f>IF(AND('Mapa final'!$AB$92="Muy Alta",'Mapa final'!$AD$92="Moderado"),CONCATENATE("R29C",'Mapa final'!$R$92),"")</f>
        <v/>
      </c>
      <c r="R34" s="108" t="str">
        <f>IF(AND('Mapa final'!$AB$93="Muy Alta",'Mapa final'!$AD$93="Moderado"),CONCATENATE("R29C",'Mapa final'!$R$93),"")</f>
        <v/>
      </c>
      <c r="S34" s="107" t="str">
        <f>IF(AND('Mapa final'!$AB$91="Muy Alta",'Mapa final'!$AD$91="Mayor"),CONCATENATE("R29C",'Mapa final'!$R$91),"")</f>
        <v/>
      </c>
      <c r="T34" s="44" t="str">
        <f>IF(AND('Mapa final'!$AB$92="Muy Alta",'Mapa final'!$AD$92="Mayor"),CONCATENATE("R29C",'Mapa final'!$R$92),"")</f>
        <v/>
      </c>
      <c r="U34" s="108" t="str">
        <f>IF(AND('Mapa final'!$AB$93="Muy Alta",'Mapa final'!$AD$93="Mayor"),CONCATENATE("R29C",'Mapa final'!$R$93),"")</f>
        <v/>
      </c>
      <c r="V34" s="45" t="str">
        <f>IF(AND('Mapa final'!$AB$91="Muy Alta",'Mapa final'!$AD$91="Catastrófico"),CONCATENATE("R29C",'Mapa final'!$R$91),"")</f>
        <v/>
      </c>
      <c r="W34" s="46" t="str">
        <f>IF(AND('Mapa final'!$AB$92="Muy Alta",'Mapa final'!$AD$92="Catastrófico"),CONCATENATE("R29C",'Mapa final'!$R$92),"")</f>
        <v/>
      </c>
      <c r="X34" s="102" t="str">
        <f>IF(AND('Mapa final'!$AB$93="Muy Alta",'Mapa final'!$AD$93="Catastrófico"),CONCATENATE("R29C",'Mapa final'!$R$93),"")</f>
        <v/>
      </c>
      <c r="Y34" s="58"/>
      <c r="Z34" s="276"/>
      <c r="AA34" s="277"/>
      <c r="AB34" s="277"/>
      <c r="AC34" s="277"/>
      <c r="AD34" s="277"/>
      <c r="AE34" s="27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61" ht="15" customHeight="1" x14ac:dyDescent="0.25">
      <c r="A35" s="58"/>
      <c r="B35" s="282"/>
      <c r="C35" s="282"/>
      <c r="D35" s="283"/>
      <c r="E35" s="259"/>
      <c r="F35" s="272"/>
      <c r="G35" s="272"/>
      <c r="H35" s="272"/>
      <c r="I35" s="254"/>
      <c r="J35" s="107" t="str">
        <f>IF(AND('Mapa final'!$AB$94="Muy Alta",'Mapa final'!$AD$94="Leve"),CONCATENATE("R30C",'Mapa final'!$R$94),"")</f>
        <v/>
      </c>
      <c r="K35" s="44" t="str">
        <f>IF(AND('Mapa final'!$AB$95="Muy Alta",'Mapa final'!$AD$95="Leve"),CONCATENATE("R30C",'Mapa final'!$R$95),"")</f>
        <v/>
      </c>
      <c r="L35" s="108" t="str">
        <f>IF(AND('Mapa final'!$AB$96="Muy Alta",'Mapa final'!$AD$96="Leve"),CONCATENATE("R30C",'Mapa final'!$R$96),"")</f>
        <v/>
      </c>
      <c r="M35" s="107" t="str">
        <f>IF(AND('Mapa final'!$AB$94="Muy Alta",'Mapa final'!$AD$94="Menor"),CONCATENATE("R30C",'Mapa final'!$R$94),"")</f>
        <v/>
      </c>
      <c r="N35" s="44" t="str">
        <f>IF(AND('Mapa final'!$AB$95="Muy Alta",'Mapa final'!$AD$95="Menor"),CONCATENATE("R30C",'Mapa final'!$R$95),"")</f>
        <v/>
      </c>
      <c r="O35" s="108" t="str">
        <f>IF(AND('Mapa final'!$AB$96="Muy Alta",'Mapa final'!$AD$96="Menor"),CONCATENATE("R30C",'Mapa final'!$R$96),"")</f>
        <v/>
      </c>
      <c r="P35" s="107" t="str">
        <f>IF(AND('Mapa final'!$AB$94="Muy Alta",'Mapa final'!$AD$94="Moderado"),CONCATENATE("R30C",'Mapa final'!$R$94),"")</f>
        <v/>
      </c>
      <c r="Q35" s="44" t="str">
        <f>IF(AND('Mapa final'!$AB$95="Muy Alta",'Mapa final'!$AD$95="Moderado"),CONCATENATE("R30C",'Mapa final'!$R$95),"")</f>
        <v/>
      </c>
      <c r="R35" s="108" t="str">
        <f>IF(AND('Mapa final'!$AB$96="Muy Alta",'Mapa final'!$AD$96="Moderado"),CONCATENATE("R30C",'Mapa final'!$R$96),"")</f>
        <v/>
      </c>
      <c r="S35" s="107" t="str">
        <f>IF(AND('Mapa final'!$AB$94="Muy Alta",'Mapa final'!$AD$94="Mayor"),CONCATENATE("R30C",'Mapa final'!$R$94),"")</f>
        <v/>
      </c>
      <c r="T35" s="44" t="str">
        <f>IF(AND('Mapa final'!$AB$95="Muy Alta",'Mapa final'!$AD$95="Mayor"),CONCATENATE("R30C",'Mapa final'!$R$95),"")</f>
        <v/>
      </c>
      <c r="U35" s="108" t="str">
        <f>IF(AND('Mapa final'!$AB$96="Muy Alta",'Mapa final'!$AD$96="Mayor"),CONCATENATE("R30C",'Mapa final'!$R$96),"")</f>
        <v/>
      </c>
      <c r="V35" s="45" t="str">
        <f>IF(AND('Mapa final'!$AB$94="Muy Alta",'Mapa final'!$AD$94="Catastrófico"),CONCATENATE("R30C",'Mapa final'!$R$94),"")</f>
        <v/>
      </c>
      <c r="W35" s="46" t="str">
        <f>IF(AND('Mapa final'!$AB$95="Muy Alta",'Mapa final'!$AD$95="Catastrófico"),CONCATENATE("R30C",'Mapa final'!$R$95),"")</f>
        <v/>
      </c>
      <c r="X35" s="102" t="str">
        <f>IF(AND('Mapa final'!$AB$96="Muy Alta",'Mapa final'!$AD$96="Catastrófico"),CONCATENATE("R30C",'Mapa final'!$R$96),"")</f>
        <v/>
      </c>
      <c r="Y35" s="58"/>
      <c r="Z35" s="276"/>
      <c r="AA35" s="277"/>
      <c r="AB35" s="277"/>
      <c r="AC35" s="277"/>
      <c r="AD35" s="277"/>
      <c r="AE35" s="27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row>
    <row r="36" spans="1:61" ht="15" customHeight="1" x14ac:dyDescent="0.25">
      <c r="A36" s="58"/>
      <c r="B36" s="282"/>
      <c r="C36" s="282"/>
      <c r="D36" s="283"/>
      <c r="E36" s="259"/>
      <c r="F36" s="272"/>
      <c r="G36" s="272"/>
      <c r="H36" s="272"/>
      <c r="I36" s="254"/>
      <c r="J36" s="107" t="str">
        <f>IF(AND('Mapa final'!$AB$97="Muy Alta",'Mapa final'!$AD$97="Leve"),CONCATENATE("R31C",'Mapa final'!$R$97),"")</f>
        <v/>
      </c>
      <c r="K36" s="44" t="str">
        <f>IF(AND('Mapa final'!$AB$98="Muy Alta",'Mapa final'!$AD$98="Leve"),CONCATENATE("R31C",'Mapa final'!$R$98),"")</f>
        <v/>
      </c>
      <c r="L36" s="108" t="str">
        <f>IF(AND('Mapa final'!$AB$99="Muy Alta",'Mapa final'!$AD$99="Leve"),CONCATENATE("R31C",'Mapa final'!$R$99),"")</f>
        <v/>
      </c>
      <c r="M36" s="107" t="str">
        <f>IF(AND('Mapa final'!$AB$97="Muy Alta",'Mapa final'!$AD$97="Menor"),CONCATENATE("R31C",'Mapa final'!$R$97),"")</f>
        <v/>
      </c>
      <c r="N36" s="44" t="str">
        <f>IF(AND('Mapa final'!$AB$98="Muy Alta",'Mapa final'!$AD$98="Menor"),CONCATENATE("R31C",'Mapa final'!$R$98),"")</f>
        <v/>
      </c>
      <c r="O36" s="108" t="str">
        <f>IF(AND('Mapa final'!$AB$99="Muy Alta",'Mapa final'!$AD$99="Menor"),CONCATENATE("R31C",'Mapa final'!$R$99),"")</f>
        <v/>
      </c>
      <c r="P36" s="107" t="str">
        <f>IF(AND('Mapa final'!$AB$97="Muy Alta",'Mapa final'!$AD$97="Moderado"),CONCATENATE("R31C",'Mapa final'!$R$97),"")</f>
        <v/>
      </c>
      <c r="Q36" s="44" t="str">
        <f>IF(AND('Mapa final'!$AB$98="Muy Alta",'Mapa final'!$AD$98="Moderado"),CONCATENATE("R31C",'Mapa final'!$R$98),"")</f>
        <v/>
      </c>
      <c r="R36" s="108" t="str">
        <f>IF(AND('Mapa final'!$AB$99="Muy Alta",'Mapa final'!$AD$99="Moderado"),CONCATENATE("R31C",'Mapa final'!$R$99),"")</f>
        <v/>
      </c>
      <c r="S36" s="107" t="str">
        <f>IF(AND('Mapa final'!$AB$97="Muy Alta",'Mapa final'!$AD$97="Mayor"),CONCATENATE("R31C",'Mapa final'!$R$97),"")</f>
        <v/>
      </c>
      <c r="T36" s="44" t="str">
        <f>IF(AND('Mapa final'!$AB$98="Muy Alta",'Mapa final'!$AD$98="Mayor"),CONCATENATE("R31C",'Mapa final'!$R$98),"")</f>
        <v/>
      </c>
      <c r="U36" s="108" t="str">
        <f>IF(AND('Mapa final'!$AB$99="Muy Alta",'Mapa final'!$AD$99="Mayor"),CONCATENATE("R31C",'Mapa final'!$R$99),"")</f>
        <v/>
      </c>
      <c r="V36" s="45" t="str">
        <f>IF(AND('Mapa final'!$AB$97="Muy Alta",'Mapa final'!$AD$97="Catastrófico"),CONCATENATE("R31C",'Mapa final'!$R$97),"")</f>
        <v/>
      </c>
      <c r="W36" s="46" t="str">
        <f>IF(AND('Mapa final'!$AB$98="Muy Alta",'Mapa final'!$AD$98="Catastrófico"),CONCATENATE("R31C",'Mapa final'!$R$98),"")</f>
        <v/>
      </c>
      <c r="X36" s="102" t="str">
        <f>IF(AND('Mapa final'!$AB$99="Muy Alta",'Mapa final'!$AD$99="Catastrófico"),CONCATENATE("R31C",'Mapa final'!$R$99),"")</f>
        <v/>
      </c>
      <c r="Y36" s="58"/>
      <c r="Z36" s="276"/>
      <c r="AA36" s="277"/>
      <c r="AB36" s="277"/>
      <c r="AC36" s="277"/>
      <c r="AD36" s="277"/>
      <c r="AE36" s="27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row>
    <row r="37" spans="1:61" ht="15" customHeight="1" x14ac:dyDescent="0.25">
      <c r="A37" s="58"/>
      <c r="B37" s="282"/>
      <c r="C37" s="282"/>
      <c r="D37" s="283"/>
      <c r="E37" s="259"/>
      <c r="F37" s="272"/>
      <c r="G37" s="272"/>
      <c r="H37" s="272"/>
      <c r="I37" s="254"/>
      <c r="J37" s="107" t="str">
        <f>IF(AND('Mapa final'!$AB$100="Muy Alta",'Mapa final'!$AD$100="Leve"),CONCATENATE("R32C",'Mapa final'!$R$100),"")</f>
        <v/>
      </c>
      <c r="K37" s="44" t="str">
        <f>IF(AND('Mapa final'!$AB$101="Muy Alta",'Mapa final'!$AD$101="Leve"),CONCATENATE("R32C",'Mapa final'!$R$101),"")</f>
        <v/>
      </c>
      <c r="L37" s="44" t="str">
        <f>IF(AND('Mapa final'!$AB$102="Muy Alta",'Mapa final'!$AD$102="Leve"),CONCATENATE("R32C",'Mapa final'!$R$102),"")</f>
        <v/>
      </c>
      <c r="M37" s="107" t="str">
        <f>IF(AND('Mapa final'!$AB$100="Muy Alta",'Mapa final'!$AD$100="Menor"),CONCATENATE("R32C",'Mapa final'!$R$100),"")</f>
        <v/>
      </c>
      <c r="N37" s="44" t="str">
        <f>IF(AND('Mapa final'!$AB$101="Muy Alta",'Mapa final'!$AD$101="Menor"),CONCATENATE("R32C",'Mapa final'!$R$101),"")</f>
        <v/>
      </c>
      <c r="O37" s="44" t="str">
        <f>IF(AND('Mapa final'!$AB$102="Muy Alta",'Mapa final'!$AD$102="Menor"),CONCATENATE("R32C",'Mapa final'!$R$102),"")</f>
        <v/>
      </c>
      <c r="P37" s="107" t="str">
        <f>IF(AND('Mapa final'!$AB$100="Muy Alta",'Mapa final'!$AD$100="Moderado"),CONCATENATE("R32C",'Mapa final'!$R$100),"")</f>
        <v/>
      </c>
      <c r="Q37" s="44" t="str">
        <f>IF(AND('Mapa final'!$AB$101="Muy Alta",'Mapa final'!$AD$101="Moderado"),CONCATENATE("R32C",'Mapa final'!$R$101),"")</f>
        <v/>
      </c>
      <c r="R37" s="44" t="str">
        <f>IF(AND('Mapa final'!$AB$102="Muy Alta",'Mapa final'!$AD$102="Moderado"),CONCATENATE("R32C",'Mapa final'!$R$102),"")</f>
        <v/>
      </c>
      <c r="S37" s="107" t="str">
        <f>IF(AND('Mapa final'!$AB$100="Muy Alta",'Mapa final'!$AD$100="Mayor"),CONCATENATE("R32C",'Mapa final'!$R$100),"")</f>
        <v/>
      </c>
      <c r="T37" s="44" t="str">
        <f>IF(AND('Mapa final'!$AB$101="Muy Alta",'Mapa final'!$AD$101="Mayor"),CONCATENATE("R32C",'Mapa final'!$R$101),"")</f>
        <v/>
      </c>
      <c r="U37" s="108" t="str">
        <f>IF(AND('Mapa final'!$AB$102="Muy Alta",'Mapa final'!$AD$102="Mayor"),CONCATENATE("R32C",'Mapa final'!$R$102),"")</f>
        <v/>
      </c>
      <c r="V37" s="45" t="str">
        <f>IF(AND('Mapa final'!$AB$100="Muy Alta",'Mapa final'!$AD$100="Catastrófico"),CONCATENATE("R32C",'Mapa final'!$R$100),"")</f>
        <v/>
      </c>
      <c r="W37" s="46" t="str">
        <f>IF(AND('Mapa final'!$AB$101="Muy Alta",'Mapa final'!$AD$101="Catastrófico"),CONCATENATE("R32C",'Mapa final'!$R$101),"")</f>
        <v/>
      </c>
      <c r="X37" s="102" t="str">
        <f>IF(AND('Mapa final'!$AB$102="Muy Alta",'Mapa final'!$AD$102="Catastrófico"),CONCATENATE("R32C",'Mapa final'!$R$102),"")</f>
        <v/>
      </c>
      <c r="Y37" s="58"/>
      <c r="Z37" s="276"/>
      <c r="AA37" s="277"/>
      <c r="AB37" s="277"/>
      <c r="AC37" s="277"/>
      <c r="AD37" s="277"/>
      <c r="AE37" s="27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row>
    <row r="38" spans="1:61" ht="15" customHeight="1" x14ac:dyDescent="0.25">
      <c r="A38" s="58"/>
      <c r="B38" s="282"/>
      <c r="C38" s="282"/>
      <c r="D38" s="283"/>
      <c r="E38" s="259"/>
      <c r="F38" s="272"/>
      <c r="G38" s="272"/>
      <c r="H38" s="272"/>
      <c r="I38" s="254"/>
      <c r="J38" s="107" t="str">
        <f>IF(AND('Mapa final'!$AB$103="Muy Alta",'Mapa final'!$AD$103="Leve"),CONCATENATE("R33C",'Mapa final'!$R$103),"")</f>
        <v/>
      </c>
      <c r="K38" s="44" t="str">
        <f>IF(AND('Mapa final'!$AB$104="Muy Alta",'Mapa final'!$AD$104="Leve"),CONCATENATE("R33C",'Mapa final'!$R$104),"")</f>
        <v/>
      </c>
      <c r="L38" s="44" t="str">
        <f>IF(AND('Mapa final'!$AB$105="Muy Alta",'Mapa final'!$AD$105="Leve"),CONCATENATE("R33C",'Mapa final'!$R$105),"")</f>
        <v/>
      </c>
      <c r="M38" s="107" t="str">
        <f>IF(AND('Mapa final'!$AB$103="Muy Alta",'Mapa final'!$AD$103="Menor"),CONCATENATE("R33C",'Mapa final'!$R$103),"")</f>
        <v/>
      </c>
      <c r="N38" s="44" t="str">
        <f>IF(AND('Mapa final'!$AB$104="Muy Alta",'Mapa final'!$AD$104="Menor"),CONCATENATE("R33C",'Mapa final'!$R$104),"")</f>
        <v/>
      </c>
      <c r="O38" s="44" t="str">
        <f>IF(AND('Mapa final'!$AB$105="Muy Alta",'Mapa final'!$AD$105="Menor"),CONCATENATE("R33C",'Mapa final'!$R$105),"")</f>
        <v/>
      </c>
      <c r="P38" s="107" t="str">
        <f>IF(AND('Mapa final'!$AB$103="Muy Alta",'Mapa final'!$AD$103="Moderado"),CONCATENATE("R33C",'Mapa final'!$R$103),"")</f>
        <v/>
      </c>
      <c r="Q38" s="44" t="str">
        <f>IF(AND('Mapa final'!$AB$104="Muy Alta",'Mapa final'!$AD$104="Moderado"),CONCATENATE("R33C",'Mapa final'!$R$104),"")</f>
        <v/>
      </c>
      <c r="R38" s="44" t="str">
        <f>IF(AND('Mapa final'!$AB$105="Muy Alta",'Mapa final'!$AD$105="Moderado"),CONCATENATE("R33C",'Mapa final'!$R$105),"")</f>
        <v/>
      </c>
      <c r="S38" s="107" t="str">
        <f>IF(AND('Mapa final'!$AB$103="Muy Alta",'Mapa final'!$AD$103="Mayor"),CONCATENATE("R33C",'Mapa final'!$R$103),"")</f>
        <v/>
      </c>
      <c r="T38" s="44" t="str">
        <f>IF(AND('Mapa final'!$AB$104="Muy Alta",'Mapa final'!$AD$104="Mayor"),CONCATENATE("R33C",'Mapa final'!$R$104),"")</f>
        <v/>
      </c>
      <c r="U38" s="108" t="str">
        <f>IF(AND('Mapa final'!$AB$105="Muy Alta",'Mapa final'!$AD$105="Mayor"),CONCATENATE("R33C",'Mapa final'!$R$105),"")</f>
        <v/>
      </c>
      <c r="V38" s="45" t="str">
        <f>IF(AND('Mapa final'!$AB$103="Muy Alta",'Mapa final'!$AD$103="Catastrófico"),CONCATENATE("R33C",'Mapa final'!$R$103),"")</f>
        <v/>
      </c>
      <c r="W38" s="46" t="str">
        <f>IF(AND('Mapa final'!$AB$104="Muy Alta",'Mapa final'!$AD$104="Catastrófico"),CONCATENATE("R33C",'Mapa final'!$R$104),"")</f>
        <v/>
      </c>
      <c r="X38" s="102" t="str">
        <f>IF(AND('Mapa final'!$AB$105="Muy Alta",'Mapa final'!$AD$105="Catastrófico"),CONCATENATE("R33C",'Mapa final'!$R$105),"")</f>
        <v/>
      </c>
      <c r="Y38" s="58"/>
      <c r="Z38" s="276"/>
      <c r="AA38" s="277"/>
      <c r="AB38" s="277"/>
      <c r="AC38" s="277"/>
      <c r="AD38" s="277"/>
      <c r="AE38" s="27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row>
    <row r="39" spans="1:61" ht="15" customHeight="1" x14ac:dyDescent="0.25">
      <c r="A39" s="58"/>
      <c r="B39" s="282"/>
      <c r="C39" s="282"/>
      <c r="D39" s="283"/>
      <c r="E39" s="259"/>
      <c r="F39" s="272"/>
      <c r="G39" s="272"/>
      <c r="H39" s="272"/>
      <c r="I39" s="254"/>
      <c r="J39" s="107" t="str">
        <f>IF(AND('Mapa final'!$AB$106="Muy Alta",'Mapa final'!$AD$106="Leve"),CONCATENATE("R34C",'Mapa final'!$R$106),"")</f>
        <v/>
      </c>
      <c r="K39" s="44" t="str">
        <f>IF(AND('Mapa final'!$AB$107="Muy Alta",'Mapa final'!$AD$107="Leve"),CONCATENATE("R34C",'Mapa final'!$R$107),"")</f>
        <v/>
      </c>
      <c r="L39" s="108" t="str">
        <f>IF(AND('Mapa final'!$AB$108="Muy Alta",'Mapa final'!$AD$108="Leve"),CONCATENATE("R34C",'Mapa final'!$R$108),"")</f>
        <v/>
      </c>
      <c r="M39" s="107" t="str">
        <f>IF(AND('Mapa final'!$AB$106="Muy Alta",'Mapa final'!$AD$106="Menor"),CONCATENATE("R34C",'Mapa final'!$R$106),"")</f>
        <v/>
      </c>
      <c r="N39" s="44" t="str">
        <f>IF(AND('Mapa final'!$AB$107="Muy Alta",'Mapa final'!$AD$107="Menor"),CONCATENATE("R34C",'Mapa final'!$R$107),"")</f>
        <v/>
      </c>
      <c r="O39" s="108" t="str">
        <f>IF(AND('Mapa final'!$AB$108="Muy Alta",'Mapa final'!$AD$108="Menor"),CONCATENATE("R34C",'Mapa final'!$R$108),"")</f>
        <v/>
      </c>
      <c r="P39" s="107" t="str">
        <f>IF(AND('Mapa final'!$AB$106="Muy Alta",'Mapa final'!$AD$106="Moderado"),CONCATENATE("R34C",'Mapa final'!$R$106),"")</f>
        <v/>
      </c>
      <c r="Q39" s="44" t="str">
        <f>IF(AND('Mapa final'!$AB$107="Muy Alta",'Mapa final'!$AD$107="Moderado"),CONCATENATE("R34C",'Mapa final'!$R$107),"")</f>
        <v/>
      </c>
      <c r="R39" s="108" t="str">
        <f>IF(AND('Mapa final'!$AB$108="Muy Alta",'Mapa final'!$AD$108="Moderado"),CONCATENATE("R34C",'Mapa final'!$R$108),"")</f>
        <v/>
      </c>
      <c r="S39" s="107" t="str">
        <f>IF(AND('Mapa final'!$AB$106="Muy Alta",'Mapa final'!$AD$106="Mayor"),CONCATENATE("R34C",'Mapa final'!$R$106),"")</f>
        <v/>
      </c>
      <c r="T39" s="44" t="str">
        <f>IF(AND('Mapa final'!$AB$107="Muy Alta",'Mapa final'!$AD$107="Mayor"),CONCATENATE("R34C",'Mapa final'!$R$107),"")</f>
        <v/>
      </c>
      <c r="U39" s="108" t="str">
        <f>IF(AND('Mapa final'!$AB$108="Muy Alta",'Mapa final'!$AD$108="Mayor"),CONCATENATE("R34C",'Mapa final'!$R$108),"")</f>
        <v/>
      </c>
      <c r="V39" s="45" t="str">
        <f>IF(AND('Mapa final'!$AB$106="Muy Alta",'Mapa final'!$AD$106="Catastrófico"),CONCATENATE("R34C",'Mapa final'!$R$106),"")</f>
        <v/>
      </c>
      <c r="W39" s="46" t="str">
        <f>IF(AND('Mapa final'!$AB$107="Muy Alta",'Mapa final'!$AD$107="Catastrófico"),CONCATENATE("R34C",'Mapa final'!$R$107),"")</f>
        <v/>
      </c>
      <c r="X39" s="102" t="str">
        <f>IF(AND('Mapa final'!$AB$108="Muy Alta",'Mapa final'!$AD$108="Catastrófico"),CONCATENATE("R34C",'Mapa final'!$R$108),"")</f>
        <v/>
      </c>
      <c r="Y39" s="58"/>
      <c r="Z39" s="276"/>
      <c r="AA39" s="277"/>
      <c r="AB39" s="277"/>
      <c r="AC39" s="277"/>
      <c r="AD39" s="277"/>
      <c r="AE39" s="27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row>
    <row r="40" spans="1:61" ht="15" customHeight="1" x14ac:dyDescent="0.25">
      <c r="A40" s="58"/>
      <c r="B40" s="282"/>
      <c r="C40" s="282"/>
      <c r="D40" s="283"/>
      <c r="E40" s="259"/>
      <c r="F40" s="272"/>
      <c r="G40" s="272"/>
      <c r="H40" s="272"/>
      <c r="I40" s="254"/>
      <c r="J40" s="107" t="str">
        <f>IF(AND('Mapa final'!$AB$109="Muy Alta",'Mapa final'!$AD$109="Leve"),CONCATENATE("R35C",'Mapa final'!$R$109),"")</f>
        <v/>
      </c>
      <c r="K40" s="44" t="str">
        <f>IF(AND('Mapa final'!$AB$110="Muy Alta",'Mapa final'!$AD$110="Leve"),CONCATENATE("R35C",'Mapa final'!$R$110),"")</f>
        <v/>
      </c>
      <c r="L40" s="108" t="str">
        <f>IF(AND('Mapa final'!$AB$111="Muy Alta",'Mapa final'!$AD$111="Leve"),CONCATENATE("R35C",'Mapa final'!$R$111),"")</f>
        <v/>
      </c>
      <c r="M40" s="107" t="str">
        <f>IF(AND('Mapa final'!$AB$109="Muy Alta",'Mapa final'!$AD$109="Menor"),CONCATENATE("R35C",'Mapa final'!$R$109),"")</f>
        <v/>
      </c>
      <c r="N40" s="44" t="str">
        <f>IF(AND('Mapa final'!$AB$110="Muy Alta",'Mapa final'!$AD$110="Menor"),CONCATENATE("R35C",'Mapa final'!$R$110),"")</f>
        <v/>
      </c>
      <c r="O40" s="108" t="str">
        <f>IF(AND('Mapa final'!$AB$111="Muy Alta",'Mapa final'!$AD$111="Menor"),CONCATENATE("R35C",'Mapa final'!$R$111),"")</f>
        <v/>
      </c>
      <c r="P40" s="107" t="str">
        <f>IF(AND('Mapa final'!$AB$109="Muy Alta",'Mapa final'!$AD$109="Moderado"),CONCATENATE("R35C",'Mapa final'!$R$109),"")</f>
        <v/>
      </c>
      <c r="Q40" s="44" t="str">
        <f>IF(AND('Mapa final'!$AB$110="Muy Alta",'Mapa final'!$AD$110="Moderado"),CONCATENATE("R35C",'Mapa final'!$R$110),"")</f>
        <v/>
      </c>
      <c r="R40" s="108" t="str">
        <f>IF(AND('Mapa final'!$AB$111="Muy Alta",'Mapa final'!$AD$111="Moderado"),CONCATENATE("R35C",'Mapa final'!$R$111),"")</f>
        <v/>
      </c>
      <c r="S40" s="107" t="str">
        <f>IF(AND('Mapa final'!$AB$109="Muy Alta",'Mapa final'!$AD$109="Mayor"),CONCATENATE("R35C",'Mapa final'!$R$109),"")</f>
        <v/>
      </c>
      <c r="T40" s="44" t="str">
        <f>IF(AND('Mapa final'!$AB$110="Muy Alta",'Mapa final'!$AD$110="Mayor"),CONCATENATE("R35C",'Mapa final'!$R$110),"")</f>
        <v/>
      </c>
      <c r="U40" s="108" t="str">
        <f>IF(AND('Mapa final'!$AB$111="Muy Alta",'Mapa final'!$AD$111="Mayor"),CONCATENATE("R35C",'Mapa final'!$R$111),"")</f>
        <v/>
      </c>
      <c r="V40" s="45" t="str">
        <f>IF(AND('Mapa final'!$AB$109="Muy Alta",'Mapa final'!$AD$109="Catastrófico"),CONCATENATE("R35C",'Mapa final'!$R$109),"")</f>
        <v/>
      </c>
      <c r="W40" s="46" t="str">
        <f>IF(AND('Mapa final'!$AB$110="Muy Alta",'Mapa final'!$AD$110="Catastrófico"),CONCATENATE("R35C",'Mapa final'!$R$110),"")</f>
        <v/>
      </c>
      <c r="X40" s="102" t="str">
        <f>IF(AND('Mapa final'!$AB$111="Muy Alta",'Mapa final'!$AD$111="Catastrófico"),CONCATENATE("R35C",'Mapa final'!$R$111),"")</f>
        <v/>
      </c>
      <c r="Y40" s="58"/>
      <c r="Z40" s="276"/>
      <c r="AA40" s="277"/>
      <c r="AB40" s="277"/>
      <c r="AC40" s="277"/>
      <c r="AD40" s="277"/>
      <c r="AE40" s="27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row>
    <row r="41" spans="1:61" ht="15" customHeight="1" x14ac:dyDescent="0.25">
      <c r="A41" s="58"/>
      <c r="B41" s="282"/>
      <c r="C41" s="282"/>
      <c r="D41" s="283"/>
      <c r="E41" s="259"/>
      <c r="F41" s="272"/>
      <c r="G41" s="272"/>
      <c r="H41" s="272"/>
      <c r="I41" s="254"/>
      <c r="J41" s="107" t="str">
        <f>IF(AND('Mapa final'!$AB$112="Muy Alta",'Mapa final'!$AD$112="Leve"),CONCATENATE("R36C",'Mapa final'!$R$112),"")</f>
        <v/>
      </c>
      <c r="K41" s="44" t="str">
        <f>IF(AND('Mapa final'!$AB$113="Muy Alta",'Mapa final'!$AD$113="Leve"),CONCATENATE("R36C",'Mapa final'!$R$113),"")</f>
        <v/>
      </c>
      <c r="L41" s="108" t="str">
        <f>IF(AND('Mapa final'!$AB$114="Muy Alta",'Mapa final'!$AD$114="Leve"),CONCATENATE("R36C",'Mapa final'!$R$114),"")</f>
        <v/>
      </c>
      <c r="M41" s="107" t="str">
        <f>IF(AND('Mapa final'!$AB$112="Muy Alta",'Mapa final'!$AD$112="Menor"),CONCATENATE("R36C",'Mapa final'!$R$112),"")</f>
        <v/>
      </c>
      <c r="N41" s="44" t="str">
        <f>IF(AND('Mapa final'!$AB$113="Muy Alta",'Mapa final'!$AD$113="Menor"),CONCATENATE("R36C",'Mapa final'!$R$113),"")</f>
        <v/>
      </c>
      <c r="O41" s="108" t="str">
        <f>IF(AND('Mapa final'!$AB$114="Muy Alta",'Mapa final'!$AD$114="Menor"),CONCATENATE("R36C",'Mapa final'!$R$114),"")</f>
        <v/>
      </c>
      <c r="P41" s="107" t="str">
        <f>IF(AND('Mapa final'!$AB$112="Muy Alta",'Mapa final'!$AD$112="Moderado"),CONCATENATE("R36C",'Mapa final'!$R$112),"")</f>
        <v/>
      </c>
      <c r="Q41" s="44" t="str">
        <f>IF(AND('Mapa final'!$AB$113="Muy Alta",'Mapa final'!$AD$113="Moderado"),CONCATENATE("R36C",'Mapa final'!$R$113),"")</f>
        <v/>
      </c>
      <c r="R41" s="108" t="str">
        <f>IF(AND('Mapa final'!$AB$114="Muy Alta",'Mapa final'!$AD$114="Moderado"),CONCATENATE("R36C",'Mapa final'!$R$114),"")</f>
        <v/>
      </c>
      <c r="S41" s="107" t="str">
        <f>IF(AND('Mapa final'!$AB$112="Muy Alta",'Mapa final'!$AD$112="Mayor"),CONCATENATE("R36C",'Mapa final'!$R$112),"")</f>
        <v/>
      </c>
      <c r="T41" s="44" t="str">
        <f>IF(AND('Mapa final'!$AB$113="Muy Alta",'Mapa final'!$AD$113="Mayor"),CONCATENATE("R36C",'Mapa final'!$R$113),"")</f>
        <v/>
      </c>
      <c r="U41" s="108" t="str">
        <f>IF(AND('Mapa final'!$AB$114="Muy Alta",'Mapa final'!$AD$114="Mayor"),CONCATENATE("R36C",'Mapa final'!$R$114),"")</f>
        <v/>
      </c>
      <c r="V41" s="45" t="str">
        <f>IF(AND('Mapa final'!$AB$112="Muy Alta",'Mapa final'!$AD$112="Catastrófico"),CONCATENATE("R36C",'Mapa final'!$R$112),"")</f>
        <v/>
      </c>
      <c r="W41" s="46" t="str">
        <f>IF(AND('Mapa final'!$AB$113="Muy Alta",'Mapa final'!$AD$113="Catastrófico"),CONCATENATE("R36C",'Mapa final'!$R$113),"")</f>
        <v/>
      </c>
      <c r="X41" s="102" t="str">
        <f>IF(AND('Mapa final'!$AB$114="Muy Alta",'Mapa final'!$AD$114="Catastrófico"),CONCATENATE("R36C",'Mapa final'!$R$114),"")</f>
        <v/>
      </c>
      <c r="Y41" s="58"/>
      <c r="Z41" s="276"/>
      <c r="AA41" s="277"/>
      <c r="AB41" s="277"/>
      <c r="AC41" s="277"/>
      <c r="AD41" s="277"/>
      <c r="AE41" s="27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row>
    <row r="42" spans="1:61" ht="15" customHeight="1" x14ac:dyDescent="0.25">
      <c r="A42" s="58"/>
      <c r="B42" s="282"/>
      <c r="C42" s="282"/>
      <c r="D42" s="283"/>
      <c r="E42" s="259"/>
      <c r="F42" s="272"/>
      <c r="G42" s="272"/>
      <c r="H42" s="272"/>
      <c r="I42" s="254"/>
      <c r="J42" s="107" t="str">
        <f>IF(AND('Mapa final'!$AB$115="Muy Alta",'Mapa final'!$AD$115="Leve"),CONCATENATE("R37C",'Mapa final'!$R$115),"")</f>
        <v/>
      </c>
      <c r="K42" s="44" t="str">
        <f>IF(AND('Mapa final'!$AB$116="Muy Alta",'Mapa final'!$AD$116="Leve"),CONCATENATE("R37C",'Mapa final'!$R$116),"")</f>
        <v/>
      </c>
      <c r="L42" s="108" t="str">
        <f>IF(AND('Mapa final'!$AB$117="Muy Alta",'Mapa final'!$AD$117="Leve"),CONCATENATE("R37C",'Mapa final'!$R$117),"")</f>
        <v/>
      </c>
      <c r="M42" s="107" t="str">
        <f>IF(AND('Mapa final'!$AB$115="Muy Alta",'Mapa final'!$AD$115="Menor"),CONCATENATE("R37C",'Mapa final'!$R$115),"")</f>
        <v/>
      </c>
      <c r="N42" s="44" t="str">
        <f>IF(AND('Mapa final'!$AB$116="Muy Alta",'Mapa final'!$AD$116="Menor"),CONCATENATE("R37C",'Mapa final'!$R$116),"")</f>
        <v/>
      </c>
      <c r="O42" s="108" t="str">
        <f>IF(AND('Mapa final'!$AB$117="Muy Alta",'Mapa final'!$AD$117="Menor"),CONCATENATE("R37C",'Mapa final'!$R$117),"")</f>
        <v/>
      </c>
      <c r="P42" s="107" t="str">
        <f>IF(AND('Mapa final'!$AB$115="Muy Alta",'Mapa final'!$AD$115="Moderado"),CONCATENATE("R37C",'Mapa final'!$R$115),"")</f>
        <v/>
      </c>
      <c r="Q42" s="44" t="str">
        <f>IF(AND('Mapa final'!$AB$116="Muy Alta",'Mapa final'!$AD$116="Moderado"),CONCATENATE("R37C",'Mapa final'!$R$116),"")</f>
        <v/>
      </c>
      <c r="R42" s="108" t="str">
        <f>IF(AND('Mapa final'!$AB$117="Muy Alta",'Mapa final'!$AD$117="Moderado"),CONCATENATE("R37C",'Mapa final'!$R$117),"")</f>
        <v/>
      </c>
      <c r="S42" s="107" t="str">
        <f>IF(AND('Mapa final'!$AB$115="Muy Alta",'Mapa final'!$AD$115="Mayor"),CONCATENATE("R37C",'Mapa final'!$R$115),"")</f>
        <v/>
      </c>
      <c r="T42" s="44" t="str">
        <f>IF(AND('Mapa final'!$AB$116="Muy Alta",'Mapa final'!$AD$116="Mayor"),CONCATENATE("R37C",'Mapa final'!$R$116),"")</f>
        <v/>
      </c>
      <c r="U42" s="108" t="str">
        <f>IF(AND('Mapa final'!$AB$117="Muy Alta",'Mapa final'!$AD$117="Mayor"),CONCATENATE("R37C",'Mapa final'!$R$117),"")</f>
        <v/>
      </c>
      <c r="V42" s="45" t="str">
        <f>IF(AND('Mapa final'!$AB$115="Muy Alta",'Mapa final'!$AD$115="Catastrófico"),CONCATENATE("R37C",'Mapa final'!$R$115),"")</f>
        <v/>
      </c>
      <c r="W42" s="46" t="str">
        <f>IF(AND('Mapa final'!$AB$116="Muy Alta",'Mapa final'!$AD$116="Catastrófico"),CONCATENATE("R37C",'Mapa final'!$R$116),"")</f>
        <v/>
      </c>
      <c r="X42" s="102" t="str">
        <f>IF(AND('Mapa final'!$AB$117="Muy Alta",'Mapa final'!$AD$117="Catastrófico"),CONCATENATE("R37C",'Mapa final'!$R$117),"")</f>
        <v/>
      </c>
      <c r="Y42" s="58"/>
      <c r="Z42" s="276"/>
      <c r="AA42" s="277"/>
      <c r="AB42" s="277"/>
      <c r="AC42" s="277"/>
      <c r="AD42" s="277"/>
      <c r="AE42" s="27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row>
    <row r="43" spans="1:61" ht="15" customHeight="1" x14ac:dyDescent="0.25">
      <c r="A43" s="58"/>
      <c r="B43" s="282"/>
      <c r="C43" s="282"/>
      <c r="D43" s="283"/>
      <c r="E43" s="259"/>
      <c r="F43" s="272"/>
      <c r="G43" s="272"/>
      <c r="H43" s="272"/>
      <c r="I43" s="254"/>
      <c r="J43" s="107" t="str">
        <f>IF(AND('Mapa final'!$AB$118="Muy Alta",'Mapa final'!$AD$118="Leve"),CONCATENATE("R38C",'Mapa final'!$R$118),"")</f>
        <v/>
      </c>
      <c r="K43" s="44" t="str">
        <f>IF(AND('Mapa final'!$AB$119="Muy Alta",'Mapa final'!$AD$119="Leve"),CONCATENATE("R38C",'Mapa final'!$R$119),"")</f>
        <v/>
      </c>
      <c r="L43" s="108" t="str">
        <f>IF(AND('Mapa final'!$AB$120="Muy Alta",'Mapa final'!$AD$120="Leve"),CONCATENATE("R38C",'Mapa final'!$R$120),"")</f>
        <v/>
      </c>
      <c r="M43" s="107" t="str">
        <f>IF(AND('Mapa final'!$AB$118="Muy Alta",'Mapa final'!$AD$118="Menor"),CONCATENATE("R38C",'Mapa final'!$R$118),"")</f>
        <v/>
      </c>
      <c r="N43" s="44" t="str">
        <f>IF(AND('Mapa final'!$AB$119="Muy Alta",'Mapa final'!$AD$119="Menor"),CONCATENATE("R38C",'Mapa final'!$R$119),"")</f>
        <v/>
      </c>
      <c r="O43" s="108" t="str">
        <f>IF(AND('Mapa final'!$AB$120="Muy Alta",'Mapa final'!$AD$120="Menor"),CONCATENATE("R38C",'Mapa final'!$R$120),"")</f>
        <v/>
      </c>
      <c r="P43" s="107" t="str">
        <f>IF(AND('Mapa final'!$AB$118="Muy Alta",'Mapa final'!$AD$118="Moderado"),CONCATENATE("R38C",'Mapa final'!$R$118),"")</f>
        <v/>
      </c>
      <c r="Q43" s="44" t="str">
        <f>IF(AND('Mapa final'!$AB$119="Muy Alta",'Mapa final'!$AD$119="Moderado"),CONCATENATE("R38C",'Mapa final'!$R$119),"")</f>
        <v/>
      </c>
      <c r="R43" s="108" t="str">
        <f>IF(AND('Mapa final'!$AB$120="Muy Alta",'Mapa final'!$AD$120="Moderado"),CONCATENATE("R38C",'Mapa final'!$R$120),"")</f>
        <v/>
      </c>
      <c r="S43" s="107" t="str">
        <f>IF(AND('Mapa final'!$AB$118="Muy Alta",'Mapa final'!$AD$118="Mayor"),CONCATENATE("R38C",'Mapa final'!$R$118),"")</f>
        <v/>
      </c>
      <c r="T43" s="44" t="str">
        <f>IF(AND('Mapa final'!$AB$119="Muy Alta",'Mapa final'!$AD$119="Mayor"),CONCATENATE("R38C",'Mapa final'!$R$119),"")</f>
        <v/>
      </c>
      <c r="U43" s="108" t="str">
        <f>IF(AND('Mapa final'!$AB$120="Muy Alta",'Mapa final'!$AD$120="Mayor"),CONCATENATE("R38C",'Mapa final'!$R$120),"")</f>
        <v/>
      </c>
      <c r="V43" s="45" t="str">
        <f>IF(AND('Mapa final'!$AB$118="Muy Alta",'Mapa final'!$AD$118="Catastrófico"),CONCATENATE("R38C",'Mapa final'!$R$118),"")</f>
        <v/>
      </c>
      <c r="W43" s="46" t="str">
        <f>IF(AND('Mapa final'!$AB$119="Muy Alta",'Mapa final'!$AD$119="Catastrófico"),CONCATENATE("R38C",'Mapa final'!$R$119),"")</f>
        <v/>
      </c>
      <c r="X43" s="102" t="str">
        <f>IF(AND('Mapa final'!$AB$120="Muy Alta",'Mapa final'!$AD$120="Catastrófico"),CONCATENATE("R38C",'Mapa final'!$R$120),"")</f>
        <v/>
      </c>
      <c r="Y43" s="58"/>
      <c r="Z43" s="276"/>
      <c r="AA43" s="277"/>
      <c r="AB43" s="277"/>
      <c r="AC43" s="277"/>
      <c r="AD43" s="277"/>
      <c r="AE43" s="27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row>
    <row r="44" spans="1:61" ht="15" customHeight="1" x14ac:dyDescent="0.25">
      <c r="A44" s="58"/>
      <c r="B44" s="282"/>
      <c r="C44" s="282"/>
      <c r="D44" s="283"/>
      <c r="E44" s="259"/>
      <c r="F44" s="272"/>
      <c r="G44" s="272"/>
      <c r="H44" s="272"/>
      <c r="I44" s="254"/>
      <c r="J44" s="107" t="str">
        <f>IF(AND('Mapa final'!$AB$121="Muy Alta",'Mapa final'!$AD$121="Leve"),CONCATENATE("R39C",'Mapa final'!$R$121),"")</f>
        <v/>
      </c>
      <c r="K44" s="44" t="str">
        <f>IF(AND('Mapa final'!$AB$122="Muy Alta",'Mapa final'!$AD$122="Leve"),CONCATENATE("R39C",'Mapa final'!$R$122),"")</f>
        <v/>
      </c>
      <c r="L44" s="108" t="str">
        <f>IF(AND('Mapa final'!$AB$123="Muy Alta",'Mapa final'!$AD$123="Leve"),CONCATENATE("R39C",'Mapa final'!$R$123),"")</f>
        <v/>
      </c>
      <c r="M44" s="107" t="str">
        <f>IF(AND('Mapa final'!$AB$121="Muy Alta",'Mapa final'!$AD$121="Menor"),CONCATENATE("R39C",'Mapa final'!$R$121),"")</f>
        <v/>
      </c>
      <c r="N44" s="44" t="str">
        <f>IF(AND('Mapa final'!$AB$122="Muy Alta",'Mapa final'!$AD$122="Menor"),CONCATENATE("R39C",'Mapa final'!$R$122),"")</f>
        <v/>
      </c>
      <c r="O44" s="108" t="str">
        <f>IF(AND('Mapa final'!$AB$123="Muy Alta",'Mapa final'!$AD$123="Menor"),CONCATENATE("R39C",'Mapa final'!$R$123),"")</f>
        <v/>
      </c>
      <c r="P44" s="107" t="str">
        <f>IF(AND('Mapa final'!$AB$121="Muy Alta",'Mapa final'!$AD$121="Moderado"),CONCATENATE("R39C",'Mapa final'!$R$121),"")</f>
        <v/>
      </c>
      <c r="Q44" s="44" t="str">
        <f>IF(AND('Mapa final'!$AB$122="Muy Alta",'Mapa final'!$AD$122="Moderado"),CONCATENATE("R39C",'Mapa final'!$R$122),"")</f>
        <v/>
      </c>
      <c r="R44" s="108" t="str">
        <f>IF(AND('Mapa final'!$AB$123="Muy Alta",'Mapa final'!$AD$123="Moderado"),CONCATENATE("R39C",'Mapa final'!$R$123),"")</f>
        <v/>
      </c>
      <c r="S44" s="107" t="str">
        <f>IF(AND('Mapa final'!$AB$121="Muy Alta",'Mapa final'!$AD$121="Mayor"),CONCATENATE("R39C",'Mapa final'!$R$121),"")</f>
        <v/>
      </c>
      <c r="T44" s="44" t="str">
        <f>IF(AND('Mapa final'!$AB$122="Muy Alta",'Mapa final'!$AD$122="Mayor"),CONCATENATE("R39C",'Mapa final'!$R$122),"")</f>
        <v/>
      </c>
      <c r="U44" s="108" t="str">
        <f>IF(AND('Mapa final'!$AB$123="Muy Alta",'Mapa final'!$AD$123="Mayor"),CONCATENATE("R39C",'Mapa final'!$R$123),"")</f>
        <v/>
      </c>
      <c r="V44" s="45" t="str">
        <f>IF(AND('Mapa final'!$AB$121="Muy Alta",'Mapa final'!$AD$121="Catastrófico"),CONCATENATE("R39C",'Mapa final'!$R$121),"")</f>
        <v/>
      </c>
      <c r="W44" s="46" t="str">
        <f>IF(AND('Mapa final'!$AB$122="Muy Alta",'Mapa final'!$AD$122="Catastrófico"),CONCATENATE("R39C",'Mapa final'!$R$122),"")</f>
        <v/>
      </c>
      <c r="X44" s="102" t="str">
        <f>IF(AND('Mapa final'!$AB$123="Muy Alta",'Mapa final'!$AD$123="Catastrófico"),CONCATENATE("R39C",'Mapa final'!$R$123),"")</f>
        <v/>
      </c>
      <c r="Y44" s="58"/>
      <c r="Z44" s="276"/>
      <c r="AA44" s="277"/>
      <c r="AB44" s="277"/>
      <c r="AC44" s="277"/>
      <c r="AD44" s="277"/>
      <c r="AE44" s="27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row>
    <row r="45" spans="1:61" ht="15" customHeight="1" x14ac:dyDescent="0.25">
      <c r="A45" s="58"/>
      <c r="B45" s="282"/>
      <c r="C45" s="282"/>
      <c r="D45" s="283"/>
      <c r="E45" s="259"/>
      <c r="F45" s="272"/>
      <c r="G45" s="272"/>
      <c r="H45" s="272"/>
      <c r="I45" s="254"/>
      <c r="J45" s="107" t="str">
        <f>IF(AND('Mapa final'!$AB$124="Muy Alta",'Mapa final'!$AD$124="Leve"),CONCATENATE("R40C",'Mapa final'!$R$124),"")</f>
        <v/>
      </c>
      <c r="K45" s="44" t="str">
        <f>IF(AND('Mapa final'!$AB$125="Muy Alta",'Mapa final'!$AD$125="Leve"),CONCATENATE("R40C",'Mapa final'!$R$125),"")</f>
        <v/>
      </c>
      <c r="L45" s="108" t="str">
        <f>IF(AND('Mapa final'!$AB$126="Muy Alta",'Mapa final'!$AD$126="Leve"),CONCATENATE("R40C",'Mapa final'!$R$126),"")</f>
        <v/>
      </c>
      <c r="M45" s="107" t="str">
        <f>IF(AND('Mapa final'!$AB$124="Muy Alta",'Mapa final'!$AD$124="Menor"),CONCATENATE("R40C",'Mapa final'!$R$124),"")</f>
        <v/>
      </c>
      <c r="N45" s="44" t="str">
        <f>IF(AND('Mapa final'!$AB$125="Muy Alta",'Mapa final'!$AD$125="Menor"),CONCATENATE("R40C",'Mapa final'!$R$125),"")</f>
        <v/>
      </c>
      <c r="O45" s="108" t="str">
        <f>IF(AND('Mapa final'!$AB$126="Muy Alta",'Mapa final'!$AD$126="Menor"),CONCATENATE("R40C",'Mapa final'!$R$126),"")</f>
        <v/>
      </c>
      <c r="P45" s="107" t="str">
        <f>IF(AND('Mapa final'!$AB$124="Muy Alta",'Mapa final'!$AD$124="Moderado"),CONCATENATE("R40C",'Mapa final'!$R$124),"")</f>
        <v/>
      </c>
      <c r="Q45" s="44" t="str">
        <f>IF(AND('Mapa final'!$AB$125="Muy Alta",'Mapa final'!$AD$125="Moderado"),CONCATENATE("R40C",'Mapa final'!$R$125),"")</f>
        <v/>
      </c>
      <c r="R45" s="108" t="str">
        <f>IF(AND('Mapa final'!$AB$126="Muy Alta",'Mapa final'!$AD$126="Moderado"),CONCATENATE("R40C",'Mapa final'!$R$126),"")</f>
        <v/>
      </c>
      <c r="S45" s="107" t="str">
        <f>IF(AND('Mapa final'!$AB$124="Muy Alta",'Mapa final'!$AD$124="Mayor"),CONCATENATE("R40C",'Mapa final'!$R$124),"")</f>
        <v/>
      </c>
      <c r="T45" s="44" t="str">
        <f>IF(AND('Mapa final'!$AB$125="Muy Alta",'Mapa final'!$AD$125="Mayor"),CONCATENATE("R40C",'Mapa final'!$R$125),"")</f>
        <v/>
      </c>
      <c r="U45" s="108" t="str">
        <f>IF(AND('Mapa final'!$AB$126="Muy Alta",'Mapa final'!$AD$126="Mayor"),CONCATENATE("R40C",'Mapa final'!$R$126),"")</f>
        <v/>
      </c>
      <c r="V45" s="45" t="str">
        <f>IF(AND('Mapa final'!$AB$124="Muy Alta",'Mapa final'!$AD$124="Catastrófico"),CONCATENATE("R40C",'Mapa final'!$R$124),"")</f>
        <v/>
      </c>
      <c r="W45" s="46" t="str">
        <f>IF(AND('Mapa final'!$AB$125="Muy Alta",'Mapa final'!$AD$125="Catastrófico"),CONCATENATE("R40C",'Mapa final'!$R$125),"")</f>
        <v/>
      </c>
      <c r="X45" s="102" t="str">
        <f>IF(AND('Mapa final'!$AB$126="Muy Alta",'Mapa final'!$AD$126="Catastrófico"),CONCATENATE("R40C",'Mapa final'!$R$126),"")</f>
        <v/>
      </c>
      <c r="Y45" s="58"/>
      <c r="Z45" s="276"/>
      <c r="AA45" s="277"/>
      <c r="AB45" s="277"/>
      <c r="AC45" s="277"/>
      <c r="AD45" s="277"/>
      <c r="AE45" s="27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row>
    <row r="46" spans="1:61" ht="15" customHeight="1" x14ac:dyDescent="0.25">
      <c r="A46" s="58"/>
      <c r="B46" s="282"/>
      <c r="C46" s="282"/>
      <c r="D46" s="283"/>
      <c r="E46" s="259"/>
      <c r="F46" s="272"/>
      <c r="G46" s="272"/>
      <c r="H46" s="272"/>
      <c r="I46" s="254"/>
      <c r="J46" s="107" t="str">
        <f>IF(AND('Mapa final'!$AB$127="Muy Alta",'Mapa final'!$AD$127="Leve"),CONCATENATE("R41C",'Mapa final'!$R$127),"")</f>
        <v/>
      </c>
      <c r="K46" s="44" t="str">
        <f>IF(AND('Mapa final'!$AB$128="Muy Alta",'Mapa final'!$AD$128="Leve"),CONCATENATE("R41C",'Mapa final'!$R$128),"")</f>
        <v/>
      </c>
      <c r="L46" s="108" t="str">
        <f>IF(AND('Mapa final'!$AB$129="Muy Alta",'Mapa final'!$AD$129="Leve"),CONCATENATE("R41C",'Mapa final'!$R$129),"")</f>
        <v/>
      </c>
      <c r="M46" s="107" t="str">
        <f>IF(AND('Mapa final'!$AB$127="Muy Alta",'Mapa final'!$AD$127="Menor"),CONCATENATE("R41C",'Mapa final'!$R$127),"")</f>
        <v/>
      </c>
      <c r="N46" s="44" t="str">
        <f>IF(AND('Mapa final'!$AB$128="Muy Alta",'Mapa final'!$AD$128="Menor"),CONCATENATE("R41C",'Mapa final'!$R$128),"")</f>
        <v/>
      </c>
      <c r="O46" s="108" t="str">
        <f>IF(AND('Mapa final'!$AB$129="Muy Alta",'Mapa final'!$AD$129="Menor"),CONCATENATE("R41C",'Mapa final'!$R$129),"")</f>
        <v/>
      </c>
      <c r="P46" s="107" t="str">
        <f>IF(AND('Mapa final'!$AB$127="Muy Alta",'Mapa final'!$AD$127="Moderado"),CONCATENATE("R41C",'Mapa final'!$R$127),"")</f>
        <v/>
      </c>
      <c r="Q46" s="44" t="str">
        <f>IF(AND('Mapa final'!$AB$128="Muy Alta",'Mapa final'!$AD$128="Moderado"),CONCATENATE("R41C",'Mapa final'!$R$128),"")</f>
        <v/>
      </c>
      <c r="R46" s="108" t="str">
        <f>IF(AND('Mapa final'!$AB$129="Muy Alta",'Mapa final'!$AD$129="Moderado"),CONCATENATE("R41C",'Mapa final'!$R$129),"")</f>
        <v/>
      </c>
      <c r="S46" s="107" t="str">
        <f>IF(AND('Mapa final'!$AB$127="Muy Alta",'Mapa final'!$AD$127="Mayor"),CONCATENATE("R41C",'Mapa final'!$R$127),"")</f>
        <v/>
      </c>
      <c r="T46" s="44" t="str">
        <f>IF(AND('Mapa final'!$AB$128="Muy Alta",'Mapa final'!$AD$128="Mayor"),CONCATENATE("R41C",'Mapa final'!$R$128),"")</f>
        <v/>
      </c>
      <c r="U46" s="108" t="str">
        <f>IF(AND('Mapa final'!$AB$129="Muy Alta",'Mapa final'!$AD$129="Mayor"),CONCATENATE("R41C",'Mapa final'!$R$129),"")</f>
        <v/>
      </c>
      <c r="V46" s="45" t="str">
        <f>IF(AND('Mapa final'!$AB$127="Muy Alta",'Mapa final'!$AD$127="Catastrófico"),CONCATENATE("R41C",'Mapa final'!$R$127),"")</f>
        <v/>
      </c>
      <c r="W46" s="46" t="str">
        <f>IF(AND('Mapa final'!$AB$128="Muy Alta",'Mapa final'!$AD$128="Catastrófico"),CONCATENATE("R41C",'Mapa final'!$R$128),"")</f>
        <v/>
      </c>
      <c r="X46" s="102" t="str">
        <f>IF(AND('Mapa final'!$AB$129="Muy Alta",'Mapa final'!$AD$129="Catastrófico"),CONCATENATE("R41C",'Mapa final'!$R$129),"")</f>
        <v/>
      </c>
      <c r="Y46" s="58"/>
      <c r="Z46" s="276"/>
      <c r="AA46" s="277"/>
      <c r="AB46" s="277"/>
      <c r="AC46" s="277"/>
      <c r="AD46" s="277"/>
      <c r="AE46" s="27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row>
    <row r="47" spans="1:61" ht="15" customHeight="1" x14ac:dyDescent="0.25">
      <c r="A47" s="58"/>
      <c r="B47" s="282"/>
      <c r="C47" s="282"/>
      <c r="D47" s="283"/>
      <c r="E47" s="259"/>
      <c r="F47" s="272"/>
      <c r="G47" s="272"/>
      <c r="H47" s="272"/>
      <c r="I47" s="254"/>
      <c r="J47" s="107" t="str">
        <f>IF(AND('Mapa final'!$AB$130="Muy Alta",'Mapa final'!$AD$130="Leve"),CONCATENATE("R42C",'Mapa final'!$R$130),"")</f>
        <v/>
      </c>
      <c r="K47" s="44" t="str">
        <f>IF(AND('Mapa final'!$AB$131="Muy Alta",'Mapa final'!$AD$131="Leve"),CONCATENATE("R42C",'Mapa final'!$R$131),"")</f>
        <v/>
      </c>
      <c r="L47" s="108" t="str">
        <f>IF(AND('Mapa final'!$AB$132="Muy Alta",'Mapa final'!$AD$132="Leve"),CONCATENATE("R42C",'Mapa final'!$R$132),"")</f>
        <v/>
      </c>
      <c r="M47" s="107" t="str">
        <f>IF(AND('Mapa final'!$AB$130="Muy Alta",'Mapa final'!$AD$130="Menor"),CONCATENATE("R42C",'Mapa final'!$R$130),"")</f>
        <v/>
      </c>
      <c r="N47" s="44" t="str">
        <f>IF(AND('Mapa final'!$AB$131="Muy Alta",'Mapa final'!$AD$131="Menor"),CONCATENATE("R42C",'Mapa final'!$R$131),"")</f>
        <v/>
      </c>
      <c r="O47" s="108" t="str">
        <f>IF(AND('Mapa final'!$AB$132="Muy Alta",'Mapa final'!$AD$132="Menor"),CONCATENATE("R42C",'Mapa final'!$R$132),"")</f>
        <v/>
      </c>
      <c r="P47" s="107" t="str">
        <f>IF(AND('Mapa final'!$AB$130="Muy Alta",'Mapa final'!$AD$130="Moderado"),CONCATENATE("R42C",'Mapa final'!$R$130),"")</f>
        <v/>
      </c>
      <c r="Q47" s="44" t="str">
        <f>IF(AND('Mapa final'!$AB$131="Muy Alta",'Mapa final'!$AD$131="Moderado"),CONCATENATE("R42C",'Mapa final'!$R$131),"")</f>
        <v/>
      </c>
      <c r="R47" s="108" t="str">
        <f>IF(AND('Mapa final'!$AB$132="Muy Alta",'Mapa final'!$AD$132="Moderado"),CONCATENATE("R42C",'Mapa final'!$R$132),"")</f>
        <v/>
      </c>
      <c r="S47" s="107" t="str">
        <f>IF(AND('Mapa final'!$AB$130="Muy Alta",'Mapa final'!$AD$130="Mayor"),CONCATENATE("R42C",'Mapa final'!$R$130),"")</f>
        <v/>
      </c>
      <c r="T47" s="44" t="str">
        <f>IF(AND('Mapa final'!$AB$131="Muy Alta",'Mapa final'!$AD$131="Mayor"),CONCATENATE("R42C",'Mapa final'!$R$131),"")</f>
        <v/>
      </c>
      <c r="U47" s="108" t="str">
        <f>IF(AND('Mapa final'!$AB$132="Muy Alta",'Mapa final'!$AD$132="Mayor"),CONCATENATE("R42C",'Mapa final'!$R$132),"")</f>
        <v/>
      </c>
      <c r="V47" s="45" t="str">
        <f>IF(AND('Mapa final'!$AB$130="Muy Alta",'Mapa final'!$AD$130="Catastrófico"),CONCATENATE("R42C",'Mapa final'!$R$130),"")</f>
        <v/>
      </c>
      <c r="W47" s="46" t="str">
        <f>IF(AND('Mapa final'!$AB$131="Muy Alta",'Mapa final'!$AD$131="Catastrófico"),CONCATENATE("R42C",'Mapa final'!$R$131),"")</f>
        <v/>
      </c>
      <c r="X47" s="102" t="str">
        <f>IF(AND('Mapa final'!$AB$132="Muy Alta",'Mapa final'!$AD$132="Catastrófico"),CONCATENATE("R42C",'Mapa final'!$R$132),"")</f>
        <v/>
      </c>
      <c r="Y47" s="58"/>
      <c r="Z47" s="276"/>
      <c r="AA47" s="277"/>
      <c r="AB47" s="277"/>
      <c r="AC47" s="277"/>
      <c r="AD47" s="277"/>
      <c r="AE47" s="27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row>
    <row r="48" spans="1:61" ht="15" customHeight="1" x14ac:dyDescent="0.25">
      <c r="A48" s="58"/>
      <c r="B48" s="282"/>
      <c r="C48" s="282"/>
      <c r="D48" s="283"/>
      <c r="E48" s="259"/>
      <c r="F48" s="272"/>
      <c r="G48" s="272"/>
      <c r="H48" s="272"/>
      <c r="I48" s="254"/>
      <c r="J48" s="107" t="str">
        <f>IF(AND('Mapa final'!$AB$133="Muy Alta",'Mapa final'!$AD$133="Leve"),CONCATENATE("R43C",'Mapa final'!$R$133),"")</f>
        <v/>
      </c>
      <c r="K48" s="44" t="str">
        <f>IF(AND('Mapa final'!$AB$134="Muy Alta",'Mapa final'!$AD$134="Leve"),CONCATENATE("R43C",'Mapa final'!$R$134),"")</f>
        <v/>
      </c>
      <c r="L48" s="108" t="str">
        <f>IF(AND('Mapa final'!$AB$135="Muy Alta",'Mapa final'!$AD$135="Leve"),CONCATENATE("R43C",'Mapa final'!$R$135),"")</f>
        <v/>
      </c>
      <c r="M48" s="107" t="str">
        <f>IF(AND('Mapa final'!$AB$133="Muy Alta",'Mapa final'!$AD$133="Menor"),CONCATENATE("R43C",'Mapa final'!$R$133),"")</f>
        <v/>
      </c>
      <c r="N48" s="44" t="str">
        <f>IF(AND('Mapa final'!$AB$134="Muy Alta",'Mapa final'!$AD$134="Menor"),CONCATENATE("R43C",'Mapa final'!$R$134),"")</f>
        <v/>
      </c>
      <c r="O48" s="108" t="str">
        <f>IF(AND('Mapa final'!$AB$135="Muy Alta",'Mapa final'!$AD$135="Menor"),CONCATENATE("R43C",'Mapa final'!$R$135),"")</f>
        <v/>
      </c>
      <c r="P48" s="107" t="str">
        <f>IF(AND('Mapa final'!$AB$133="Muy Alta",'Mapa final'!$AD$133="Moderado"),CONCATENATE("R43C",'Mapa final'!$R$133),"")</f>
        <v/>
      </c>
      <c r="Q48" s="44" t="str">
        <f>IF(AND('Mapa final'!$AB$134="Muy Alta",'Mapa final'!$AD$134="Moderado"),CONCATENATE("R43C",'Mapa final'!$R$134),"")</f>
        <v/>
      </c>
      <c r="R48" s="108" t="str">
        <f>IF(AND('Mapa final'!$AB$135="Muy Alta",'Mapa final'!$AD$135="Moderado"),CONCATENATE("R43C",'Mapa final'!$R$135),"")</f>
        <v/>
      </c>
      <c r="S48" s="107" t="str">
        <f>IF(AND('Mapa final'!$AB$133="Muy Alta",'Mapa final'!$AD$133="Mayor"),CONCATENATE("R43C",'Mapa final'!$R$133),"")</f>
        <v/>
      </c>
      <c r="T48" s="44" t="str">
        <f>IF(AND('Mapa final'!$AB$134="Muy Alta",'Mapa final'!$AD$134="Mayor"),CONCATENATE("R43C",'Mapa final'!$R$134),"")</f>
        <v/>
      </c>
      <c r="U48" s="108" t="str">
        <f>IF(AND('Mapa final'!$AB$135="Muy Alta",'Mapa final'!$AD$135="Mayor"),CONCATENATE("R43C",'Mapa final'!$R$135),"")</f>
        <v/>
      </c>
      <c r="V48" s="45" t="str">
        <f>IF(AND('Mapa final'!$AB$133="Muy Alta",'Mapa final'!$AD$133="Catastrófico"),CONCATENATE("R43C",'Mapa final'!$R$133),"")</f>
        <v/>
      </c>
      <c r="W48" s="46" t="str">
        <f>IF(AND('Mapa final'!$AB$134="Muy Alta",'Mapa final'!$AD$134="Catastrófico"),CONCATENATE("R43C",'Mapa final'!$R$134),"")</f>
        <v/>
      </c>
      <c r="X48" s="102" t="str">
        <f>IF(AND('Mapa final'!$AB$135="Muy Alta",'Mapa final'!$AD$135="Catastrófico"),CONCATENATE("R43C",'Mapa final'!$R$135),"")</f>
        <v/>
      </c>
      <c r="Y48" s="58"/>
      <c r="Z48" s="276"/>
      <c r="AA48" s="277"/>
      <c r="AB48" s="277"/>
      <c r="AC48" s="277"/>
      <c r="AD48" s="277"/>
      <c r="AE48" s="27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row>
    <row r="49" spans="1:61" ht="15" customHeight="1" x14ac:dyDescent="0.25">
      <c r="A49" s="58"/>
      <c r="B49" s="282"/>
      <c r="C49" s="282"/>
      <c r="D49" s="283"/>
      <c r="E49" s="259"/>
      <c r="F49" s="272"/>
      <c r="G49" s="272"/>
      <c r="H49" s="272"/>
      <c r="I49" s="254"/>
      <c r="J49" s="107" t="str">
        <f>IF(AND('Mapa final'!$AB$136="Muy Alta",'Mapa final'!$AD$136="Leve"),CONCATENATE("R44C",'Mapa final'!$R$136),"")</f>
        <v/>
      </c>
      <c r="K49" s="44" t="str">
        <f>IF(AND('Mapa final'!$AB$137="Muy Alta",'Mapa final'!$AD$137="Leve"),CONCATENATE("R44C",'Mapa final'!$R$137),"")</f>
        <v/>
      </c>
      <c r="L49" s="108" t="str">
        <f>IF(AND('Mapa final'!$AB$138="Muy Alta",'Mapa final'!$AD$138="Leve"),CONCATENATE("R44C",'Mapa final'!$R$138),"")</f>
        <v/>
      </c>
      <c r="M49" s="107" t="str">
        <f>IF(AND('Mapa final'!$AB$136="Muy Alta",'Mapa final'!$AD$136="Menor"),CONCATENATE("R44C",'Mapa final'!$R$136),"")</f>
        <v/>
      </c>
      <c r="N49" s="44" t="str">
        <f>IF(AND('Mapa final'!$AB$137="Muy Alta",'Mapa final'!$AD$137="Menor"),CONCATENATE("R44C",'Mapa final'!$R$137),"")</f>
        <v/>
      </c>
      <c r="O49" s="108" t="str">
        <f>IF(AND('Mapa final'!$AB$138="Muy Alta",'Mapa final'!$AD$138="Menor"),CONCATENATE("R44C",'Mapa final'!$R$138),"")</f>
        <v/>
      </c>
      <c r="P49" s="107" t="str">
        <f>IF(AND('Mapa final'!$AB$136="Muy Alta",'Mapa final'!$AD$136="Moderado"),CONCATENATE("R44C",'Mapa final'!$R$136),"")</f>
        <v/>
      </c>
      <c r="Q49" s="44" t="str">
        <f>IF(AND('Mapa final'!$AB$137="Muy Alta",'Mapa final'!$AD$137="Moderado"),CONCATENATE("R44C",'Mapa final'!$R$137),"")</f>
        <v/>
      </c>
      <c r="R49" s="108" t="str">
        <f>IF(AND('Mapa final'!$AB$138="Muy Alta",'Mapa final'!$AD$138="Moderado"),CONCATENATE("R44C",'Mapa final'!$R$138),"")</f>
        <v/>
      </c>
      <c r="S49" s="107" t="str">
        <f>IF(AND('Mapa final'!$AB$136="Muy Alta",'Mapa final'!$AD$136="Mayor"),CONCATENATE("R44C",'Mapa final'!$R$136),"")</f>
        <v/>
      </c>
      <c r="T49" s="44" t="str">
        <f>IF(AND('Mapa final'!$AB$137="Muy Alta",'Mapa final'!$AD$137="Mayor"),CONCATENATE("R44C",'Mapa final'!$R$137),"")</f>
        <v/>
      </c>
      <c r="U49" s="108" t="str">
        <f>IF(AND('Mapa final'!$AB$138="Muy Alta",'Mapa final'!$AD$138="Mayor"),CONCATENATE("R44C",'Mapa final'!$R$138),"")</f>
        <v/>
      </c>
      <c r="V49" s="45" t="str">
        <f>IF(AND('Mapa final'!$AB$136="Muy Alta",'Mapa final'!$AD$136="Catastrófico"),CONCATENATE("R44C",'Mapa final'!$R$136),"")</f>
        <v/>
      </c>
      <c r="W49" s="46" t="str">
        <f>IF(AND('Mapa final'!$AB$137="Muy Alta",'Mapa final'!$AD$137="Catastrófico"),CONCATENATE("R44C",'Mapa final'!$R$137),"")</f>
        <v/>
      </c>
      <c r="X49" s="102" t="str">
        <f>IF(AND('Mapa final'!$AB$138="Muy Alta",'Mapa final'!$AD$138="Catastrófico"),CONCATENATE("R44C",'Mapa final'!$R$138),"")</f>
        <v/>
      </c>
      <c r="Y49" s="58"/>
      <c r="Z49" s="276"/>
      <c r="AA49" s="277"/>
      <c r="AB49" s="277"/>
      <c r="AC49" s="277"/>
      <c r="AD49" s="277"/>
      <c r="AE49" s="27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row>
    <row r="50" spans="1:61" ht="15" customHeight="1" x14ac:dyDescent="0.25">
      <c r="A50" s="58"/>
      <c r="B50" s="282"/>
      <c r="C50" s="282"/>
      <c r="D50" s="283"/>
      <c r="E50" s="259"/>
      <c r="F50" s="272"/>
      <c r="G50" s="272"/>
      <c r="H50" s="272"/>
      <c r="I50" s="254"/>
      <c r="J50" s="107" t="str">
        <f>IF(AND('Mapa final'!$AB$139="Muy Alta",'Mapa final'!$AD$139="Leve"),CONCATENATE("R45C",'Mapa final'!$R$139),"")</f>
        <v/>
      </c>
      <c r="K50" s="44" t="str">
        <f>IF(AND('Mapa final'!$AB$140="Muy Alta",'Mapa final'!$AD$140="Leve"),CONCATENATE("R45C",'Mapa final'!$R$140),"")</f>
        <v/>
      </c>
      <c r="L50" s="108" t="str">
        <f>IF(AND('Mapa final'!$AB$141="Muy Alta",'Mapa final'!$AD$141="Leve"),CONCATENATE("R45C",'Mapa final'!$R$141),"")</f>
        <v/>
      </c>
      <c r="M50" s="107" t="str">
        <f>IF(AND('Mapa final'!$AB$139="Muy Alta",'Mapa final'!$AD$139="Menor"),CONCATENATE("R45C",'Mapa final'!$R$139),"")</f>
        <v/>
      </c>
      <c r="N50" s="44" t="str">
        <f>IF(AND('Mapa final'!$AB$140="Muy Alta",'Mapa final'!$AD$140="Menor"),CONCATENATE("R45C",'Mapa final'!$R$140),"")</f>
        <v/>
      </c>
      <c r="O50" s="108" t="str">
        <f>IF(AND('Mapa final'!$AB$141="Muy Alta",'Mapa final'!$AD$141="Menor"),CONCATENATE("R45C",'Mapa final'!$R$141),"")</f>
        <v/>
      </c>
      <c r="P50" s="107" t="str">
        <f>IF(AND('Mapa final'!$AB$139="Muy Alta",'Mapa final'!$AD$139="Moderado"),CONCATENATE("R45C",'Mapa final'!$R$139),"")</f>
        <v/>
      </c>
      <c r="Q50" s="44" t="str">
        <f>IF(AND('Mapa final'!$AB$140="Muy Alta",'Mapa final'!$AD$140="Moderado"),CONCATENATE("R45C",'Mapa final'!$R$140),"")</f>
        <v/>
      </c>
      <c r="R50" s="108" t="str">
        <f>IF(AND('Mapa final'!$AB$141="Muy Alta",'Mapa final'!$AD$141="Moderado"),CONCATENATE("R45C",'Mapa final'!$R$141),"")</f>
        <v/>
      </c>
      <c r="S50" s="107" t="str">
        <f>IF(AND('Mapa final'!$AB$139="Muy Alta",'Mapa final'!$AD$139="Mayor"),CONCATENATE("R45C",'Mapa final'!$R$139),"")</f>
        <v/>
      </c>
      <c r="T50" s="44" t="str">
        <f>IF(AND('Mapa final'!$AB$140="Muy Alta",'Mapa final'!$AD$140="Mayor"),CONCATENATE("R45C",'Mapa final'!$R$140),"")</f>
        <v/>
      </c>
      <c r="U50" s="108" t="str">
        <f>IF(AND('Mapa final'!$AB$141="Muy Alta",'Mapa final'!$AD$141="Mayor"),CONCATENATE("R45C",'Mapa final'!$R$141),"")</f>
        <v/>
      </c>
      <c r="V50" s="45" t="str">
        <f>IF(AND('Mapa final'!$AB$139="Muy Alta",'Mapa final'!$AD$139="Catastrófico"),CONCATENATE("R45C",'Mapa final'!$R$139),"")</f>
        <v/>
      </c>
      <c r="W50" s="46" t="str">
        <f>IF(AND('Mapa final'!$AB$140="Muy Alta",'Mapa final'!$AD$140="Catastrófico"),CONCATENATE("R45C",'Mapa final'!$R$140),"")</f>
        <v/>
      </c>
      <c r="X50" s="102" t="str">
        <f>IF(AND('Mapa final'!$AB$141="Muy Alta",'Mapa final'!$AD$141="Catastrófico"),CONCATENATE("R45C",'Mapa final'!$R$141),"")</f>
        <v/>
      </c>
      <c r="Y50" s="58"/>
      <c r="Z50" s="276"/>
      <c r="AA50" s="277"/>
      <c r="AB50" s="277"/>
      <c r="AC50" s="277"/>
      <c r="AD50" s="277"/>
      <c r="AE50" s="27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row>
    <row r="51" spans="1:61" ht="15" customHeight="1" x14ac:dyDescent="0.25">
      <c r="A51" s="58"/>
      <c r="B51" s="282"/>
      <c r="C51" s="282"/>
      <c r="D51" s="283"/>
      <c r="E51" s="259"/>
      <c r="F51" s="272"/>
      <c r="G51" s="272"/>
      <c r="H51" s="272"/>
      <c r="I51" s="254"/>
      <c r="J51" s="107" t="str">
        <f>IF(AND('Mapa final'!$AB$142="Muy Alta",'Mapa final'!$AD$142="Leve"),CONCATENATE("R46C",'Mapa final'!$R$142),"")</f>
        <v/>
      </c>
      <c r="K51" s="44" t="str">
        <f>IF(AND('Mapa final'!$AB$143="Muy Alta",'Mapa final'!$AD$143="Leve"),CONCATENATE("R46C",'Mapa final'!$R$143),"")</f>
        <v/>
      </c>
      <c r="L51" s="108" t="str">
        <f>IF(AND('Mapa final'!$AB$144="Muy Alta",'Mapa final'!$AD$144="Leve"),CONCATENATE("R46C",'Mapa final'!$R$144),"")</f>
        <v/>
      </c>
      <c r="M51" s="107" t="str">
        <f>IF(AND('Mapa final'!$AB$142="Muy Alta",'Mapa final'!$AD$142="Menor"),CONCATENATE("R46C",'Mapa final'!$R$142),"")</f>
        <v/>
      </c>
      <c r="N51" s="44" t="str">
        <f>IF(AND('Mapa final'!$AB$143="Muy Alta",'Mapa final'!$AD$143="Menor"),CONCATENATE("R46C",'Mapa final'!$R$143),"")</f>
        <v/>
      </c>
      <c r="O51" s="108" t="str">
        <f>IF(AND('Mapa final'!$AB$144="Muy Alta",'Mapa final'!$AD$144="Menor"),CONCATENATE("R46C",'Mapa final'!$R$144),"")</f>
        <v/>
      </c>
      <c r="P51" s="107" t="str">
        <f>IF(AND('Mapa final'!$AB$142="Muy Alta",'Mapa final'!$AD$142="Moderado"),CONCATENATE("R46C",'Mapa final'!$R$142),"")</f>
        <v/>
      </c>
      <c r="Q51" s="44" t="str">
        <f>IF(AND('Mapa final'!$AB$143="Muy Alta",'Mapa final'!$AD$143="Moderado"),CONCATENATE("R46C",'Mapa final'!$R$143),"")</f>
        <v/>
      </c>
      <c r="R51" s="108" t="str">
        <f>IF(AND('Mapa final'!$AB$144="Muy Alta",'Mapa final'!$AD$144="Moderado"),CONCATENATE("R46C",'Mapa final'!$R$144),"")</f>
        <v/>
      </c>
      <c r="S51" s="107" t="str">
        <f>IF(AND('Mapa final'!$AB$142="Muy Alta",'Mapa final'!$AD$142="Mayor"),CONCATENATE("R46C",'Mapa final'!$R$142),"")</f>
        <v/>
      </c>
      <c r="T51" s="44" t="str">
        <f>IF(AND('Mapa final'!$AB$143="Muy Alta",'Mapa final'!$AD$143="Mayor"),CONCATENATE("R46C",'Mapa final'!$R$143),"")</f>
        <v/>
      </c>
      <c r="U51" s="108" t="str">
        <f>IF(AND('Mapa final'!$AB$144="Muy Alta",'Mapa final'!$AD$144="Mayor"),CONCATENATE("R46C",'Mapa final'!$R$144),"")</f>
        <v/>
      </c>
      <c r="V51" s="45" t="str">
        <f>IF(AND('Mapa final'!$AB$142="Muy Alta",'Mapa final'!$AD$142="Catastrófico"),CONCATENATE("R46C",'Mapa final'!$R$142),"")</f>
        <v/>
      </c>
      <c r="W51" s="46" t="str">
        <f>IF(AND('Mapa final'!$AB$143="Muy Alta",'Mapa final'!$AD$143="Catastrófico"),CONCATENATE("R46C",'Mapa final'!$R$143),"")</f>
        <v/>
      </c>
      <c r="X51" s="102" t="str">
        <f>IF(AND('Mapa final'!$AB$144="Muy Alta",'Mapa final'!$AD$144="Catastrófico"),CONCATENATE("R46C",'Mapa final'!$R$144),"")</f>
        <v/>
      </c>
      <c r="Y51" s="58"/>
      <c r="Z51" s="276"/>
      <c r="AA51" s="277"/>
      <c r="AB51" s="277"/>
      <c r="AC51" s="277"/>
      <c r="AD51" s="277"/>
      <c r="AE51" s="27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row>
    <row r="52" spans="1:61" ht="15" customHeight="1" x14ac:dyDescent="0.25">
      <c r="A52" s="58"/>
      <c r="B52" s="282"/>
      <c r="C52" s="282"/>
      <c r="D52" s="283"/>
      <c r="E52" s="259"/>
      <c r="F52" s="272"/>
      <c r="G52" s="272"/>
      <c r="H52" s="272"/>
      <c r="I52" s="254"/>
      <c r="J52" s="107" t="str">
        <f>IF(AND('Mapa final'!$AB$145="Muy Alta",'Mapa final'!$AD$145="Leve"),CONCATENATE("R47C",'Mapa final'!$R$145),"")</f>
        <v/>
      </c>
      <c r="K52" s="44" t="str">
        <f>IF(AND('Mapa final'!$AB$146="Muy Alta",'Mapa final'!$AD$146="Leve"),CONCATENATE("R47C",'Mapa final'!$R$146),"")</f>
        <v/>
      </c>
      <c r="L52" s="108" t="str">
        <f>IF(AND('Mapa final'!$AB$147="Muy Alta",'Mapa final'!$AD$147="Leve"),CONCATENATE("R47C",'Mapa final'!$R$147),"")</f>
        <v/>
      </c>
      <c r="M52" s="107" t="str">
        <f>IF(AND('Mapa final'!$AB$145="Muy Alta",'Mapa final'!$AD$145="Menor"),CONCATENATE("R47C",'Mapa final'!$R$145),"")</f>
        <v/>
      </c>
      <c r="N52" s="44" t="str">
        <f>IF(AND('Mapa final'!$AB$146="Muy Alta",'Mapa final'!$AD$146="Menor"),CONCATENATE("R47C",'Mapa final'!$R$146),"")</f>
        <v/>
      </c>
      <c r="O52" s="108" t="str">
        <f>IF(AND('Mapa final'!$AB$147="Muy Alta",'Mapa final'!$AD$147="Menor"),CONCATENATE("R47C",'Mapa final'!$R$147),"")</f>
        <v/>
      </c>
      <c r="P52" s="107" t="str">
        <f>IF(AND('Mapa final'!$AB$145="Muy Alta",'Mapa final'!$AD$145="Moderado"),CONCATENATE("R47C",'Mapa final'!$R$145),"")</f>
        <v/>
      </c>
      <c r="Q52" s="44" t="str">
        <f>IF(AND('Mapa final'!$AB$146="Muy Alta",'Mapa final'!$AD$146="Moderado"),CONCATENATE("R47C",'Mapa final'!$R$146),"")</f>
        <v/>
      </c>
      <c r="R52" s="108" t="str">
        <f>IF(AND('Mapa final'!$AB$147="Muy Alta",'Mapa final'!$AD$147="Moderado"),CONCATENATE("R47C",'Mapa final'!$R$147),"")</f>
        <v/>
      </c>
      <c r="S52" s="107" t="str">
        <f>IF(AND('Mapa final'!$AB$145="Muy Alta",'Mapa final'!$AD$145="Mayor"),CONCATENATE("R47C",'Mapa final'!$R$145),"")</f>
        <v/>
      </c>
      <c r="T52" s="44" t="str">
        <f>IF(AND('Mapa final'!$AB$146="Muy Alta",'Mapa final'!$AD$146="Mayor"),CONCATENATE("R47C",'Mapa final'!$R$146),"")</f>
        <v/>
      </c>
      <c r="U52" s="108" t="str">
        <f>IF(AND('Mapa final'!$AB$147="Muy Alta",'Mapa final'!$AD$147="Mayor"),CONCATENATE("R47C",'Mapa final'!$R$147),"")</f>
        <v/>
      </c>
      <c r="V52" s="45" t="str">
        <f>IF(AND('Mapa final'!$AB$145="Muy Alta",'Mapa final'!$AD$145="Catastrófico"),CONCATENATE("R47C",'Mapa final'!$R$145),"")</f>
        <v/>
      </c>
      <c r="W52" s="46" t="str">
        <f>IF(AND('Mapa final'!$AB$146="Muy Alta",'Mapa final'!$AD$146="Catastrófico"),CONCATENATE("R47C",'Mapa final'!$R$146),"")</f>
        <v/>
      </c>
      <c r="X52" s="102" t="str">
        <f>IF(AND('Mapa final'!$AB$147="Muy Alta",'Mapa final'!$AD$147="Catastrófico"),CONCATENATE("R47C",'Mapa final'!$R$147),"")</f>
        <v/>
      </c>
      <c r="Y52" s="58"/>
      <c r="Z52" s="276"/>
      <c r="AA52" s="277"/>
      <c r="AB52" s="277"/>
      <c r="AC52" s="277"/>
      <c r="AD52" s="277"/>
      <c r="AE52" s="27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row>
    <row r="53" spans="1:61" ht="15" customHeight="1" x14ac:dyDescent="0.25">
      <c r="A53" s="58"/>
      <c r="B53" s="282"/>
      <c r="C53" s="282"/>
      <c r="D53" s="283"/>
      <c r="E53" s="259"/>
      <c r="F53" s="272"/>
      <c r="G53" s="272"/>
      <c r="H53" s="272"/>
      <c r="I53" s="254"/>
      <c r="J53" s="107" t="str">
        <f>IF(AND('Mapa final'!$AB$148="Muy Alta",'Mapa final'!$AD$148="Leve"),CONCATENATE("R48C",'Mapa final'!$R$148),"")</f>
        <v/>
      </c>
      <c r="K53" s="44" t="str">
        <f>IF(AND('Mapa final'!$AB$149="Muy Alta",'Mapa final'!$AD$149="Leve"),CONCATENATE("R48C",'Mapa final'!$R$149),"")</f>
        <v/>
      </c>
      <c r="L53" s="108" t="str">
        <f>IF(AND('Mapa final'!$AB$150="Muy Alta",'Mapa final'!$AD$150="Leve"),CONCATENATE("R48C",'Mapa final'!$R$150),"")</f>
        <v/>
      </c>
      <c r="M53" s="107" t="str">
        <f>IF(AND('Mapa final'!$AB$148="Muy Alta",'Mapa final'!$AD$148="Menor"),CONCATENATE("R48C",'Mapa final'!$R$148),"")</f>
        <v/>
      </c>
      <c r="N53" s="44" t="str">
        <f>IF(AND('Mapa final'!$AB$149="Muy Alta",'Mapa final'!$AD$149="Menor"),CONCATENATE("R48C",'Mapa final'!$R$149),"")</f>
        <v/>
      </c>
      <c r="O53" s="108" t="str">
        <f>IF(AND('Mapa final'!$AB$150="Muy Alta",'Mapa final'!$AD$150="Menor"),CONCATENATE("R48C",'Mapa final'!$R$150),"")</f>
        <v/>
      </c>
      <c r="P53" s="107" t="str">
        <f>IF(AND('Mapa final'!$AB$148="Muy Alta",'Mapa final'!$AD$148="Moderado"),CONCATENATE("R48C",'Mapa final'!$R$148),"")</f>
        <v/>
      </c>
      <c r="Q53" s="44" t="str">
        <f>IF(AND('Mapa final'!$AB$149="Muy Alta",'Mapa final'!$AD$149="Moderado"),CONCATENATE("R48C",'Mapa final'!$R$149),"")</f>
        <v/>
      </c>
      <c r="R53" s="108" t="str">
        <f>IF(AND('Mapa final'!$AB$150="Muy Alta",'Mapa final'!$AD$150="Moderado"),CONCATENATE("R48C",'Mapa final'!$R$150),"")</f>
        <v/>
      </c>
      <c r="S53" s="107" t="str">
        <f>IF(AND('Mapa final'!$AB$148="Muy Alta",'Mapa final'!$AD$148="Mayor"),CONCATENATE("R48C",'Mapa final'!$R$148),"")</f>
        <v/>
      </c>
      <c r="T53" s="44" t="str">
        <f>IF(AND('Mapa final'!$AB$149="Muy Alta",'Mapa final'!$AD$149="Mayor"),CONCATENATE("R48C",'Mapa final'!$R$149),"")</f>
        <v/>
      </c>
      <c r="U53" s="108" t="str">
        <f>IF(AND('Mapa final'!$AB$150="Muy Alta",'Mapa final'!$AD$150="Mayor"),CONCATENATE("R48C",'Mapa final'!$R$150),"")</f>
        <v/>
      </c>
      <c r="V53" s="45" t="str">
        <f>IF(AND('Mapa final'!$AB$148="Muy Alta",'Mapa final'!$AD$148="Catastrófico"),CONCATENATE("R48C",'Mapa final'!$R$148),"")</f>
        <v/>
      </c>
      <c r="W53" s="46" t="str">
        <f>IF(AND('Mapa final'!$AB$149="Muy Alta",'Mapa final'!$AD$149="Catastrófico"),CONCATENATE("R48C",'Mapa final'!$R$149),"")</f>
        <v/>
      </c>
      <c r="X53" s="102" t="str">
        <f>IF(AND('Mapa final'!$AB$150="Muy Alta",'Mapa final'!$AD$150="Catastrófico"),CONCATENATE("R48C",'Mapa final'!$R$150),"")</f>
        <v/>
      </c>
      <c r="Y53" s="58"/>
      <c r="Z53" s="276"/>
      <c r="AA53" s="277"/>
      <c r="AB53" s="277"/>
      <c r="AC53" s="277"/>
      <c r="AD53" s="277"/>
      <c r="AE53" s="27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row>
    <row r="54" spans="1:61" ht="15" customHeight="1" x14ac:dyDescent="0.25">
      <c r="A54" s="58"/>
      <c r="B54" s="282"/>
      <c r="C54" s="282"/>
      <c r="D54" s="283"/>
      <c r="E54" s="259"/>
      <c r="F54" s="272"/>
      <c r="G54" s="272"/>
      <c r="H54" s="272"/>
      <c r="I54" s="254"/>
      <c r="J54" s="107" t="str">
        <f>IF(AND('Mapa final'!$AB$151="Muy Alta",'Mapa final'!$AD$151="Leve"),CONCATENATE("R49C",'Mapa final'!$R$151),"")</f>
        <v/>
      </c>
      <c r="K54" s="44" t="str">
        <f>IF(AND('Mapa final'!$AB$152="Muy Alta",'Mapa final'!$AD$152="Leve"),CONCATENATE("R49C",'Mapa final'!$R$152),"")</f>
        <v/>
      </c>
      <c r="L54" s="108" t="str">
        <f>IF(AND('Mapa final'!$AB$153="Muy Alta",'Mapa final'!$AD$153="Leve"),CONCATENATE("R49C",'Mapa final'!$R$153),"")</f>
        <v/>
      </c>
      <c r="M54" s="107" t="str">
        <f>IF(AND('Mapa final'!$AB$151="Muy Alta",'Mapa final'!$AD$151="Menor"),CONCATENATE("R49C",'Mapa final'!$R$151),"")</f>
        <v/>
      </c>
      <c r="N54" s="44" t="str">
        <f>IF(AND('Mapa final'!$AB$152="Muy Alta",'Mapa final'!$AD$152="Menor"),CONCATENATE("R49C",'Mapa final'!$R$152),"")</f>
        <v/>
      </c>
      <c r="O54" s="108" t="str">
        <f>IF(AND('Mapa final'!$AB$153="Muy Alta",'Mapa final'!$AD$153="Menor"),CONCATENATE("R49C",'Mapa final'!$R$153),"")</f>
        <v/>
      </c>
      <c r="P54" s="107" t="str">
        <f>IF(AND('Mapa final'!$AB$151="Muy Alta",'Mapa final'!$AD$151="Moderado"),CONCATENATE("R49C",'Mapa final'!$R$151),"")</f>
        <v/>
      </c>
      <c r="Q54" s="44" t="str">
        <f>IF(AND('Mapa final'!$AB$152="Muy Alta",'Mapa final'!$AD$152="Moderado"),CONCATENATE("R49C",'Mapa final'!$R$152),"")</f>
        <v/>
      </c>
      <c r="R54" s="108" t="str">
        <f>IF(AND('Mapa final'!$AB$153="Muy Alta",'Mapa final'!$AD$153="Moderado"),CONCATENATE("R49C",'Mapa final'!$R$153),"")</f>
        <v/>
      </c>
      <c r="S54" s="107" t="str">
        <f>IF(AND('Mapa final'!$AB$151="Muy Alta",'Mapa final'!$AD$151="Mayor"),CONCATENATE("R49C",'Mapa final'!$R$151),"")</f>
        <v/>
      </c>
      <c r="T54" s="44" t="str">
        <f>IF(AND('Mapa final'!$AB$152="Muy Alta",'Mapa final'!$AD$152="Mayor"),CONCATENATE("R49C",'Mapa final'!$R$152),"")</f>
        <v/>
      </c>
      <c r="U54" s="108" t="str">
        <f>IF(AND('Mapa final'!$AB$153="Muy Alta",'Mapa final'!$AD$153="Mayor"),CONCATENATE("R49C",'Mapa final'!$R$153),"")</f>
        <v/>
      </c>
      <c r="V54" s="45" t="str">
        <f>IF(AND('Mapa final'!$AB$151="Muy Alta",'Mapa final'!$AD$151="Catastrófico"),CONCATENATE("R49C",'Mapa final'!$R$151),"")</f>
        <v/>
      </c>
      <c r="W54" s="46" t="str">
        <f>IF(AND('Mapa final'!$AB$152="Muy Alta",'Mapa final'!$AD$152="Catastrófico"),CONCATENATE("R49C",'Mapa final'!$R$152),"")</f>
        <v/>
      </c>
      <c r="X54" s="102" t="str">
        <f>IF(AND('Mapa final'!$AB$153="Muy Alta",'Mapa final'!$AD$153="Catastrófico"),CONCATENATE("R49C",'Mapa final'!$R$153),"")</f>
        <v/>
      </c>
      <c r="Y54" s="58"/>
      <c r="Z54" s="276"/>
      <c r="AA54" s="277"/>
      <c r="AB54" s="277"/>
      <c r="AC54" s="277"/>
      <c r="AD54" s="277"/>
      <c r="AE54" s="27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row>
    <row r="55" spans="1:61" ht="15" customHeight="1" thickBot="1" x14ac:dyDescent="0.3">
      <c r="A55" s="58"/>
      <c r="B55" s="282"/>
      <c r="C55" s="282"/>
      <c r="D55" s="283"/>
      <c r="E55" s="259"/>
      <c r="F55" s="272"/>
      <c r="G55" s="272"/>
      <c r="H55" s="272"/>
      <c r="I55" s="254"/>
      <c r="J55" s="107" t="str">
        <f>IF(AND('Mapa final'!$AB$154="Muy Alta",'Mapa final'!$AD$154="Leve"),CONCATENATE("R50C",'Mapa final'!$R$154),"")</f>
        <v/>
      </c>
      <c r="K55" s="44" t="str">
        <f>IF(AND('Mapa final'!$AB$155="Muy Alta",'Mapa final'!$AD$155="Leve"),CONCATENATE("R50C",'Mapa final'!$R$155),"")</f>
        <v/>
      </c>
      <c r="L55" s="108" t="str">
        <f>IF(AND('Mapa final'!$AB$156="Muy Alta",'Mapa final'!$AD$156="Leve"),CONCATENATE("R50C",'Mapa final'!$R$156),"")</f>
        <v/>
      </c>
      <c r="M55" s="107" t="str">
        <f>IF(AND('Mapa final'!$AB$154="Muy Alta",'Mapa final'!$AD$154="Menor"),CONCATENATE("R50C",'Mapa final'!$R$154),"")</f>
        <v/>
      </c>
      <c r="N55" s="44" t="str">
        <f>IF(AND('Mapa final'!$AB$155="Muy Alta",'Mapa final'!$AD$155="Menor"),CONCATENATE("R50C",'Mapa final'!$R$155),"")</f>
        <v/>
      </c>
      <c r="O55" s="108" t="str">
        <f>IF(AND('Mapa final'!$AB$156="Muy Alta",'Mapa final'!$AD$156="Menor"),CONCATENATE("R50C",'Mapa final'!$R$156),"")</f>
        <v/>
      </c>
      <c r="P55" s="107" t="str">
        <f>IF(AND('Mapa final'!$AB$154="Muy Alta",'Mapa final'!$AD$154="Moderado"),CONCATENATE("R50C",'Mapa final'!$R$154),"")</f>
        <v/>
      </c>
      <c r="Q55" s="44" t="str">
        <f>IF(AND('Mapa final'!$AB$155="Muy Alta",'Mapa final'!$AD$155="Moderado"),CONCATENATE("R50C",'Mapa final'!$R$155),"")</f>
        <v/>
      </c>
      <c r="R55" s="108" t="str">
        <f>IF(AND('Mapa final'!$AB$156="Muy Alta",'Mapa final'!$AD$156="Moderado"),CONCATENATE("R50C",'Mapa final'!$R$156),"")</f>
        <v/>
      </c>
      <c r="S55" s="109" t="str">
        <f>IF(AND('Mapa final'!$AB$154="Muy Alta",'Mapa final'!$AD$154="Mayor"),CONCATENATE("R50C",'Mapa final'!$R$154),"")</f>
        <v/>
      </c>
      <c r="T55" s="110" t="str">
        <f>IF(AND('Mapa final'!$AB$155="Muy Alta",'Mapa final'!$AD$155="Mayor"),CONCATENATE("R50C",'Mapa final'!$R$155),"")</f>
        <v/>
      </c>
      <c r="U55" s="111" t="str">
        <f>IF(AND('Mapa final'!$AB$156="Muy Alta",'Mapa final'!$AD$156="Mayor"),CONCATENATE("R50C",'Mapa final'!$R$156),"")</f>
        <v/>
      </c>
      <c r="V55" s="47" t="str">
        <f>IF(AND('Mapa final'!$AB$154="Muy Alta",'Mapa final'!$AD$154="Catastrófico"),CONCATENATE("R50C",'Mapa final'!$R$154),"")</f>
        <v/>
      </c>
      <c r="W55" s="48" t="str">
        <f>IF(AND('Mapa final'!$AB$155="Muy Alta",'Mapa final'!$AD$155="Catastrófico"),CONCATENATE("R50C",'Mapa final'!$R$155),"")</f>
        <v/>
      </c>
      <c r="X55" s="103" t="str">
        <f>IF(AND('Mapa final'!$AB$156="Muy Alta",'Mapa final'!$AD$156="Catastrófico"),CONCATENATE("R50C",'Mapa final'!$R$156),"")</f>
        <v/>
      </c>
      <c r="Y55" s="58"/>
      <c r="Z55" s="276"/>
      <c r="AA55" s="277"/>
      <c r="AB55" s="277"/>
      <c r="AC55" s="277"/>
      <c r="AD55" s="277"/>
      <c r="AE55" s="27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row>
    <row r="56" spans="1:61" ht="15" customHeight="1" x14ac:dyDescent="0.25">
      <c r="A56" s="58"/>
      <c r="B56" s="282"/>
      <c r="C56" s="282"/>
      <c r="D56" s="283"/>
      <c r="E56" s="270" t="s">
        <v>106</v>
      </c>
      <c r="F56" s="271"/>
      <c r="G56" s="271"/>
      <c r="H56" s="271"/>
      <c r="I56" s="271"/>
      <c r="J56" s="49" t="str">
        <f>IF(AND('Mapa final'!$AB$7="Alta",'Mapa final'!$AD$7="Leve"),CONCATENATE("R1C",'Mapa final'!$R$7),"")</f>
        <v/>
      </c>
      <c r="K56" s="50" t="str">
        <f>IF(AND('Mapa final'!$AB$8="Alta",'Mapa final'!$AD$8="Leve"),CONCATENATE("R1C",'Mapa final'!$R$8),"")</f>
        <v/>
      </c>
      <c r="L56" s="112" t="str">
        <f>IF(AND('Mapa final'!$AB$9="Alta",'Mapa final'!$AD$9="Leve"),CONCATENATE("R1C",'Mapa final'!$R$9),"")</f>
        <v/>
      </c>
      <c r="M56" s="49" t="str">
        <f>IF(AND('Mapa final'!$AB$7="Alta",'Mapa final'!$AD$7="Menor"),CONCATENATE("R1C",'Mapa final'!$R$7),"")</f>
        <v/>
      </c>
      <c r="N56" s="50" t="str">
        <f>IF(AND('Mapa final'!$AB$8="Alta",'Mapa final'!$AD$8="Menor"),CONCATENATE("R1C",'Mapa final'!$R$8),"")</f>
        <v/>
      </c>
      <c r="O56" s="112" t="str">
        <f>IF(AND('Mapa final'!$AB$9="Alta",'Mapa final'!$AD$9="Menor"),CONCATENATE("R1C",'Mapa final'!$R$9),"")</f>
        <v/>
      </c>
      <c r="P56" s="104" t="str">
        <f>IF(AND('Mapa final'!$AB$7="Alta",'Mapa final'!$AD$7="Moderado"),CONCATENATE("R1C",'Mapa final'!$R$7),"")</f>
        <v/>
      </c>
      <c r="Q56" s="105" t="str">
        <f>IF(AND('Mapa final'!$AB$8="Alta",'Mapa final'!$AD$8="Moderado"),CONCATENATE("R1C",'Mapa final'!$R$8),"")</f>
        <v/>
      </c>
      <c r="R56" s="106" t="str">
        <f>IF(AND('Mapa final'!$AB$9="Alta",'Mapa final'!$AD$9="Moderado"),CONCATENATE("R1C",'Mapa final'!$R$9),"")</f>
        <v/>
      </c>
      <c r="S56" s="104" t="str">
        <f>IF(AND('Mapa final'!$AB$7="Alta",'Mapa final'!$AD$7="Mayor"),CONCATENATE("R1C",'Mapa final'!$R$7),"")</f>
        <v/>
      </c>
      <c r="T56" s="105" t="str">
        <f>IF(AND('Mapa final'!$AB$8="Alta",'Mapa final'!$AD$8="Mayor"),CONCATENATE("R1C",'Mapa final'!$R$8),"")</f>
        <v/>
      </c>
      <c r="U56" s="106" t="str">
        <f>IF(AND('Mapa final'!$AB$9="Alta",'Mapa final'!$AD$9="Mayor"),CONCATENATE("R1C",'Mapa final'!$R$9),"")</f>
        <v/>
      </c>
      <c r="V56" s="42" t="str">
        <f>IF(AND('Mapa final'!$AB$7="Alta",'Mapa final'!$AD$7="Catastrófico"),CONCATENATE("R1C",'Mapa final'!$R$7),"")</f>
        <v/>
      </c>
      <c r="W56" s="43" t="str">
        <f>IF(AND('Mapa final'!$AB$8="Alta",'Mapa final'!$AD$8="Catastrófico"),CONCATENATE("R1C",'Mapa final'!$R$8),"")</f>
        <v/>
      </c>
      <c r="X56" s="101" t="str">
        <f>IF(AND('Mapa final'!$AB$9="Alta",'Mapa final'!$AD$9="Catastrófico"),CONCATENATE("R1C",'Mapa final'!$R$9),"")</f>
        <v/>
      </c>
      <c r="Y56" s="58"/>
      <c r="Z56" s="264" t="s">
        <v>74</v>
      </c>
      <c r="AA56" s="265"/>
      <c r="AB56" s="265"/>
      <c r="AC56" s="265"/>
      <c r="AD56" s="265"/>
      <c r="AE56" s="266"/>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row>
    <row r="57" spans="1:61" ht="15" customHeight="1" x14ac:dyDescent="0.25">
      <c r="A57" s="58"/>
      <c r="B57" s="282"/>
      <c r="C57" s="282"/>
      <c r="D57" s="283"/>
      <c r="E57" s="258"/>
      <c r="F57" s="254"/>
      <c r="G57" s="254"/>
      <c r="H57" s="254"/>
      <c r="I57" s="254"/>
      <c r="J57" s="51" t="str">
        <f>IF(AND('Mapa final'!$AB$10="Alta",'Mapa final'!$AD$10="Leve"),CONCATENATE("R2C",'Mapa final'!$R$10),"")</f>
        <v/>
      </c>
      <c r="K57" s="52" t="str">
        <f>IF(AND('Mapa final'!$AB$11="Alta",'Mapa final'!$AD$11="Leve"),CONCATENATE("R2C",'Mapa final'!$R$11),"")</f>
        <v/>
      </c>
      <c r="L57" s="113" t="str">
        <f>IF(AND('Mapa final'!$AB$12="Alta",'Mapa final'!$AD$12="Leve"),CONCATENATE("R2C",'Mapa final'!$R$12),"")</f>
        <v/>
      </c>
      <c r="M57" s="51" t="str">
        <f>IF(AND('Mapa final'!$AB$10="Alta",'Mapa final'!$AD$10="Menor"),CONCATENATE("R2C",'Mapa final'!$R$10),"")</f>
        <v/>
      </c>
      <c r="N57" s="52" t="str">
        <f>IF(AND('Mapa final'!$AB$11="Alta",'Mapa final'!$AD$11="Menor"),CONCATENATE("R2C",'Mapa final'!$R$11),"")</f>
        <v/>
      </c>
      <c r="O57" s="113" t="str">
        <f>IF(AND('Mapa final'!$AB$12="Alta",'Mapa final'!$AD$12="Menor"),CONCATENATE("R2C",'Mapa final'!$R$12),"")</f>
        <v/>
      </c>
      <c r="P57" s="107" t="str">
        <f>IF(AND('Mapa final'!$AB$10="Alta",'Mapa final'!$AD$10="Moderado"),CONCATENATE("R2C",'Mapa final'!$R$10),"")</f>
        <v/>
      </c>
      <c r="Q57" s="44" t="str">
        <f>IF(AND('Mapa final'!$AB$11="Alta",'Mapa final'!$AD$11="Moderado"),CONCATENATE("R2C",'Mapa final'!$R$11),"")</f>
        <v/>
      </c>
      <c r="R57" s="108" t="str">
        <f>IF(AND('Mapa final'!$AB$12="Alta",'Mapa final'!$AD$12="Moderado"),CONCATENATE("R2C",'Mapa final'!$R$12),"")</f>
        <v/>
      </c>
      <c r="S57" s="107" t="str">
        <f>IF(AND('Mapa final'!$AB$10="Alta",'Mapa final'!$AD$10="Mayor"),CONCATENATE("R2C",'Mapa final'!$R$10),"")</f>
        <v/>
      </c>
      <c r="T57" s="44" t="str">
        <f>IF(AND('Mapa final'!$AB$11="Alta",'Mapa final'!$AD$11="Mayor"),CONCATENATE("R2C",'Mapa final'!$R$11),"")</f>
        <v/>
      </c>
      <c r="U57" s="108" t="str">
        <f>IF(AND('Mapa final'!$AB$12="Alta",'Mapa final'!$AD$12="Mayor"),CONCATENATE("R2C",'Mapa final'!$R$12),"")</f>
        <v/>
      </c>
      <c r="V57" s="45" t="str">
        <f>IF(AND('Mapa final'!$AB$10="Alta",'Mapa final'!$AD$10="Catastrófico"),CONCATENATE("R2C",'Mapa final'!$R$10),"")</f>
        <v/>
      </c>
      <c r="W57" s="46" t="str">
        <f>IF(AND('Mapa final'!$AB$11="Alta",'Mapa final'!$AD$11="Catastrófico"),CONCATENATE("R2C",'Mapa final'!$R$11),"")</f>
        <v/>
      </c>
      <c r="X57" s="102" t="str">
        <f>IF(AND('Mapa final'!$AB$12="Alta",'Mapa final'!$AD$12="Catastrófico"),CONCATENATE("R2C",'Mapa final'!$R$12),"")</f>
        <v/>
      </c>
      <c r="Y57" s="58"/>
      <c r="Z57" s="267"/>
      <c r="AA57" s="268"/>
      <c r="AB57" s="268"/>
      <c r="AC57" s="268"/>
      <c r="AD57" s="268"/>
      <c r="AE57" s="269"/>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row>
    <row r="58" spans="1:61" ht="15" customHeight="1" x14ac:dyDescent="0.25">
      <c r="A58" s="58"/>
      <c r="B58" s="282"/>
      <c r="C58" s="282"/>
      <c r="D58" s="283"/>
      <c r="E58" s="259"/>
      <c r="F58" s="272"/>
      <c r="G58" s="272"/>
      <c r="H58" s="272"/>
      <c r="I58" s="254"/>
      <c r="J58" s="51" t="str">
        <f>IF(AND('Mapa final'!$AB$13="Alta",'Mapa final'!$AD$13="Leve"),CONCATENATE("R3C",'Mapa final'!$R$13),"")</f>
        <v/>
      </c>
      <c r="K58" s="52" t="str">
        <f>IF(AND('Mapa final'!$AB$14="Alta",'Mapa final'!$AD$14="Leve"),CONCATENATE("R3C",'Mapa final'!$R$14),"")</f>
        <v/>
      </c>
      <c r="L58" s="113" t="str">
        <f>IF(AND('Mapa final'!$AB$15="Alta",'Mapa final'!$AD$15="Leve"),CONCATENATE("R3C",'Mapa final'!$R$15),"")</f>
        <v/>
      </c>
      <c r="M58" s="51" t="str">
        <f>IF(AND('Mapa final'!$AB$13="Alta",'Mapa final'!$AD$13="Menor"),CONCATENATE("R3C",'Mapa final'!$R$13),"")</f>
        <v/>
      </c>
      <c r="N58" s="52" t="str">
        <f>IF(AND('Mapa final'!$AB$14="Alta",'Mapa final'!$AD$14="Menor"),CONCATENATE("R3C",'Mapa final'!$R$14),"")</f>
        <v/>
      </c>
      <c r="O58" s="113" t="str">
        <f>IF(AND('Mapa final'!$AB$15="Alta",'Mapa final'!$AD$15="Menor"),CONCATENATE("R3C",'Mapa final'!$R$15),"")</f>
        <v/>
      </c>
      <c r="P58" s="107" t="str">
        <f>IF(AND('Mapa final'!$AB$13="Alta",'Mapa final'!$AD$13="Moderado"),CONCATENATE("R3C",'Mapa final'!$R$13),"")</f>
        <v/>
      </c>
      <c r="Q58" s="44" t="str">
        <f>IF(AND('Mapa final'!$AB$14="Alta",'Mapa final'!$AD$14="Moderado"),CONCATENATE("R3C",'Mapa final'!$R$14),"")</f>
        <v/>
      </c>
      <c r="R58" s="108" t="str">
        <f>IF(AND('Mapa final'!$AB$15="Alta",'Mapa final'!$AD$15="Moderado"),CONCATENATE("R3C",'Mapa final'!$R$15),"")</f>
        <v/>
      </c>
      <c r="S58" s="107" t="str">
        <f>IF(AND('Mapa final'!$AB$13="Alta",'Mapa final'!$AD$13="Mayor"),CONCATENATE("R3C",'Mapa final'!$R$13),"")</f>
        <v/>
      </c>
      <c r="T58" s="44" t="str">
        <f>IF(AND('Mapa final'!$AB$14="Alta",'Mapa final'!$AD$14="Mayor"),CONCATENATE("R3C",'Mapa final'!$R$14),"")</f>
        <v/>
      </c>
      <c r="U58" s="108" t="str">
        <f>IF(AND('Mapa final'!$AB$15="Alta",'Mapa final'!$AD$15="Mayor"),CONCATENATE("R3C",'Mapa final'!$R$15),"")</f>
        <v/>
      </c>
      <c r="V58" s="45" t="str">
        <f>IF(AND('Mapa final'!$AB$13="Alta",'Mapa final'!$AD$13="Catastrófico"),CONCATENATE("R3C",'Mapa final'!$R$13),"")</f>
        <v/>
      </c>
      <c r="W58" s="46" t="str">
        <f>IF(AND('Mapa final'!$AB$14="Alta",'Mapa final'!$AD$14="Catastrófico"),CONCATENATE("R3C",'Mapa final'!$R$14),"")</f>
        <v/>
      </c>
      <c r="X58" s="102" t="str">
        <f>IF(AND('Mapa final'!$AB$15="Alta",'Mapa final'!$AD$15="Catastrófico"),CONCATENATE("R3C",'Mapa final'!$R$15),"")</f>
        <v/>
      </c>
      <c r="Y58" s="58"/>
      <c r="Z58" s="267"/>
      <c r="AA58" s="268"/>
      <c r="AB58" s="268"/>
      <c r="AC58" s="268"/>
      <c r="AD58" s="268"/>
      <c r="AE58" s="269"/>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row>
    <row r="59" spans="1:61" ht="15" customHeight="1" x14ac:dyDescent="0.25">
      <c r="A59" s="58"/>
      <c r="B59" s="282"/>
      <c r="C59" s="282"/>
      <c r="D59" s="283"/>
      <c r="E59" s="259"/>
      <c r="F59" s="272"/>
      <c r="G59" s="272"/>
      <c r="H59" s="272"/>
      <c r="I59" s="254"/>
      <c r="J59" s="51" t="str">
        <f>IF(AND('Mapa final'!$AB$16="Alta",'Mapa final'!$AD$16="Leve"),CONCATENATE("R4C",'Mapa final'!$R$16),"")</f>
        <v/>
      </c>
      <c r="K59" s="52" t="str">
        <f>IF(AND('Mapa final'!$AB$17="Alta",'Mapa final'!$AD$17="Leve"),CONCATENATE("R4C",'Mapa final'!$R$17),"")</f>
        <v/>
      </c>
      <c r="L59" s="113" t="str">
        <f>IF(AND('Mapa final'!$AB$18="Alta",'Mapa final'!$AD$18="Leve"),CONCATENATE("R4C",'Mapa final'!$R$18),"")</f>
        <v/>
      </c>
      <c r="M59" s="51" t="str">
        <f>IF(AND('Mapa final'!$AB$16="Alta",'Mapa final'!$AD$16="Menor"),CONCATENATE("R4C",'Mapa final'!$R$16),"")</f>
        <v/>
      </c>
      <c r="N59" s="52" t="str">
        <f>IF(AND('Mapa final'!$AB$17="Alta",'Mapa final'!$AD$17="Menor"),CONCATENATE("R4C",'Mapa final'!$R$17),"")</f>
        <v/>
      </c>
      <c r="O59" s="113" t="str">
        <f>IF(AND('Mapa final'!$AB$18="Alta",'Mapa final'!$AD$18="Menor"),CONCATENATE("R4C",'Mapa final'!$R$18),"")</f>
        <v/>
      </c>
      <c r="P59" s="107" t="str">
        <f>IF(AND('Mapa final'!$AB$16="Alta",'Mapa final'!$AD$16="Moderado"),CONCATENATE("R4C",'Mapa final'!$R$16),"")</f>
        <v/>
      </c>
      <c r="Q59" s="44" t="str">
        <f>IF(AND('Mapa final'!$AB$17="Alta",'Mapa final'!$AD$17="Moderado"),CONCATENATE("R4C",'Mapa final'!$R$17),"")</f>
        <v/>
      </c>
      <c r="R59" s="108" t="str">
        <f>IF(AND('Mapa final'!$AB$18="Alta",'Mapa final'!$AD$18="Moderado"),CONCATENATE("R4C",'Mapa final'!$R$18),"")</f>
        <v/>
      </c>
      <c r="S59" s="107" t="str">
        <f>IF(AND('Mapa final'!$AB$16="Alta",'Mapa final'!$AD$16="Mayor"),CONCATENATE("R4C",'Mapa final'!$R$16),"")</f>
        <v/>
      </c>
      <c r="T59" s="44" t="str">
        <f>IF(AND('Mapa final'!$AB$17="Alta",'Mapa final'!$AD$17="Mayor"),CONCATENATE("R4C",'Mapa final'!$R$17),"")</f>
        <v/>
      </c>
      <c r="U59" s="108" t="str">
        <f>IF(AND('Mapa final'!$AB$18="Alta",'Mapa final'!$AD$18="Mayor"),CONCATENATE("R4C",'Mapa final'!$R$18),"")</f>
        <v/>
      </c>
      <c r="V59" s="45" t="str">
        <f>IF(AND('Mapa final'!$AB$16="Alta",'Mapa final'!$AD$16="Catastrófico"),CONCATENATE("R4C",'Mapa final'!$R$16),"")</f>
        <v/>
      </c>
      <c r="W59" s="46" t="str">
        <f>IF(AND('Mapa final'!$AB$17="Alta",'Mapa final'!$AD$17="Catastrófico"),CONCATENATE("R4C",'Mapa final'!$R$17),"")</f>
        <v/>
      </c>
      <c r="X59" s="102" t="str">
        <f>IF(AND('Mapa final'!$AB$18="Alta",'Mapa final'!$AD$18="Catastrófico"),CONCATENATE("R4C",'Mapa final'!$R$18),"")</f>
        <v/>
      </c>
      <c r="Y59" s="58"/>
      <c r="Z59" s="267"/>
      <c r="AA59" s="268"/>
      <c r="AB59" s="268"/>
      <c r="AC59" s="268"/>
      <c r="AD59" s="268"/>
      <c r="AE59" s="269"/>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row>
    <row r="60" spans="1:61" ht="12" customHeight="1" x14ac:dyDescent="0.25">
      <c r="A60" s="58"/>
      <c r="B60" s="282"/>
      <c r="C60" s="282"/>
      <c r="D60" s="283"/>
      <c r="E60" s="259"/>
      <c r="F60" s="272"/>
      <c r="G60" s="272"/>
      <c r="H60" s="272"/>
      <c r="I60" s="254"/>
      <c r="J60" s="51" t="str">
        <f>IF(AND('Mapa final'!$AB$19="Alta",'Mapa final'!$AD$19="Leve"),CONCATENATE("R5C",'Mapa final'!$R$19),"")</f>
        <v/>
      </c>
      <c r="K60" s="52" t="str">
        <f>IF(AND('Mapa final'!$AB$20="Alta",'Mapa final'!$AD$20="Leve"),CONCATENATE("R5C",'Mapa final'!$R$20),"")</f>
        <v/>
      </c>
      <c r="L60" s="113" t="str">
        <f>IF(AND('Mapa final'!$AB$21="Alta",'Mapa final'!$AD$21="Leve"),CONCATENATE("R5C",'Mapa final'!$R$21),"")</f>
        <v/>
      </c>
      <c r="M60" s="51" t="str">
        <f>IF(AND('Mapa final'!$AB$19="Alta",'Mapa final'!$AD$19="Menor"),CONCATENATE("R5C",'Mapa final'!$R$19),"")</f>
        <v/>
      </c>
      <c r="N60" s="52" t="str">
        <f>IF(AND('Mapa final'!$AB$20="Alta",'Mapa final'!$AD$20="Menor"),CONCATENATE("R5C",'Mapa final'!$R$20),"")</f>
        <v/>
      </c>
      <c r="O60" s="113" t="str">
        <f>IF(AND('Mapa final'!$AB$21="Alta",'Mapa final'!$AD$21="Menor"),CONCATENATE("R5C",'Mapa final'!$R$21),"")</f>
        <v/>
      </c>
      <c r="P60" s="107" t="str">
        <f>IF(AND('Mapa final'!$AB$19="Alta",'Mapa final'!$AD$19="Moderado"),CONCATENATE("R5C",'Mapa final'!$R$19),"")</f>
        <v/>
      </c>
      <c r="Q60" s="44" t="str">
        <f>IF(AND('Mapa final'!$AB$20="Alta",'Mapa final'!$AD$20="Moderado"),CONCATENATE("R5C",'Mapa final'!$R$20),"")</f>
        <v/>
      </c>
      <c r="R60" s="108" t="str">
        <f>IF(AND('Mapa final'!$AB$21="Alta",'Mapa final'!$AD$21="Moderado"),CONCATENATE("R5C",'Mapa final'!$R$21),"")</f>
        <v/>
      </c>
      <c r="S60" s="107" t="str">
        <f>IF(AND('Mapa final'!$AB$19="Alta",'Mapa final'!$AD$19="Mayor"),CONCATENATE("R5C",'Mapa final'!$R$19),"")</f>
        <v/>
      </c>
      <c r="T60" s="44" t="str">
        <f>IF(AND('Mapa final'!$AB$20="Alta",'Mapa final'!$AD$20="Mayor"),CONCATENATE("R5C",'Mapa final'!$R$20),"")</f>
        <v/>
      </c>
      <c r="U60" s="108" t="str">
        <f>IF(AND('Mapa final'!$AB$21="Alta",'Mapa final'!$AD$21="Mayor"),CONCATENATE("R5C",'Mapa final'!$R$21),"")</f>
        <v/>
      </c>
      <c r="V60" s="45" t="str">
        <f>IF(AND('Mapa final'!$AB$19="Alta",'Mapa final'!$AD$19="Catastrófico"),CONCATENATE("R5C",'Mapa final'!$R$19),"")</f>
        <v/>
      </c>
      <c r="W60" s="46" t="str">
        <f>IF(AND('Mapa final'!$AB$20="Alta",'Mapa final'!$AD$20="Catastrófico"),CONCATENATE("R5C",'Mapa final'!$R$20),"")</f>
        <v/>
      </c>
      <c r="X60" s="102" t="str">
        <f>IF(AND('Mapa final'!$AB$21="Alta",'Mapa final'!$AD$21="Catastrófico"),CONCATENATE("R5C",'Mapa final'!$R$21),"")</f>
        <v/>
      </c>
      <c r="Y60" s="58"/>
      <c r="Z60" s="267"/>
      <c r="AA60" s="268"/>
      <c r="AB60" s="268"/>
      <c r="AC60" s="268"/>
      <c r="AD60" s="268"/>
      <c r="AE60" s="269"/>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row>
    <row r="61" spans="1:61" ht="12" customHeight="1" x14ac:dyDescent="0.25">
      <c r="A61" s="58"/>
      <c r="B61" s="282"/>
      <c r="C61" s="282"/>
      <c r="D61" s="283"/>
      <c r="E61" s="259"/>
      <c r="F61" s="272"/>
      <c r="G61" s="272"/>
      <c r="H61" s="272"/>
      <c r="I61" s="254"/>
      <c r="J61" s="51" t="str">
        <f>IF(AND('Mapa final'!$AB$22="Alta",'Mapa final'!$AD$22="Leve"),CONCATENATE("R6C",'Mapa final'!$R$22),"")</f>
        <v/>
      </c>
      <c r="K61" s="52" t="str">
        <f>IF(AND('Mapa final'!$AB$23="Alta",'Mapa final'!$AD$23="Leve"),CONCATENATE("R6C",'Mapa final'!$R$23),"")</f>
        <v/>
      </c>
      <c r="L61" s="113" t="str">
        <f>IF(AND('Mapa final'!$AB$24="Alta",'Mapa final'!$AD$24="Leve"),CONCATENATE("R6C",'Mapa final'!$R$24),"")</f>
        <v/>
      </c>
      <c r="M61" s="51" t="str">
        <f>IF(AND('Mapa final'!$AB$22="Alta",'Mapa final'!$AD$22="Menor"),CONCATENATE("R6C",'Mapa final'!$R$22),"")</f>
        <v/>
      </c>
      <c r="N61" s="52" t="str">
        <f>IF(AND('Mapa final'!$AB$23="Alta",'Mapa final'!$AD$23="Menor"),CONCATENATE("R6C",'Mapa final'!$R$23),"")</f>
        <v/>
      </c>
      <c r="O61" s="113" t="str">
        <f>IF(AND('Mapa final'!$AB$24="Alta",'Mapa final'!$AD$24="Menor"),CONCATENATE("R6C",'Mapa final'!$R$24),"")</f>
        <v/>
      </c>
      <c r="P61" s="107" t="str">
        <f>IF(AND('Mapa final'!$AB$22="Alta",'Mapa final'!$AD$22="Moderado"),CONCATENATE("R6C",'Mapa final'!$R$22),"")</f>
        <v/>
      </c>
      <c r="Q61" s="44" t="str">
        <f>IF(AND('Mapa final'!$AB$23="Alta",'Mapa final'!$AD$23="Moderado"),CONCATENATE("R6C",'Mapa final'!$R$23),"")</f>
        <v/>
      </c>
      <c r="R61" s="108" t="str">
        <f>IF(AND('Mapa final'!$AB$24="Alta",'Mapa final'!$AD$24="Moderado"),CONCATENATE("R6C",'Mapa final'!$R$24),"")</f>
        <v/>
      </c>
      <c r="S61" s="107" t="str">
        <f>IF(AND('Mapa final'!$AB$22="Alta",'Mapa final'!$AD$22="Mayor"),CONCATENATE("R6C",'Mapa final'!$R$22),"")</f>
        <v/>
      </c>
      <c r="T61" s="44" t="str">
        <f>IF(AND('Mapa final'!$AB$23="Alta",'Mapa final'!$AD$23="Mayor"),CONCATENATE("R6C",'Mapa final'!$R$23),"")</f>
        <v/>
      </c>
      <c r="U61" s="108" t="str">
        <f>IF(AND('Mapa final'!$AB$24="Alta",'Mapa final'!$AD$24="Mayor"),CONCATENATE("R6C",'Mapa final'!$R$24),"")</f>
        <v/>
      </c>
      <c r="V61" s="45" t="str">
        <f>IF(AND('Mapa final'!$AB$22="Alta",'Mapa final'!$AD$22="Catastrófico"),CONCATENATE("R6C",'Mapa final'!$R$22),"")</f>
        <v/>
      </c>
      <c r="W61" s="46" t="str">
        <f>IF(AND('Mapa final'!$AB$23="Alta",'Mapa final'!$AD$23="Catastrófico"),CONCATENATE("R6C",'Mapa final'!$R$23),"")</f>
        <v/>
      </c>
      <c r="X61" s="102" t="str">
        <f>IF(AND('Mapa final'!$AB$24="Alta",'Mapa final'!$AD$24="Catastrófico"),CONCATENATE("R6C",'Mapa final'!$R$24),"")</f>
        <v/>
      </c>
      <c r="Y61" s="58"/>
      <c r="Z61" s="267"/>
      <c r="AA61" s="268"/>
      <c r="AB61" s="268"/>
      <c r="AC61" s="268"/>
      <c r="AD61" s="268"/>
      <c r="AE61" s="269"/>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row>
    <row r="62" spans="1:61" ht="12" customHeight="1" x14ac:dyDescent="0.25">
      <c r="A62" s="58"/>
      <c r="B62" s="282"/>
      <c r="C62" s="282"/>
      <c r="D62" s="283"/>
      <c r="E62" s="259"/>
      <c r="F62" s="272"/>
      <c r="G62" s="272"/>
      <c r="H62" s="272"/>
      <c r="I62" s="254"/>
      <c r="J62" s="51" t="str">
        <f>IF(AND('Mapa final'!$AB$25="Alta",'Mapa final'!$AD$25="Leve"),CONCATENATE("R7C",'Mapa final'!$R$25),"")</f>
        <v/>
      </c>
      <c r="K62" s="52" t="str">
        <f>IF(AND('Mapa final'!$AB$26="Alta",'Mapa final'!$AD$26="Leve"),CONCATENATE("R7C",'Mapa final'!$R$26),"")</f>
        <v/>
      </c>
      <c r="L62" s="113" t="str">
        <f>IF(AND('Mapa final'!$AB$27="Alta",'Mapa final'!$AD$27="Leve"),CONCATENATE("R7C",'Mapa final'!$R$27),"")</f>
        <v/>
      </c>
      <c r="M62" s="51" t="str">
        <f>IF(AND('Mapa final'!$AB$25="Alta",'Mapa final'!$AD$25="Menor"),CONCATENATE("R7C",'Mapa final'!$R$25),"")</f>
        <v/>
      </c>
      <c r="N62" s="52" t="str">
        <f>IF(AND('Mapa final'!$AB$26="Alta",'Mapa final'!$AD$26="Menor"),CONCATENATE("R7C",'Mapa final'!$R$26),"")</f>
        <v/>
      </c>
      <c r="O62" s="113" t="str">
        <f>IF(AND('Mapa final'!$AB$27="Alta",'Mapa final'!$AD$27="Menor"),CONCATENATE("R7C",'Mapa final'!$R$27),"")</f>
        <v/>
      </c>
      <c r="P62" s="107" t="str">
        <f>IF(AND('Mapa final'!$AB$25="Alta",'Mapa final'!$AD$25="Moderado"),CONCATENATE("R7C",'Mapa final'!$R$25),"")</f>
        <v/>
      </c>
      <c r="Q62" s="44" t="str">
        <f>IF(AND('Mapa final'!$AB$26="Alta",'Mapa final'!$AD$26="Moderado"),CONCATENATE("R7C",'Mapa final'!$R$26),"")</f>
        <v/>
      </c>
      <c r="R62" s="108" t="str">
        <f>IF(AND('Mapa final'!$AB$27="Alta",'Mapa final'!$AD$27="Moderado"),CONCATENATE("R7C",'Mapa final'!$R$27),"")</f>
        <v/>
      </c>
      <c r="S62" s="107" t="str">
        <f>IF(AND('Mapa final'!$AB$25="Alta",'Mapa final'!$AD$25="Mayor"),CONCATENATE("R7C",'Mapa final'!$R$25),"")</f>
        <v/>
      </c>
      <c r="T62" s="44" t="str">
        <f>IF(AND('Mapa final'!$AB$26="Alta",'Mapa final'!$AD$26="Mayor"),CONCATENATE("R7C",'Mapa final'!$R$26),"")</f>
        <v/>
      </c>
      <c r="U62" s="108" t="str">
        <f>IF(AND('Mapa final'!$AB$27="Alta",'Mapa final'!$AD$27="Mayor"),CONCATENATE("R7C",'Mapa final'!$R$27),"")</f>
        <v/>
      </c>
      <c r="V62" s="45" t="str">
        <f>IF(AND('Mapa final'!$AB$25="Alta",'Mapa final'!$AD$25="Catastrófico"),CONCATENATE("R7C",'Mapa final'!$R$25),"")</f>
        <v/>
      </c>
      <c r="W62" s="46" t="str">
        <f>IF(AND('Mapa final'!$AB$26="Alta",'Mapa final'!$AD$26="Catastrófico"),CONCATENATE("R7C",'Mapa final'!$R$26),"")</f>
        <v/>
      </c>
      <c r="X62" s="102" t="str">
        <f>IF(AND('Mapa final'!$AB$27="Alta",'Mapa final'!$AD$27="Catastrófico"),CONCATENATE("R7C",'Mapa final'!$R$27),"")</f>
        <v/>
      </c>
      <c r="Y62" s="58"/>
      <c r="Z62" s="267"/>
      <c r="AA62" s="268"/>
      <c r="AB62" s="268"/>
      <c r="AC62" s="268"/>
      <c r="AD62" s="268"/>
      <c r="AE62" s="269"/>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row>
    <row r="63" spans="1:61" ht="12" customHeight="1" x14ac:dyDescent="0.25">
      <c r="A63" s="58"/>
      <c r="B63" s="282"/>
      <c r="C63" s="282"/>
      <c r="D63" s="283"/>
      <c r="E63" s="259"/>
      <c r="F63" s="272"/>
      <c r="G63" s="272"/>
      <c r="H63" s="272"/>
      <c r="I63" s="254"/>
      <c r="J63" s="51" t="str">
        <f>IF(AND('Mapa final'!$AB$28="Alta",'Mapa final'!$AD$28="Leve"),CONCATENATE("R8C",'Mapa final'!$R$28),"")</f>
        <v/>
      </c>
      <c r="K63" s="52" t="str">
        <f>IF(AND('Mapa final'!$AB$29="Alta",'Mapa final'!$AD$29="Leve"),CONCATENATE("R8C",'Mapa final'!$R$29),"")</f>
        <v/>
      </c>
      <c r="L63" s="113" t="str">
        <f>IF(AND('Mapa final'!$AB$30="Alta",'Mapa final'!$AD$30="Leve"),CONCATENATE("R8C",'Mapa final'!$R$30),"")</f>
        <v/>
      </c>
      <c r="M63" s="51" t="str">
        <f>IF(AND('Mapa final'!$AB$28="Alta",'Mapa final'!$AD$28="Menor"),CONCATENATE("R8C",'Mapa final'!$R$28),"")</f>
        <v/>
      </c>
      <c r="N63" s="52" t="str">
        <f>IF(AND('Mapa final'!$AB$29="Alta",'Mapa final'!$AD$29="Menor"),CONCATENATE("R8C",'Mapa final'!$R$29),"")</f>
        <v/>
      </c>
      <c r="O63" s="113" t="str">
        <f>IF(AND('Mapa final'!$AB$30="Alta",'Mapa final'!$AD$30="Menor"),CONCATENATE("R8C",'Mapa final'!$R$30),"")</f>
        <v/>
      </c>
      <c r="P63" s="107" t="str">
        <f>IF(AND('Mapa final'!$AB$28="Alta",'Mapa final'!$AD$28="Moderado"),CONCATENATE("R8C",'Mapa final'!$R$28),"")</f>
        <v/>
      </c>
      <c r="Q63" s="44" t="str">
        <f>IF(AND('Mapa final'!$AB$29="Alta",'Mapa final'!$AD$29="Moderado"),CONCATENATE("R8C",'Mapa final'!$R$29),"")</f>
        <v/>
      </c>
      <c r="R63" s="108" t="str">
        <f>IF(AND('Mapa final'!$AB$30="Alta",'Mapa final'!$AD$30="Moderado"),CONCATENATE("R8C",'Mapa final'!$R$30),"")</f>
        <v/>
      </c>
      <c r="S63" s="107" t="str">
        <f>IF(AND('Mapa final'!$AB$28="Alta",'Mapa final'!$AD$28="Mayor"),CONCATENATE("R8C",'Mapa final'!$R$28),"")</f>
        <v/>
      </c>
      <c r="T63" s="44" t="str">
        <f>IF(AND('Mapa final'!$AB$29="Alta",'Mapa final'!$AD$29="Mayor"),CONCATENATE("R8C",'Mapa final'!$R$29),"")</f>
        <v/>
      </c>
      <c r="U63" s="108" t="str">
        <f>IF(AND('Mapa final'!$AB$30="Alta",'Mapa final'!$AD$30="Mayor"),CONCATENATE("R8C",'Mapa final'!$R$30),"")</f>
        <v/>
      </c>
      <c r="V63" s="45" t="str">
        <f>IF(AND('Mapa final'!$AB$28="Alta",'Mapa final'!$AD$28="Catastrófico"),CONCATENATE("R8C",'Mapa final'!$R$28),"")</f>
        <v/>
      </c>
      <c r="W63" s="46" t="str">
        <f>IF(AND('Mapa final'!$AB$29="Alta",'Mapa final'!$AD$29="Catastrófico"),CONCATENATE("R8C",'Mapa final'!$R$29),"")</f>
        <v/>
      </c>
      <c r="X63" s="102" t="str">
        <f>IF(AND('Mapa final'!$AB$30="Alta",'Mapa final'!$AD$30="Catastrófico"),CONCATENATE("R8C",'Mapa final'!$R$30),"")</f>
        <v/>
      </c>
      <c r="Y63" s="58"/>
      <c r="Z63" s="267"/>
      <c r="AA63" s="268"/>
      <c r="AB63" s="268"/>
      <c r="AC63" s="268"/>
      <c r="AD63" s="268"/>
      <c r="AE63" s="269"/>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row>
    <row r="64" spans="1:61" ht="12" customHeight="1" x14ac:dyDescent="0.25">
      <c r="A64" s="58"/>
      <c r="B64" s="282"/>
      <c r="C64" s="282"/>
      <c r="D64" s="283"/>
      <c r="E64" s="259"/>
      <c r="F64" s="272"/>
      <c r="G64" s="272"/>
      <c r="H64" s="272"/>
      <c r="I64" s="254"/>
      <c r="J64" s="51" t="str">
        <f>IF(AND('Mapa final'!$AB$31="Alta",'Mapa final'!$AD$31="Leve"),CONCATENATE("R9C",'Mapa final'!$R$31),"")</f>
        <v/>
      </c>
      <c r="K64" s="52" t="str">
        <f>IF(AND('Mapa final'!$AB$32="Alta",'Mapa final'!$AD$32="Leve"),CONCATENATE("R9C",'Mapa final'!$R$32),"")</f>
        <v/>
      </c>
      <c r="L64" s="113" t="str">
        <f>IF(AND('Mapa final'!$AB$33="Alta",'Mapa final'!$AD$33="Leve"),CONCATENATE("R9C",'Mapa final'!$R$33),"")</f>
        <v/>
      </c>
      <c r="M64" s="51" t="str">
        <f>IF(AND('Mapa final'!$AB$31="Alta",'Mapa final'!$AD$31="Menor"),CONCATENATE("R9C",'Mapa final'!$R$31),"")</f>
        <v/>
      </c>
      <c r="N64" s="52" t="str">
        <f>IF(AND('Mapa final'!$AB$32="Alta",'Mapa final'!$AD$32="Menor"),CONCATENATE("R9C",'Mapa final'!$R$32),"")</f>
        <v/>
      </c>
      <c r="O64" s="113" t="str">
        <f>IF(AND('Mapa final'!$AB$33="Alta",'Mapa final'!$AD$33="Menor"),CONCATENATE("R9C",'Mapa final'!$R$33),"")</f>
        <v/>
      </c>
      <c r="P64" s="107" t="str">
        <f>IF(AND('Mapa final'!$AB$31="Alta",'Mapa final'!$AD$31="Moderado"),CONCATENATE("R9C",'Mapa final'!$R$31),"")</f>
        <v/>
      </c>
      <c r="Q64" s="44" t="str">
        <f>IF(AND('Mapa final'!$AB$32="Alta",'Mapa final'!$AD$32="Moderado"),CONCATENATE("R9C",'Mapa final'!$R$32),"")</f>
        <v/>
      </c>
      <c r="R64" s="108" t="str">
        <f>IF(AND('Mapa final'!$AB$33="Alta",'Mapa final'!$AD$33="Moderado"),CONCATENATE("R9C",'Mapa final'!$R$33),"")</f>
        <v/>
      </c>
      <c r="S64" s="107" t="str">
        <f>IF(AND('Mapa final'!$AB$31="Alta",'Mapa final'!$AD$31="Mayor"),CONCATENATE("R9C",'Mapa final'!$R$31),"")</f>
        <v/>
      </c>
      <c r="T64" s="44" t="str">
        <f>IF(AND('Mapa final'!$AB$32="Alta",'Mapa final'!$AD$32="Mayor"),CONCATENATE("R9C",'Mapa final'!$R$32),"")</f>
        <v/>
      </c>
      <c r="U64" s="108" t="str">
        <f>IF(AND('Mapa final'!$AB$33="Alta",'Mapa final'!$AD$33="Mayor"),CONCATENATE("R9C",'Mapa final'!$R$33),"")</f>
        <v/>
      </c>
      <c r="V64" s="45" t="str">
        <f>IF(AND('Mapa final'!$AB$31="Alta",'Mapa final'!$AD$31="Catastrófico"),CONCATENATE("R9C",'Mapa final'!$R$31),"")</f>
        <v/>
      </c>
      <c r="W64" s="46" t="str">
        <f>IF(AND('Mapa final'!$AB$32="Alta",'Mapa final'!$AD$32="Catastrófico"),CONCATENATE("R9C",'Mapa final'!$R$32),"")</f>
        <v/>
      </c>
      <c r="X64" s="102" t="str">
        <f>IF(AND('Mapa final'!$AB$33="Alta",'Mapa final'!$AD$33="Catastrófico"),CONCATENATE("R9C",'Mapa final'!$R$33),"")</f>
        <v/>
      </c>
      <c r="Y64" s="58"/>
      <c r="Z64" s="267"/>
      <c r="AA64" s="268"/>
      <c r="AB64" s="268"/>
      <c r="AC64" s="268"/>
      <c r="AD64" s="268"/>
      <c r="AE64" s="269"/>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row>
    <row r="65" spans="1:61" ht="12" customHeight="1" x14ac:dyDescent="0.25">
      <c r="A65" s="58"/>
      <c r="B65" s="282"/>
      <c r="C65" s="282"/>
      <c r="D65" s="283"/>
      <c r="E65" s="259"/>
      <c r="F65" s="272"/>
      <c r="G65" s="272"/>
      <c r="H65" s="272"/>
      <c r="I65" s="254"/>
      <c r="J65" s="51" t="str">
        <f>IF(AND('Mapa final'!$AB$34="Alta",'Mapa final'!$AD$34="Leve"),CONCATENATE("R10C",'Mapa final'!$R$34),"")</f>
        <v/>
      </c>
      <c r="K65" s="52" t="str">
        <f>IF(AND('Mapa final'!$AB$35="Alta",'Mapa final'!$AD$35="Leve"),CONCATENATE("R10C",'Mapa final'!$R$35),"")</f>
        <v/>
      </c>
      <c r="L65" s="113" t="str">
        <f>IF(AND('Mapa final'!$AB$36="Alta",'Mapa final'!$AD$36="Leve"),CONCATENATE("R10C",'Mapa final'!$R$36),"")</f>
        <v/>
      </c>
      <c r="M65" s="51" t="str">
        <f>IF(AND('Mapa final'!$AB$34="Alta",'Mapa final'!$AD$34="Menor"),CONCATENATE("R10C",'Mapa final'!$R$34),"")</f>
        <v/>
      </c>
      <c r="N65" s="52" t="str">
        <f>IF(AND('Mapa final'!$AB$35="Alta",'Mapa final'!$AD$35="Menor"),CONCATENATE("R10C",'Mapa final'!$R$35),"")</f>
        <v/>
      </c>
      <c r="O65" s="113" t="str">
        <f>IF(AND('Mapa final'!$AB$36="Alta",'Mapa final'!$AD$36="Menor"),CONCATENATE("R10C",'Mapa final'!$R$36),"")</f>
        <v/>
      </c>
      <c r="P65" s="107" t="str">
        <f>IF(AND('Mapa final'!$AB$34="Alta",'Mapa final'!$AD$34="Moderado"),CONCATENATE("R10C",'Mapa final'!$R$34),"")</f>
        <v/>
      </c>
      <c r="Q65" s="44" t="str">
        <f>IF(AND('Mapa final'!$AB$35="Alta",'Mapa final'!$AD$35="Moderado"),CONCATENATE("R10C",'Mapa final'!$R$35),"")</f>
        <v/>
      </c>
      <c r="R65" s="108" t="str">
        <f>IF(AND('Mapa final'!$AB$36="Alta",'Mapa final'!$AD$36="Moderado"),CONCATENATE("R10C",'Mapa final'!$R$36),"")</f>
        <v/>
      </c>
      <c r="S65" s="107" t="str">
        <f>IF(AND('Mapa final'!$AB$34="Alta",'Mapa final'!$AD$34="Mayor"),CONCATENATE("R10C",'Mapa final'!$R$34),"")</f>
        <v/>
      </c>
      <c r="T65" s="44" t="str">
        <f>IF(AND('Mapa final'!$AB$35="Alta",'Mapa final'!$AD$35="Mayor"),CONCATENATE("R10C",'Mapa final'!$R$35),"")</f>
        <v/>
      </c>
      <c r="U65" s="108" t="str">
        <f>IF(AND('Mapa final'!$AB$36="Alta",'Mapa final'!$AD$36="Mayor"),CONCATENATE("R10C",'Mapa final'!$R$36),"")</f>
        <v/>
      </c>
      <c r="V65" s="45" t="str">
        <f>IF(AND('Mapa final'!$AB$34="Alta",'Mapa final'!$AD$34="Catastrófico"),CONCATENATE("R10C",'Mapa final'!$R$34),"")</f>
        <v/>
      </c>
      <c r="W65" s="46" t="str">
        <f>IF(AND('Mapa final'!$AB$35="Alta",'Mapa final'!$AD$35="Catastrófico"),CONCATENATE("R10C",'Mapa final'!$R$35),"")</f>
        <v/>
      </c>
      <c r="X65" s="102" t="str">
        <f>IF(AND('Mapa final'!$AB$36="Alta",'Mapa final'!$AD$36="Catastrófico"),CONCATENATE("R10C",'Mapa final'!$R$36),"")</f>
        <v/>
      </c>
      <c r="Y65" s="58"/>
      <c r="Z65" s="267"/>
      <c r="AA65" s="268"/>
      <c r="AB65" s="268"/>
      <c r="AC65" s="268"/>
      <c r="AD65" s="268"/>
      <c r="AE65" s="269"/>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row>
    <row r="66" spans="1:61" ht="12" customHeight="1" x14ac:dyDescent="0.25">
      <c r="A66" s="58"/>
      <c r="B66" s="282"/>
      <c r="C66" s="282"/>
      <c r="D66" s="283"/>
      <c r="E66" s="259"/>
      <c r="F66" s="272"/>
      <c r="G66" s="272"/>
      <c r="H66" s="272"/>
      <c r="I66" s="254"/>
      <c r="J66" s="51" t="str">
        <f>IF(AND('Mapa final'!$AB$37="Alta",'Mapa final'!$AD$37="Leve"),CONCATENATE("R11C",'Mapa final'!$R$37),"")</f>
        <v/>
      </c>
      <c r="K66" s="52" t="str">
        <f>IF(AND('Mapa final'!$AB$38="Alta",'Mapa final'!$AD$38="Leve"),CONCATENATE("R11C",'Mapa final'!$R$38),"")</f>
        <v/>
      </c>
      <c r="L66" s="113" t="str">
        <f>IF(AND('Mapa final'!$AB$39="Alta",'Mapa final'!$AD$39="Leve"),CONCATENATE("R11C",'Mapa final'!$R$39),"")</f>
        <v/>
      </c>
      <c r="M66" s="51" t="str">
        <f>IF(AND('Mapa final'!$AB$37="Alta",'Mapa final'!$AD$37="Menor"),CONCATENATE("R11C",'Mapa final'!$R$37),"")</f>
        <v/>
      </c>
      <c r="N66" s="52" t="str">
        <f>IF(AND('Mapa final'!$AB$38="Alta",'Mapa final'!$AD$38="Menor"),CONCATENATE("R11C",'Mapa final'!$R$38),"")</f>
        <v/>
      </c>
      <c r="O66" s="113" t="str">
        <f>IF(AND('Mapa final'!$AB$39="Alta",'Mapa final'!$AD$39="Menor"),CONCATENATE("R11C",'Mapa final'!$R$39),"")</f>
        <v/>
      </c>
      <c r="P66" s="107" t="str">
        <f>IF(AND('Mapa final'!$AB$37="Alta",'Mapa final'!$AD$37="Moderado"),CONCATENATE("R11C",'Mapa final'!$R$37),"")</f>
        <v/>
      </c>
      <c r="Q66" s="44" t="str">
        <f>IF(AND('Mapa final'!$AB$38="Alta",'Mapa final'!$AD$38="Moderado"),CONCATENATE("R11C",'Mapa final'!$R$38),"")</f>
        <v/>
      </c>
      <c r="R66" s="108" t="str">
        <f>IF(AND('Mapa final'!$AB$39="Alta",'Mapa final'!$AD$39="Moderado"),CONCATENATE("R11C",'Mapa final'!$R$39),"")</f>
        <v/>
      </c>
      <c r="S66" s="107" t="str">
        <f>IF(AND('Mapa final'!$AB$37="Alta",'Mapa final'!$AD$37="Mayor"),CONCATENATE("R11C",'Mapa final'!$R$37),"")</f>
        <v/>
      </c>
      <c r="T66" s="44" t="str">
        <f>IF(AND('Mapa final'!$AB$38="Alta",'Mapa final'!$AD$38="Mayor"),CONCATENATE("R11C",'Mapa final'!$R$38),"")</f>
        <v/>
      </c>
      <c r="U66" s="108" t="str">
        <f>IF(AND('Mapa final'!$AB$39="Alta",'Mapa final'!$AD$39="Mayor"),CONCATENATE("R11C",'Mapa final'!$R$39),"")</f>
        <v/>
      </c>
      <c r="V66" s="45" t="str">
        <f>IF(AND('Mapa final'!$AB$37="Alta",'Mapa final'!$AD$37="Catastrófico"),CONCATENATE("R11C",'Mapa final'!$R$37),"")</f>
        <v/>
      </c>
      <c r="W66" s="46" t="str">
        <f>IF(AND('Mapa final'!$AB$38="Alta",'Mapa final'!$AD$38="Catastrófico"),CONCATENATE("R11C",'Mapa final'!$R$38),"")</f>
        <v/>
      </c>
      <c r="X66" s="102" t="str">
        <f>IF(AND('Mapa final'!$AB$39="Alta",'Mapa final'!$AD$39="Catastrófico"),CONCATENATE("R11C",'Mapa final'!$R$39),"")</f>
        <v/>
      </c>
      <c r="Y66" s="58"/>
      <c r="Z66" s="267"/>
      <c r="AA66" s="268"/>
      <c r="AB66" s="268"/>
      <c r="AC66" s="268"/>
      <c r="AD66" s="268"/>
      <c r="AE66" s="269"/>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row>
    <row r="67" spans="1:61" ht="12" customHeight="1" x14ac:dyDescent="0.25">
      <c r="A67" s="58"/>
      <c r="B67" s="282"/>
      <c r="C67" s="282"/>
      <c r="D67" s="283"/>
      <c r="E67" s="259"/>
      <c r="F67" s="272"/>
      <c r="G67" s="272"/>
      <c r="H67" s="272"/>
      <c r="I67" s="254"/>
      <c r="J67" s="51" t="str">
        <f>IF(AND('Mapa final'!$AB$40="Alta",'Mapa final'!$AD$40="Leve"),CONCATENATE("R12C",'Mapa final'!$R$40),"")</f>
        <v/>
      </c>
      <c r="K67" s="52" t="str">
        <f>IF(AND('Mapa final'!$AB$41="Alta",'Mapa final'!$AD$41="Leve"),CONCATENATE("R12C",'Mapa final'!$R$41),"")</f>
        <v/>
      </c>
      <c r="L67" s="113" t="str">
        <f>IF(AND('Mapa final'!$AB$42="Alta",'Mapa final'!$AD$42="Leve"),CONCATENATE("R12C",'Mapa final'!$R$42),"")</f>
        <v/>
      </c>
      <c r="M67" s="51" t="str">
        <f>IF(AND('Mapa final'!$AB$40="Alta",'Mapa final'!$AD$40="Menor"),CONCATENATE("R12C",'Mapa final'!$R$40),"")</f>
        <v/>
      </c>
      <c r="N67" s="52" t="str">
        <f>IF(AND('Mapa final'!$AB$41="Alta",'Mapa final'!$AD$41="Menor"),CONCATENATE("R12C",'Mapa final'!$R$41),"")</f>
        <v/>
      </c>
      <c r="O67" s="113" t="str">
        <f>IF(AND('Mapa final'!$AB$42="Alta",'Mapa final'!$AD$42="Menor"),CONCATENATE("R12C",'Mapa final'!$R$42),"")</f>
        <v/>
      </c>
      <c r="P67" s="107" t="str">
        <f>IF(AND('Mapa final'!$AB$40="Alta",'Mapa final'!$AD$40="Moderado"),CONCATENATE("R12C",'Mapa final'!$R$40),"")</f>
        <v/>
      </c>
      <c r="Q67" s="44" t="str">
        <f>IF(AND('Mapa final'!$AB$41="Alta",'Mapa final'!$AD$41="Moderado"),CONCATENATE("R12C",'Mapa final'!$R$41),"")</f>
        <v/>
      </c>
      <c r="R67" s="108" t="str">
        <f>IF(AND('Mapa final'!$AB$42="Alta",'Mapa final'!$AD$42="Moderado"),CONCATENATE("R12C",'Mapa final'!$R$42),"")</f>
        <v/>
      </c>
      <c r="S67" s="107" t="str">
        <f>IF(AND('Mapa final'!$AB$40="Alta",'Mapa final'!$AD$40="Mayor"),CONCATENATE("R12C",'Mapa final'!$R$40),"")</f>
        <v/>
      </c>
      <c r="T67" s="44" t="str">
        <f>IF(AND('Mapa final'!$AB$41="Alta",'Mapa final'!$AD$41="Mayor"),CONCATENATE("R12C",'Mapa final'!$R$41),"")</f>
        <v/>
      </c>
      <c r="U67" s="108" t="str">
        <f>IF(AND('Mapa final'!$AB$42="Alta",'Mapa final'!$AD$42="Mayor"),CONCATENATE("R12C",'Mapa final'!$R$42),"")</f>
        <v/>
      </c>
      <c r="V67" s="45" t="str">
        <f>IF(AND('Mapa final'!$AB$40="Alta",'Mapa final'!$AD$40="Catastrófico"),CONCATENATE("R12C",'Mapa final'!$R$40),"")</f>
        <v/>
      </c>
      <c r="W67" s="46" t="str">
        <f>IF(AND('Mapa final'!$AB$41="Alta",'Mapa final'!$AD$41="Catastrófico"),CONCATENATE("R12C",'Mapa final'!$R$41),"")</f>
        <v/>
      </c>
      <c r="X67" s="102" t="str">
        <f>IF(AND('Mapa final'!$AB$42="Alta",'Mapa final'!$AD$42="Catastrófico"),CONCATENATE("R12C",'Mapa final'!$R$42),"")</f>
        <v/>
      </c>
      <c r="Y67" s="58"/>
      <c r="Z67" s="267"/>
      <c r="AA67" s="268"/>
      <c r="AB67" s="268"/>
      <c r="AC67" s="268"/>
      <c r="AD67" s="268"/>
      <c r="AE67" s="269"/>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row>
    <row r="68" spans="1:61" ht="12" customHeight="1" x14ac:dyDescent="0.25">
      <c r="A68" s="58"/>
      <c r="B68" s="282"/>
      <c r="C68" s="282"/>
      <c r="D68" s="283"/>
      <c r="E68" s="259"/>
      <c r="F68" s="272"/>
      <c r="G68" s="272"/>
      <c r="H68" s="272"/>
      <c r="I68" s="254"/>
      <c r="J68" s="51" t="str">
        <f>IF(AND('Mapa final'!$AB$43="Alta",'Mapa final'!$AD$43="Leve"),CONCATENATE("R13C",'Mapa final'!$R$43),"")</f>
        <v/>
      </c>
      <c r="K68" s="52" t="str">
        <f>IF(AND('Mapa final'!$AB$44="Alta",'Mapa final'!$AD$44="Leve"),CONCATENATE("R13C",'Mapa final'!$R$44),"")</f>
        <v/>
      </c>
      <c r="L68" s="113" t="str">
        <f>IF(AND('Mapa final'!$AB$45="Alta",'Mapa final'!$AD$45="Leve"),CONCATENATE("R13C",'Mapa final'!$R$45),"")</f>
        <v/>
      </c>
      <c r="M68" s="51" t="str">
        <f>IF(AND('Mapa final'!$AB$43="Alta",'Mapa final'!$AD$43="Menor"),CONCATENATE("R13C",'Mapa final'!$R$43),"")</f>
        <v/>
      </c>
      <c r="N68" s="52" t="str">
        <f>IF(AND('Mapa final'!$AB$44="Alta",'Mapa final'!$AD$44="Menor"),CONCATENATE("R13C",'Mapa final'!$R$44),"")</f>
        <v/>
      </c>
      <c r="O68" s="113" t="str">
        <f>IF(AND('Mapa final'!$AB$45="Alta",'Mapa final'!$AD$45="Menor"),CONCATENATE("R13C",'Mapa final'!$R$45),"")</f>
        <v/>
      </c>
      <c r="P68" s="107" t="str">
        <f>IF(AND('Mapa final'!$AB$43="Alta",'Mapa final'!$AD$43="Moderado"),CONCATENATE("R13C",'Mapa final'!$R$43),"")</f>
        <v/>
      </c>
      <c r="Q68" s="44" t="str">
        <f>IF(AND('Mapa final'!$AB$44="Alta",'Mapa final'!$AD$44="Moderado"),CONCATENATE("R13C",'Mapa final'!$R$44),"")</f>
        <v/>
      </c>
      <c r="R68" s="108" t="str">
        <f>IF(AND('Mapa final'!$AB$45="Alta",'Mapa final'!$AD$45="Moderado"),CONCATENATE("R13C",'Mapa final'!$R$45),"")</f>
        <v/>
      </c>
      <c r="S68" s="107" t="str">
        <f>IF(AND('Mapa final'!$AB$43="Alta",'Mapa final'!$AD$43="Mayor"),CONCATENATE("R13C",'Mapa final'!$R$43),"")</f>
        <v/>
      </c>
      <c r="T68" s="44" t="str">
        <f>IF(AND('Mapa final'!$AB$44="Alta",'Mapa final'!$AD$44="Mayor"),CONCATENATE("R13C",'Mapa final'!$R$44),"")</f>
        <v/>
      </c>
      <c r="U68" s="108" t="str">
        <f>IF(AND('Mapa final'!$AB$45="Alta",'Mapa final'!$AD$45="Mayor"),CONCATENATE("R13C",'Mapa final'!$R$45),"")</f>
        <v/>
      </c>
      <c r="V68" s="45" t="str">
        <f>IF(AND('Mapa final'!$AB$43="Alta",'Mapa final'!$AD$43="Catastrófico"),CONCATENATE("R13C",'Mapa final'!$R$43),"")</f>
        <v/>
      </c>
      <c r="W68" s="46" t="str">
        <f>IF(AND('Mapa final'!$AB$44="Alta",'Mapa final'!$AD$44="Catastrófico"),CONCATENATE("R13C",'Mapa final'!$R$44),"")</f>
        <v/>
      </c>
      <c r="X68" s="102" t="str">
        <f>IF(AND('Mapa final'!$AB$45="Alta",'Mapa final'!$AD$45="Catastrófico"),CONCATENATE("R13C",'Mapa final'!$R$45),"")</f>
        <v/>
      </c>
      <c r="Y68" s="58"/>
      <c r="Z68" s="267"/>
      <c r="AA68" s="268"/>
      <c r="AB68" s="268"/>
      <c r="AC68" s="268"/>
      <c r="AD68" s="268"/>
      <c r="AE68" s="269"/>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row>
    <row r="69" spans="1:61" ht="12" customHeight="1" x14ac:dyDescent="0.25">
      <c r="A69" s="58"/>
      <c r="B69" s="282"/>
      <c r="C69" s="282"/>
      <c r="D69" s="283"/>
      <c r="E69" s="259"/>
      <c r="F69" s="272"/>
      <c r="G69" s="272"/>
      <c r="H69" s="272"/>
      <c r="I69" s="254"/>
      <c r="J69" s="51" t="str">
        <f>IF(AND('Mapa final'!$AB$46="Alta",'Mapa final'!$AD$46="Leve"),CONCATENATE("R14C",'Mapa final'!$R$46),"")</f>
        <v/>
      </c>
      <c r="K69" s="52" t="str">
        <f>IF(AND('Mapa final'!$AB$47="Alta",'Mapa final'!$AD$47="Leve"),CONCATENATE("R14C",'Mapa final'!$R$47),"")</f>
        <v/>
      </c>
      <c r="L69" s="113" t="str">
        <f>IF(AND('Mapa final'!$AB$48="Alta",'Mapa final'!$AD$48="Leve"),CONCATENATE("R14C",'Mapa final'!$R$48),"")</f>
        <v/>
      </c>
      <c r="M69" s="51" t="str">
        <f>IF(AND('Mapa final'!$AB$46="Alta",'Mapa final'!$AD$46="Menor"),CONCATENATE("R14C",'Mapa final'!$R$46),"")</f>
        <v/>
      </c>
      <c r="N69" s="52" t="str">
        <f>IF(AND('Mapa final'!$AB$47="Alta",'Mapa final'!$AD$47="Menor"),CONCATENATE("R14C",'Mapa final'!$R$47),"")</f>
        <v/>
      </c>
      <c r="O69" s="113" t="str">
        <f>IF(AND('Mapa final'!$AB$48="Alta",'Mapa final'!$AD$48="Menor"),CONCATENATE("R14C",'Mapa final'!$R$48),"")</f>
        <v/>
      </c>
      <c r="P69" s="107" t="str">
        <f>IF(AND('Mapa final'!$AB$46="Alta",'Mapa final'!$AD$46="Moderado"),CONCATENATE("R14C",'Mapa final'!$R$46),"")</f>
        <v/>
      </c>
      <c r="Q69" s="44" t="str">
        <f>IF(AND('Mapa final'!$AB$47="Alta",'Mapa final'!$AD$47="Moderado"),CONCATENATE("R14C",'Mapa final'!$R$47),"")</f>
        <v/>
      </c>
      <c r="R69" s="108" t="str">
        <f>IF(AND('Mapa final'!$AB$48="Alta",'Mapa final'!$AD$48="Moderado"),CONCATENATE("R14C",'Mapa final'!$R$48),"")</f>
        <v/>
      </c>
      <c r="S69" s="107" t="str">
        <f>IF(AND('Mapa final'!$AB$46="Alta",'Mapa final'!$AD$46="Mayor"),CONCATENATE("R14C",'Mapa final'!$R$46),"")</f>
        <v/>
      </c>
      <c r="T69" s="44" t="str">
        <f>IF(AND('Mapa final'!$AB$47="Alta",'Mapa final'!$AD$47="Mayor"),CONCATENATE("R14C",'Mapa final'!$R$47),"")</f>
        <v/>
      </c>
      <c r="U69" s="108" t="str">
        <f>IF(AND('Mapa final'!$AB$48="Alta",'Mapa final'!$AD$48="Mayor"),CONCATENATE("R14C",'Mapa final'!$R$48),"")</f>
        <v/>
      </c>
      <c r="V69" s="45" t="str">
        <f>IF(AND('Mapa final'!$AB$46="Alta",'Mapa final'!$AD$46="Catastrófico"),CONCATENATE("R14C",'Mapa final'!$R$46),"")</f>
        <v/>
      </c>
      <c r="W69" s="46" t="str">
        <f>IF(AND('Mapa final'!$AB$47="Alta",'Mapa final'!$AD$47="Catastrófico"),CONCATENATE("R14C",'Mapa final'!$R$47),"")</f>
        <v/>
      </c>
      <c r="X69" s="102" t="str">
        <f>IF(AND('Mapa final'!$AB$48="Alta",'Mapa final'!$AD$48="Catastrófico"),CONCATENATE("R14C",'Mapa final'!$R$48),"")</f>
        <v/>
      </c>
      <c r="Y69" s="58"/>
      <c r="Z69" s="267"/>
      <c r="AA69" s="268"/>
      <c r="AB69" s="268"/>
      <c r="AC69" s="268"/>
      <c r="AD69" s="268"/>
      <c r="AE69" s="269"/>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row>
    <row r="70" spans="1:61" ht="15" customHeight="1" x14ac:dyDescent="0.25">
      <c r="A70" s="58"/>
      <c r="B70" s="282"/>
      <c r="C70" s="282"/>
      <c r="D70" s="283"/>
      <c r="E70" s="259"/>
      <c r="F70" s="272"/>
      <c r="G70" s="272"/>
      <c r="H70" s="272"/>
      <c r="I70" s="254"/>
      <c r="J70" s="51" t="str">
        <f>IF(AND('Mapa final'!$AB$49="Alta",'Mapa final'!$AD$49="Leve"),CONCATENATE("R15C",'Mapa final'!$R$49),"")</f>
        <v/>
      </c>
      <c r="K70" s="52" t="str">
        <f>IF(AND('Mapa final'!$AB$50="Alta",'Mapa final'!$AD$50="Leve"),CONCATENATE("R15C",'Mapa final'!$R$50),"")</f>
        <v/>
      </c>
      <c r="L70" s="113" t="str">
        <f>IF(AND('Mapa final'!$AB$51="Alta",'Mapa final'!$AD$51="Leve"),CONCATENATE("R15C",'Mapa final'!$R$51),"")</f>
        <v/>
      </c>
      <c r="M70" s="51" t="str">
        <f>IF(AND('Mapa final'!$AB$49="Alta",'Mapa final'!$AD$49="Menor"),CONCATENATE("R15C",'Mapa final'!$R$49),"")</f>
        <v/>
      </c>
      <c r="N70" s="52" t="str">
        <f>IF(AND('Mapa final'!$AB$50="Alta",'Mapa final'!$AD$50="Menor"),CONCATENATE("R15C",'Mapa final'!$R$50),"")</f>
        <v/>
      </c>
      <c r="O70" s="113" t="str">
        <f>IF(AND('Mapa final'!$AB$51="Alta",'Mapa final'!$AD$51="Menor"),CONCATENATE("R15C",'Mapa final'!$R$51),"")</f>
        <v/>
      </c>
      <c r="P70" s="107" t="str">
        <f>IF(AND('Mapa final'!$AB$49="Alta",'Mapa final'!$AD$49="Moderado"),CONCATENATE("R15C",'Mapa final'!$R$49),"")</f>
        <v/>
      </c>
      <c r="Q70" s="44" t="str">
        <f>IF(AND('Mapa final'!$AB$50="Alta",'Mapa final'!$AD$50="Moderado"),CONCATENATE("R15C",'Mapa final'!$R$50),"")</f>
        <v/>
      </c>
      <c r="R70" s="108" t="str">
        <f>IF(AND('Mapa final'!$AB$51="Alta",'Mapa final'!$AD$51="Moderado"),CONCATENATE("R15C",'Mapa final'!$R$51),"")</f>
        <v/>
      </c>
      <c r="S70" s="107" t="str">
        <f>IF(AND('Mapa final'!$AB$49="Alta",'Mapa final'!$AD$49="Mayor"),CONCATENATE("R15C",'Mapa final'!$R$49),"")</f>
        <v/>
      </c>
      <c r="T70" s="44" t="str">
        <f>IF(AND('Mapa final'!$AB$50="Alta",'Mapa final'!$AD$50="Mayor"),CONCATENATE("R15C",'Mapa final'!$R$50),"")</f>
        <v/>
      </c>
      <c r="U70" s="108" t="str">
        <f>IF(AND('Mapa final'!$AB$51="Alta",'Mapa final'!$AD$51="Mayor"),CONCATENATE("R15C",'Mapa final'!$R$51),"")</f>
        <v/>
      </c>
      <c r="V70" s="45" t="str">
        <f>IF(AND('Mapa final'!$AB$49="Alta",'Mapa final'!$AD$49="Catastrófico"),CONCATENATE("R15C",'Mapa final'!$R$49),"")</f>
        <v/>
      </c>
      <c r="W70" s="46" t="str">
        <f>IF(AND('Mapa final'!$AB$50="Alta",'Mapa final'!$AD$50="Catastrófico"),CONCATENATE("R15C",'Mapa final'!$R$50),"")</f>
        <v/>
      </c>
      <c r="X70" s="102" t="str">
        <f>IF(AND('Mapa final'!$AB$51="Alta",'Mapa final'!$AD$51="Catastrófico"),CONCATENATE("R15C",'Mapa final'!$R$51),"")</f>
        <v/>
      </c>
      <c r="Y70" s="58"/>
      <c r="Z70" s="267"/>
      <c r="AA70" s="268"/>
      <c r="AB70" s="268"/>
      <c r="AC70" s="268"/>
      <c r="AD70" s="268"/>
      <c r="AE70" s="269"/>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row>
    <row r="71" spans="1:61" ht="15" customHeight="1" x14ac:dyDescent="0.25">
      <c r="A71" s="58"/>
      <c r="B71" s="282"/>
      <c r="C71" s="282"/>
      <c r="D71" s="283"/>
      <c r="E71" s="259"/>
      <c r="F71" s="272"/>
      <c r="G71" s="272"/>
      <c r="H71" s="272"/>
      <c r="I71" s="254"/>
      <c r="J71" s="51" t="str">
        <f>IF(AND('Mapa final'!$AB$52="Alta",'Mapa final'!$AD$52="Leve"),CONCATENATE("R16C",'Mapa final'!$R$52),"")</f>
        <v/>
      </c>
      <c r="K71" s="52" t="str">
        <f>IF(AND('Mapa final'!$AB$53="Alta",'Mapa final'!$AD$53="Leve"),CONCATENATE("R16C",'Mapa final'!$R$53),"")</f>
        <v/>
      </c>
      <c r="L71" s="113" t="str">
        <f>IF(AND('Mapa final'!$AB$54="Alta",'Mapa final'!$AD$54="Leve"),CONCATENATE("R16C",'Mapa final'!$R$54),"")</f>
        <v/>
      </c>
      <c r="M71" s="51" t="str">
        <f>IF(AND('Mapa final'!$AB$52="Alta",'Mapa final'!$AD$52="Menor"),CONCATENATE("R16C",'Mapa final'!$R$52),"")</f>
        <v/>
      </c>
      <c r="N71" s="52" t="str">
        <f>IF(AND('Mapa final'!$AB$53="Alta",'Mapa final'!$AD$53="Menor"),CONCATENATE("R16C",'Mapa final'!$R$53),"")</f>
        <v/>
      </c>
      <c r="O71" s="113" t="str">
        <f>IF(AND('Mapa final'!$AB$54="Alta",'Mapa final'!$AD$54="Menor"),CONCATENATE("R16C",'Mapa final'!$R$54),"")</f>
        <v/>
      </c>
      <c r="P71" s="107" t="str">
        <f>IF(AND('Mapa final'!$AB$52="Alta",'Mapa final'!$AD$52="Moderado"),CONCATENATE("R16C",'Mapa final'!$R$52),"")</f>
        <v/>
      </c>
      <c r="Q71" s="44" t="str">
        <f>IF(AND('Mapa final'!$AB$53="Alta",'Mapa final'!$AD$53="Moderado"),CONCATENATE("R16C",'Mapa final'!$R$53),"")</f>
        <v/>
      </c>
      <c r="R71" s="108" t="str">
        <f>IF(AND('Mapa final'!$AB$54="Alta",'Mapa final'!$AD$54="Moderado"),CONCATENATE("R16C",'Mapa final'!$R$54),"")</f>
        <v/>
      </c>
      <c r="S71" s="107" t="str">
        <f>IF(AND('Mapa final'!$AB$52="Alta",'Mapa final'!$AD$52="Mayor"),CONCATENATE("R16C",'Mapa final'!$R$52),"")</f>
        <v/>
      </c>
      <c r="T71" s="44" t="str">
        <f>IF(AND('Mapa final'!$AB$53="Alta",'Mapa final'!$AD$53="Mayor"),CONCATENATE("R16C",'Mapa final'!$R$53),"")</f>
        <v/>
      </c>
      <c r="U71" s="108" t="str">
        <f>IF(AND('Mapa final'!$AB$54="Alta",'Mapa final'!$AD$54="Mayor"),CONCATENATE("R16C",'Mapa final'!$R$54),"")</f>
        <v/>
      </c>
      <c r="V71" s="45" t="str">
        <f>IF(AND('Mapa final'!$AB$52="Alta",'Mapa final'!$AD$52="Catastrófico"),CONCATENATE("R16C",'Mapa final'!$R$52),"")</f>
        <v/>
      </c>
      <c r="W71" s="46" t="str">
        <f>IF(AND('Mapa final'!$AB$53="Alta",'Mapa final'!$AD$53="Catastrófico"),CONCATENATE("R16C",'Mapa final'!$R$53),"")</f>
        <v/>
      </c>
      <c r="X71" s="102" t="str">
        <f>IF(AND('Mapa final'!$AB$54="Alta",'Mapa final'!$AD$54="Catastrófico"),CONCATENATE("R16C",'Mapa final'!$R$54),"")</f>
        <v/>
      </c>
      <c r="Y71" s="58"/>
      <c r="Z71" s="267"/>
      <c r="AA71" s="268"/>
      <c r="AB71" s="268"/>
      <c r="AC71" s="268"/>
      <c r="AD71" s="268"/>
      <c r="AE71" s="269"/>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row>
    <row r="72" spans="1:61" ht="15" customHeight="1" x14ac:dyDescent="0.25">
      <c r="A72" s="58"/>
      <c r="B72" s="282"/>
      <c r="C72" s="282"/>
      <c r="D72" s="283"/>
      <c r="E72" s="259"/>
      <c r="F72" s="272"/>
      <c r="G72" s="272"/>
      <c r="H72" s="272"/>
      <c r="I72" s="254"/>
      <c r="J72" s="51" t="str">
        <f>IF(AND('Mapa final'!$AB$55="Alta",'Mapa final'!$AD$55="Leve"),CONCATENATE("R17C",'Mapa final'!$R$55),"")</f>
        <v/>
      </c>
      <c r="K72" s="52" t="str">
        <f>IF(AND('Mapa final'!$AB$56="Alta",'Mapa final'!$AD$56="Leve"),CONCATENATE("R17C",'Mapa final'!$R$56),"")</f>
        <v/>
      </c>
      <c r="L72" s="113" t="str">
        <f>IF(AND('Mapa final'!$AB$57="Alta",'Mapa final'!$AD$57="Leve"),CONCATENATE("R17C",'Mapa final'!$R$57),"")</f>
        <v/>
      </c>
      <c r="M72" s="51" t="str">
        <f>IF(AND('Mapa final'!$AB$55="Alta",'Mapa final'!$AD$55="Menor"),CONCATENATE("R17C",'Mapa final'!$R$55),"")</f>
        <v/>
      </c>
      <c r="N72" s="52" t="str">
        <f>IF(AND('Mapa final'!$AB$56="Alta",'Mapa final'!$AD$56="Menor"),CONCATENATE("R17C",'Mapa final'!$R$56),"")</f>
        <v/>
      </c>
      <c r="O72" s="113" t="str">
        <f>IF(AND('Mapa final'!$AB$57="Alta",'Mapa final'!$AD$57="Menor"),CONCATENATE("R17C",'Mapa final'!$R$57),"")</f>
        <v/>
      </c>
      <c r="P72" s="107" t="str">
        <f>IF(AND('Mapa final'!$AB$55="Alta",'Mapa final'!$AD$55="Moderado"),CONCATENATE("R17C",'Mapa final'!$R$55),"")</f>
        <v/>
      </c>
      <c r="Q72" s="44" t="str">
        <f>IF(AND('Mapa final'!$AB$56="Alta",'Mapa final'!$AD$56="Moderado"),CONCATENATE("R17C",'Mapa final'!$R$56),"")</f>
        <v/>
      </c>
      <c r="R72" s="108" t="str">
        <f>IF(AND('Mapa final'!$AB$57="Alta",'Mapa final'!$AD$57="Moderado"),CONCATENATE("R17C",'Mapa final'!$R$57),"")</f>
        <v/>
      </c>
      <c r="S72" s="107" t="str">
        <f>IF(AND('Mapa final'!$AB$55="Alta",'Mapa final'!$AD$55="Mayor"),CONCATENATE("R17C",'Mapa final'!$R$55),"")</f>
        <v/>
      </c>
      <c r="T72" s="44" t="str">
        <f>IF(AND('Mapa final'!$AB$56="Alta",'Mapa final'!$AD$56="Mayor"),CONCATENATE("R17C",'Mapa final'!$R$56),"")</f>
        <v/>
      </c>
      <c r="U72" s="108" t="str">
        <f>IF(AND('Mapa final'!$AB$57="Alta",'Mapa final'!$AD$57="Mayor"),CONCATENATE("R17C",'Mapa final'!$R$57),"")</f>
        <v/>
      </c>
      <c r="V72" s="45" t="str">
        <f>IF(AND('Mapa final'!$AB$55="Alta",'Mapa final'!$AD$55="Catastrófico"),CONCATENATE("R17C",'Mapa final'!$R$55),"")</f>
        <v/>
      </c>
      <c r="W72" s="46" t="str">
        <f>IF(AND('Mapa final'!$AB$56="Alta",'Mapa final'!$AD$56="Catastrófico"),CONCATENATE("R17C",'Mapa final'!$R$56),"")</f>
        <v/>
      </c>
      <c r="X72" s="102" t="str">
        <f>IF(AND('Mapa final'!$AB$57="Alta",'Mapa final'!$AD$57="Catastrófico"),CONCATENATE("R17C",'Mapa final'!$R$57),"")</f>
        <v/>
      </c>
      <c r="Y72" s="58"/>
      <c r="Z72" s="267"/>
      <c r="AA72" s="268"/>
      <c r="AB72" s="268"/>
      <c r="AC72" s="268"/>
      <c r="AD72" s="268"/>
      <c r="AE72" s="269"/>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row>
    <row r="73" spans="1:61" ht="15" customHeight="1" x14ac:dyDescent="0.25">
      <c r="A73" s="58"/>
      <c r="B73" s="282"/>
      <c r="C73" s="282"/>
      <c r="D73" s="283"/>
      <c r="E73" s="259"/>
      <c r="F73" s="272"/>
      <c r="G73" s="272"/>
      <c r="H73" s="272"/>
      <c r="I73" s="254"/>
      <c r="J73" s="51" t="str">
        <f>IF(AND('Mapa final'!$AB$58="Alta",'Mapa final'!$AD$58="Leve"),CONCATENATE("R18C",'Mapa final'!$R$58),"")</f>
        <v/>
      </c>
      <c r="K73" s="52" t="str">
        <f>IF(AND('Mapa final'!$AB$59="Alta",'Mapa final'!$AD$59="Leve"),CONCATENATE("R18C",'Mapa final'!$R$59),"")</f>
        <v/>
      </c>
      <c r="L73" s="113" t="str">
        <f>IF(AND('Mapa final'!$AB$60="Alta",'Mapa final'!$AD$60="Leve"),CONCATENATE("R18C",'Mapa final'!$R$60),"")</f>
        <v/>
      </c>
      <c r="M73" s="51" t="str">
        <f>IF(AND('Mapa final'!$AB$58="Alta",'Mapa final'!$AD$58="Menor"),CONCATENATE("R18C",'Mapa final'!$R$58),"")</f>
        <v/>
      </c>
      <c r="N73" s="52" t="str">
        <f>IF(AND('Mapa final'!$AB$59="Alta",'Mapa final'!$AD$59="Menor"),CONCATENATE("R18C",'Mapa final'!$R$59),"")</f>
        <v/>
      </c>
      <c r="O73" s="113" t="str">
        <f>IF(AND('Mapa final'!$AB$60="Alta",'Mapa final'!$AD$60="Menor"),CONCATENATE("R18C",'Mapa final'!$R$60),"")</f>
        <v/>
      </c>
      <c r="P73" s="107" t="str">
        <f>IF(AND('Mapa final'!$AB$58="Alta",'Mapa final'!$AD$58="Moderado"),CONCATENATE("R18C",'Mapa final'!$R$58),"")</f>
        <v/>
      </c>
      <c r="Q73" s="44" t="str">
        <f>IF(AND('Mapa final'!$AB$59="Alta",'Mapa final'!$AD$59="Moderado"),CONCATENATE("R18C",'Mapa final'!$R$59),"")</f>
        <v/>
      </c>
      <c r="R73" s="108" t="str">
        <f>IF(AND('Mapa final'!$AB$60="Alta",'Mapa final'!$AD$60="Moderado"),CONCATENATE("R18C",'Mapa final'!$R$60),"")</f>
        <v/>
      </c>
      <c r="S73" s="107" t="str">
        <f>IF(AND('Mapa final'!$AB$58="Alta",'Mapa final'!$AD$58="Mayor"),CONCATENATE("R18C",'Mapa final'!$R$58),"")</f>
        <v/>
      </c>
      <c r="T73" s="44" t="str">
        <f>IF(AND('Mapa final'!$AB$59="Alta",'Mapa final'!$AD$59="Mayor"),CONCATENATE("R18C",'Mapa final'!$R$59),"")</f>
        <v/>
      </c>
      <c r="U73" s="108" t="str">
        <f>IF(AND('Mapa final'!$AB$60="Alta",'Mapa final'!$AD$60="Mayor"),CONCATENATE("R18C",'Mapa final'!$R$60),"")</f>
        <v/>
      </c>
      <c r="V73" s="45" t="str">
        <f>IF(AND('Mapa final'!$AB$58="Alta",'Mapa final'!$AD$58="Catastrófico"),CONCATENATE("R18C",'Mapa final'!$R$58),"")</f>
        <v/>
      </c>
      <c r="W73" s="46" t="str">
        <f>IF(AND('Mapa final'!$AB$59="Alta",'Mapa final'!$AD$59="Catastrófico"),CONCATENATE("R18C",'Mapa final'!$R$59),"")</f>
        <v/>
      </c>
      <c r="X73" s="102" t="str">
        <f>IF(AND('Mapa final'!$AB$60="Alta",'Mapa final'!$AD$60="Catastrófico"),CONCATENATE("R18C",'Mapa final'!$R$60),"")</f>
        <v/>
      </c>
      <c r="Y73" s="58"/>
      <c r="Z73" s="267"/>
      <c r="AA73" s="268"/>
      <c r="AB73" s="268"/>
      <c r="AC73" s="268"/>
      <c r="AD73" s="268"/>
      <c r="AE73" s="269"/>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row>
    <row r="74" spans="1:61" ht="15" customHeight="1" x14ac:dyDescent="0.25">
      <c r="A74" s="58"/>
      <c r="B74" s="282"/>
      <c r="C74" s="282"/>
      <c r="D74" s="283"/>
      <c r="E74" s="259"/>
      <c r="F74" s="272"/>
      <c r="G74" s="272"/>
      <c r="H74" s="272"/>
      <c r="I74" s="254"/>
      <c r="J74" s="51" t="str">
        <f>IF(AND('Mapa final'!$AB$61="Alta",'Mapa final'!$AD$61="Leve"),CONCATENATE("R19C",'Mapa final'!$R$61),"")</f>
        <v/>
      </c>
      <c r="K74" s="52" t="str">
        <f>IF(AND('Mapa final'!$AB$62="Alta",'Mapa final'!$AD$62="Leve"),CONCATENATE("R19C",'Mapa final'!$R$62),"")</f>
        <v/>
      </c>
      <c r="L74" s="113" t="str">
        <f>IF(AND('Mapa final'!$AB$63="Alta",'Mapa final'!$AD$63="Leve"),CONCATENATE("R19C",'Mapa final'!$R$63),"")</f>
        <v/>
      </c>
      <c r="M74" s="51" t="str">
        <f>IF(AND('Mapa final'!$AB$61="Alta",'Mapa final'!$AD$61="Menor"),CONCATENATE("R19C",'Mapa final'!$R$61),"")</f>
        <v/>
      </c>
      <c r="N74" s="52" t="str">
        <f>IF(AND('Mapa final'!$AB$62="Alta",'Mapa final'!$AD$62="Menor"),CONCATENATE("R19C",'Mapa final'!$R$62),"")</f>
        <v/>
      </c>
      <c r="O74" s="113" t="str">
        <f>IF(AND('Mapa final'!$AB$63="Alta",'Mapa final'!$AD$63="Menor"),CONCATENATE("R19C",'Mapa final'!$R$63),"")</f>
        <v/>
      </c>
      <c r="P74" s="107" t="str">
        <f>IF(AND('Mapa final'!$AB$61="Alta",'Mapa final'!$AD$61="Moderado"),CONCATENATE("R19C",'Mapa final'!$R$61),"")</f>
        <v/>
      </c>
      <c r="Q74" s="44" t="str">
        <f>IF(AND('Mapa final'!$AB$62="Alta",'Mapa final'!$AD$62="Moderado"),CONCATENATE("R19C",'Mapa final'!$R$62),"")</f>
        <v/>
      </c>
      <c r="R74" s="108" t="str">
        <f>IF(AND('Mapa final'!$AB$63="Alta",'Mapa final'!$AD$63="Moderado"),CONCATENATE("R19C",'Mapa final'!$R$63),"")</f>
        <v/>
      </c>
      <c r="S74" s="107" t="str">
        <f>IF(AND('Mapa final'!$AB$61="Alta",'Mapa final'!$AD$61="Mayor"),CONCATENATE("R19C",'Mapa final'!$R$61),"")</f>
        <v/>
      </c>
      <c r="T74" s="44" t="str">
        <f>IF(AND('Mapa final'!$AB$62="Alta",'Mapa final'!$AD$62="Mayor"),CONCATENATE("R19C",'Mapa final'!$R$62),"")</f>
        <v/>
      </c>
      <c r="U74" s="108" t="str">
        <f>IF(AND('Mapa final'!$AB$63="Alta",'Mapa final'!$AD$63="Mayor"),CONCATENATE("R19C",'Mapa final'!$R$63),"")</f>
        <v/>
      </c>
      <c r="V74" s="45" t="str">
        <f>IF(AND('Mapa final'!$AB$61="Alta",'Mapa final'!$AD$61="Catastrófico"),CONCATENATE("R19C",'Mapa final'!$R$61),"")</f>
        <v/>
      </c>
      <c r="W74" s="46" t="str">
        <f>IF(AND('Mapa final'!$AB$62="Alta",'Mapa final'!$AD$62="Catastrófico"),CONCATENATE("R19C",'Mapa final'!$R$62),"")</f>
        <v/>
      </c>
      <c r="X74" s="102" t="str">
        <f>IF(AND('Mapa final'!$AB$63="Alta",'Mapa final'!$AD$63="Catastrófico"),CONCATENATE("R19C",'Mapa final'!$R$63),"")</f>
        <v/>
      </c>
      <c r="Y74" s="58"/>
      <c r="Z74" s="267"/>
      <c r="AA74" s="268"/>
      <c r="AB74" s="268"/>
      <c r="AC74" s="268"/>
      <c r="AD74" s="268"/>
      <c r="AE74" s="269"/>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row>
    <row r="75" spans="1:61" ht="15" customHeight="1" x14ac:dyDescent="0.25">
      <c r="A75" s="58"/>
      <c r="B75" s="282"/>
      <c r="C75" s="282"/>
      <c r="D75" s="283"/>
      <c r="E75" s="259"/>
      <c r="F75" s="272"/>
      <c r="G75" s="272"/>
      <c r="H75" s="272"/>
      <c r="I75" s="254"/>
      <c r="J75" s="51" t="str">
        <f>IF(AND('Mapa final'!$AB$64="Alta",'Mapa final'!$AD$64="Leve"),CONCATENATE("R20C",'Mapa final'!$R$64),"")</f>
        <v/>
      </c>
      <c r="K75" s="52" t="str">
        <f>IF(AND('Mapa final'!$AB$65="Alta",'Mapa final'!$AD$65="Leve"),CONCATENATE("R20C",'Mapa final'!$R$65),"")</f>
        <v/>
      </c>
      <c r="L75" s="113" t="str">
        <f>IF(AND('Mapa final'!$AB$66="Alta",'Mapa final'!$AD$66="Leve"),CONCATENATE("R20C",'Mapa final'!$R$66),"")</f>
        <v/>
      </c>
      <c r="M75" s="51" t="str">
        <f>IF(AND('Mapa final'!$AB$64="Alta",'Mapa final'!$AD$64="Menor"),CONCATENATE("R20C",'Mapa final'!$R$64),"")</f>
        <v/>
      </c>
      <c r="N75" s="52" t="str">
        <f>IF(AND('Mapa final'!$AB$65="Alta",'Mapa final'!$AD$65="Menor"),CONCATENATE("R20C",'Mapa final'!$R$65),"")</f>
        <v/>
      </c>
      <c r="O75" s="113" t="str">
        <f>IF(AND('Mapa final'!$AB$66="Alta",'Mapa final'!$AD$66="Menor"),CONCATENATE("R20C",'Mapa final'!$R$66),"")</f>
        <v/>
      </c>
      <c r="P75" s="107" t="str">
        <f>IF(AND('Mapa final'!$AB$64="Alta",'Mapa final'!$AD$64="Moderado"),CONCATENATE("R20C",'Mapa final'!$R$64),"")</f>
        <v/>
      </c>
      <c r="Q75" s="44" t="str">
        <f>IF(AND('Mapa final'!$AB$65="Alta",'Mapa final'!$AD$65="Moderado"),CONCATENATE("R20C",'Mapa final'!$R$65),"")</f>
        <v/>
      </c>
      <c r="R75" s="108" t="str">
        <f>IF(AND('Mapa final'!$AB$66="Alta",'Mapa final'!$AD$66="Moderado"),CONCATENATE("R20C",'Mapa final'!$R$66),"")</f>
        <v/>
      </c>
      <c r="S75" s="107" t="str">
        <f>IF(AND('Mapa final'!$AB$64="Alta",'Mapa final'!$AD$64="Mayor"),CONCATENATE("R20C",'Mapa final'!$R$64),"")</f>
        <v/>
      </c>
      <c r="T75" s="44" t="str">
        <f>IF(AND('Mapa final'!$AB$65="Alta",'Mapa final'!$AD$65="Mayor"),CONCATENATE("R20C",'Mapa final'!$R$65),"")</f>
        <v/>
      </c>
      <c r="U75" s="108" t="str">
        <f>IF(AND('Mapa final'!$AB$66="Alta",'Mapa final'!$AD$66="Mayor"),CONCATENATE("R20C",'Mapa final'!$R$66),"")</f>
        <v/>
      </c>
      <c r="V75" s="45" t="str">
        <f>IF(AND('Mapa final'!$AB$64="Alta",'Mapa final'!$AD$64="Catastrófico"),CONCATENATE("R20C",'Mapa final'!$R$64),"")</f>
        <v/>
      </c>
      <c r="W75" s="46" t="str">
        <f>IF(AND('Mapa final'!$AB$65="Alta",'Mapa final'!$AD$65="Catastrófico"),CONCATENATE("R20C",'Mapa final'!$R$65),"")</f>
        <v/>
      </c>
      <c r="X75" s="102" t="str">
        <f>IF(AND('Mapa final'!$AB$66="Alta",'Mapa final'!$AD$66="Catastrófico"),CONCATENATE("R20C",'Mapa final'!$R$66),"")</f>
        <v/>
      </c>
      <c r="Y75" s="58"/>
      <c r="Z75" s="267"/>
      <c r="AA75" s="268"/>
      <c r="AB75" s="268"/>
      <c r="AC75" s="268"/>
      <c r="AD75" s="268"/>
      <c r="AE75" s="269"/>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row>
    <row r="76" spans="1:61" ht="15" customHeight="1" x14ac:dyDescent="0.25">
      <c r="A76" s="58"/>
      <c r="B76" s="282"/>
      <c r="C76" s="282"/>
      <c r="D76" s="283"/>
      <c r="E76" s="259"/>
      <c r="F76" s="272"/>
      <c r="G76" s="272"/>
      <c r="H76" s="272"/>
      <c r="I76" s="254"/>
      <c r="J76" s="51" t="str">
        <f>IF(AND('Mapa final'!$AB$67="Alta",'Mapa final'!$AD$67="Leve"),CONCATENATE("R21C",'Mapa final'!$R$67),"")</f>
        <v/>
      </c>
      <c r="K76" s="52" t="str">
        <f>IF(AND('Mapa final'!$AB$68="Alta",'Mapa final'!$AD$68="Leve"),CONCATENATE("R21C",'Mapa final'!$R$68),"")</f>
        <v/>
      </c>
      <c r="L76" s="113" t="str">
        <f>IF(AND('Mapa final'!$AB$69="Alta",'Mapa final'!$AD$69="Leve"),CONCATENATE("R21C",'Mapa final'!$R$69),"")</f>
        <v/>
      </c>
      <c r="M76" s="51" t="str">
        <f>IF(AND('Mapa final'!$AB$67="Alta",'Mapa final'!$AD$67="Menor"),CONCATENATE("R21C",'Mapa final'!$R$67),"")</f>
        <v/>
      </c>
      <c r="N76" s="52" t="str">
        <f>IF(AND('Mapa final'!$AB$68="Alta",'Mapa final'!$AD$68="Menor"),CONCATENATE("R21C",'Mapa final'!$R$68),"")</f>
        <v/>
      </c>
      <c r="O76" s="113" t="str">
        <f>IF(AND('Mapa final'!$AB$69="Alta",'Mapa final'!$AD$69="Menor"),CONCATENATE("R21C",'Mapa final'!$R$69),"")</f>
        <v/>
      </c>
      <c r="P76" s="107" t="str">
        <f>IF(AND('Mapa final'!$AB$67="Alta",'Mapa final'!$AD$67="Moderado"),CONCATENATE("R21C",'Mapa final'!$R$67),"")</f>
        <v/>
      </c>
      <c r="Q76" s="44" t="str">
        <f>IF(AND('Mapa final'!$AB$68="Alta",'Mapa final'!$AD$68="Moderado"),CONCATENATE("R21C",'Mapa final'!$R$68),"")</f>
        <v/>
      </c>
      <c r="R76" s="108" t="str">
        <f>IF(AND('Mapa final'!$AB$69="Alta",'Mapa final'!$AD$69="Moderado"),CONCATENATE("R21C",'Mapa final'!$R$69),"")</f>
        <v/>
      </c>
      <c r="S76" s="107" t="str">
        <f>IF(AND('Mapa final'!$AB$67="Alta",'Mapa final'!$AD$67="Mayor"),CONCATENATE("R21C",'Mapa final'!$R$67),"")</f>
        <v/>
      </c>
      <c r="T76" s="44" t="str">
        <f>IF(AND('Mapa final'!$AB$68="Alta",'Mapa final'!$AD$68="Mayor"),CONCATENATE("R21C",'Mapa final'!$R$68),"")</f>
        <v/>
      </c>
      <c r="U76" s="108" t="str">
        <f>IF(AND('Mapa final'!$AB$69="Alta",'Mapa final'!$AD$69="Mayor"),CONCATENATE("R21C",'Mapa final'!$R$69),"")</f>
        <v/>
      </c>
      <c r="V76" s="45" t="str">
        <f>IF(AND('Mapa final'!$AB$67="Alta",'Mapa final'!$AD$67="Catastrófico"),CONCATENATE("R21C",'Mapa final'!$R$67),"")</f>
        <v/>
      </c>
      <c r="W76" s="46" t="str">
        <f>IF(AND('Mapa final'!$AB$68="Alta",'Mapa final'!$AD$68="Catastrófico"),CONCATENATE("R21C",'Mapa final'!$R$68),"")</f>
        <v/>
      </c>
      <c r="X76" s="102" t="str">
        <f>IF(AND('Mapa final'!$AB$69="Alta",'Mapa final'!$AD$69="Catastrófico"),CONCATENATE("R21C",'Mapa final'!$R$69),"")</f>
        <v/>
      </c>
      <c r="Y76" s="58"/>
      <c r="Z76" s="267"/>
      <c r="AA76" s="268"/>
      <c r="AB76" s="268"/>
      <c r="AC76" s="268"/>
      <c r="AD76" s="268"/>
      <c r="AE76" s="269"/>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row>
    <row r="77" spans="1:61" ht="15" customHeight="1" x14ac:dyDescent="0.25">
      <c r="A77" s="58"/>
      <c r="B77" s="282"/>
      <c r="C77" s="282"/>
      <c r="D77" s="283"/>
      <c r="E77" s="259"/>
      <c r="F77" s="272"/>
      <c r="G77" s="272"/>
      <c r="H77" s="272"/>
      <c r="I77" s="254"/>
      <c r="J77" s="51" t="str">
        <f>IF(AND('Mapa final'!$AB$70="Alta",'Mapa final'!$AD$70="Leve"),CONCATENATE("R22C",'Mapa final'!$R$70),"")</f>
        <v/>
      </c>
      <c r="K77" s="52" t="str">
        <f>IF(AND('Mapa final'!$AB$71="Alta",'Mapa final'!$AD$71="Leve"),CONCATENATE("R22C",'Mapa final'!$R$71),"")</f>
        <v/>
      </c>
      <c r="L77" s="113" t="str">
        <f>IF(AND('Mapa final'!$AB$72="Alta",'Mapa final'!$AD$72="Leve"),CONCATENATE("R22C",'Mapa final'!$R$72),"")</f>
        <v/>
      </c>
      <c r="M77" s="51" t="str">
        <f>IF(AND('Mapa final'!$AB$70="Alta",'Mapa final'!$AD$70="Menor"),CONCATENATE("R22C",'Mapa final'!$R$70),"")</f>
        <v/>
      </c>
      <c r="N77" s="52" t="str">
        <f>IF(AND('Mapa final'!$AB$71="Alta",'Mapa final'!$AD$71="Menor"),CONCATENATE("R22C",'Mapa final'!$R$71),"")</f>
        <v/>
      </c>
      <c r="O77" s="113" t="str">
        <f>IF(AND('Mapa final'!$AB$72="Alta",'Mapa final'!$AD$72="Menor"),CONCATENATE("R22C",'Mapa final'!$R$72),"")</f>
        <v/>
      </c>
      <c r="P77" s="107" t="str">
        <f>IF(AND('Mapa final'!$AB$70="Alta",'Mapa final'!$AD$70="Moderado"),CONCATENATE("R22C",'Mapa final'!$R$70),"")</f>
        <v/>
      </c>
      <c r="Q77" s="44" t="str">
        <f>IF(AND('Mapa final'!$AB$71="Alta",'Mapa final'!$AD$71="Moderado"),CONCATENATE("R22C",'Mapa final'!$R$71),"")</f>
        <v/>
      </c>
      <c r="R77" s="108" t="str">
        <f>IF(AND('Mapa final'!$AB$72="Alta",'Mapa final'!$AD$72="Moderado"),CONCATENATE("R22C",'Mapa final'!$R$72),"")</f>
        <v/>
      </c>
      <c r="S77" s="107" t="str">
        <f>IF(AND('Mapa final'!$AB$70="Alta",'Mapa final'!$AD$70="Mayor"),CONCATENATE("R22C",'Mapa final'!$R$70),"")</f>
        <v/>
      </c>
      <c r="T77" s="44" t="str">
        <f>IF(AND('Mapa final'!$AB$71="Alta",'Mapa final'!$AD$71="Mayor"),CONCATENATE("R22C",'Mapa final'!$R$71),"")</f>
        <v/>
      </c>
      <c r="U77" s="108" t="str">
        <f>IF(AND('Mapa final'!$AB$72="Alta",'Mapa final'!$AD$72="Mayor"),CONCATENATE("R22C",'Mapa final'!$R$72),"")</f>
        <v/>
      </c>
      <c r="V77" s="45" t="str">
        <f>IF(AND('Mapa final'!$AB$70="Alta",'Mapa final'!$AD$70="Catastrófico"),CONCATENATE("R22C",'Mapa final'!$R$70),"")</f>
        <v/>
      </c>
      <c r="W77" s="46" t="str">
        <f>IF(AND('Mapa final'!$AB$71="Alta",'Mapa final'!$AD$71="Catastrófico"),CONCATENATE("R22C",'Mapa final'!$R$71),"")</f>
        <v/>
      </c>
      <c r="X77" s="102" t="str">
        <f>IF(AND('Mapa final'!$AB$72="Alta",'Mapa final'!$AD$72="Catastrófico"),CONCATENATE("R22C",'Mapa final'!$R$72),"")</f>
        <v/>
      </c>
      <c r="Y77" s="58"/>
      <c r="Z77" s="267"/>
      <c r="AA77" s="268"/>
      <c r="AB77" s="268"/>
      <c r="AC77" s="268"/>
      <c r="AD77" s="268"/>
      <c r="AE77" s="269"/>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row>
    <row r="78" spans="1:61" ht="15" customHeight="1" x14ac:dyDescent="0.25">
      <c r="A78" s="58"/>
      <c r="B78" s="282"/>
      <c r="C78" s="282"/>
      <c r="D78" s="283"/>
      <c r="E78" s="259"/>
      <c r="F78" s="272"/>
      <c r="G78" s="272"/>
      <c r="H78" s="272"/>
      <c r="I78" s="254"/>
      <c r="J78" s="51" t="str">
        <f>IF(AND('Mapa final'!$AB$73="Alta",'Mapa final'!$AD$73="Leve"),CONCATENATE("R23C",'Mapa final'!$R$73),"")</f>
        <v/>
      </c>
      <c r="K78" s="52" t="str">
        <f>IF(AND('Mapa final'!$AB$74="Alta",'Mapa final'!$AD$74="Leve"),CONCATENATE("R23C",'Mapa final'!$R$74),"")</f>
        <v/>
      </c>
      <c r="L78" s="113" t="str">
        <f>IF(AND('Mapa final'!$AB$75="Alta",'Mapa final'!$AD$75="Leve"),CONCATENATE("R23C",'Mapa final'!$R$75),"")</f>
        <v/>
      </c>
      <c r="M78" s="51" t="str">
        <f>IF(AND('Mapa final'!$AB$73="Alta",'Mapa final'!$AD$73="Menor"),CONCATENATE("R23C",'Mapa final'!$R$73),"")</f>
        <v/>
      </c>
      <c r="N78" s="52" t="str">
        <f>IF(AND('Mapa final'!$AB$74="Alta",'Mapa final'!$AD$74="Menor"),CONCATENATE("R23C",'Mapa final'!$R$74),"")</f>
        <v/>
      </c>
      <c r="O78" s="113" t="str">
        <f>IF(AND('Mapa final'!$AB$75="Alta",'Mapa final'!$AD$75="Menor"),CONCATENATE("R23C",'Mapa final'!$R$75),"")</f>
        <v/>
      </c>
      <c r="P78" s="107" t="str">
        <f>IF(AND('Mapa final'!$AB$73="Alta",'Mapa final'!$AD$73="Moderado"),CONCATENATE("R23C",'Mapa final'!$R$73),"")</f>
        <v/>
      </c>
      <c r="Q78" s="44" t="str">
        <f>IF(AND('Mapa final'!$AB$74="Alta",'Mapa final'!$AD$74="Moderado"),CONCATENATE("R23C",'Mapa final'!$R$74),"")</f>
        <v/>
      </c>
      <c r="R78" s="108" t="str">
        <f>IF(AND('Mapa final'!$AB$75="Alta",'Mapa final'!$AD$75="Moderado"),CONCATENATE("R23C",'Mapa final'!$R$75),"")</f>
        <v/>
      </c>
      <c r="S78" s="107" t="str">
        <f>IF(AND('Mapa final'!$AB$73="Alta",'Mapa final'!$AD$73="Mayor"),CONCATENATE("R23C",'Mapa final'!$R$73),"")</f>
        <v/>
      </c>
      <c r="T78" s="44" t="str">
        <f>IF(AND('Mapa final'!$AB$74="Alta",'Mapa final'!$AD$74="Mayor"),CONCATENATE("R23C",'Mapa final'!$R$74),"")</f>
        <v/>
      </c>
      <c r="U78" s="108" t="str">
        <f>IF(AND('Mapa final'!$AB$75="Alta",'Mapa final'!$AD$75="Mayor"),CONCATENATE("R23C",'Mapa final'!$R$75),"")</f>
        <v/>
      </c>
      <c r="V78" s="45" t="str">
        <f>IF(AND('Mapa final'!$AB$73="Alta",'Mapa final'!$AD$73="Catastrófico"),CONCATENATE("R23C",'Mapa final'!$R$73),"")</f>
        <v/>
      </c>
      <c r="W78" s="46" t="str">
        <f>IF(AND('Mapa final'!$AB$74="Alta",'Mapa final'!$AD$74="Catastrófico"),CONCATENATE("R23C",'Mapa final'!$R$74),"")</f>
        <v/>
      </c>
      <c r="X78" s="102" t="str">
        <f>IF(AND('Mapa final'!$AB$75="Alta",'Mapa final'!$AD$75="Catastrófico"),CONCATENATE("R23C",'Mapa final'!$R$75),"")</f>
        <v/>
      </c>
      <c r="Y78" s="58"/>
      <c r="Z78" s="267"/>
      <c r="AA78" s="268"/>
      <c r="AB78" s="268"/>
      <c r="AC78" s="268"/>
      <c r="AD78" s="268"/>
      <c r="AE78" s="269"/>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row>
    <row r="79" spans="1:61" ht="15" customHeight="1" x14ac:dyDescent="0.25">
      <c r="A79" s="58"/>
      <c r="B79" s="282"/>
      <c r="C79" s="282"/>
      <c r="D79" s="283"/>
      <c r="E79" s="259"/>
      <c r="F79" s="272"/>
      <c r="G79" s="272"/>
      <c r="H79" s="272"/>
      <c r="I79" s="254"/>
      <c r="J79" s="51" t="str">
        <f>IF(AND('Mapa final'!$AB$76="Alta",'Mapa final'!$AD$76="Leve"),CONCATENATE("R24C",'Mapa final'!$R$76),"")</f>
        <v/>
      </c>
      <c r="K79" s="52" t="str">
        <f>IF(AND('Mapa final'!$AB$77="Alta",'Mapa final'!$AD$77="Leve"),CONCATENATE("R24C",'Mapa final'!$R$77),"")</f>
        <v/>
      </c>
      <c r="L79" s="113" t="str">
        <f>IF(AND('Mapa final'!$AB$78="Alta",'Mapa final'!$AD$78="Leve"),CONCATENATE("R24C",'Mapa final'!$R$78),"")</f>
        <v/>
      </c>
      <c r="M79" s="51" t="str">
        <f>IF(AND('Mapa final'!$AB$76="Alta",'Mapa final'!$AD$76="Menor"),CONCATENATE("R24C",'Mapa final'!$R$76),"")</f>
        <v/>
      </c>
      <c r="N79" s="52" t="str">
        <f>IF(AND('Mapa final'!$AB$77="Alta",'Mapa final'!$AD$77="Menor"),CONCATENATE("R24C",'Mapa final'!$R$77),"")</f>
        <v/>
      </c>
      <c r="O79" s="113" t="str">
        <f>IF(AND('Mapa final'!$AB$78="Alta",'Mapa final'!$AD$78="Menor"),CONCATENATE("R24C",'Mapa final'!$R$78),"")</f>
        <v/>
      </c>
      <c r="P79" s="107" t="str">
        <f>IF(AND('Mapa final'!$AB$76="Alta",'Mapa final'!$AD$76="Moderado"),CONCATENATE("R24C",'Mapa final'!$R$76),"")</f>
        <v/>
      </c>
      <c r="Q79" s="44" t="str">
        <f>IF(AND('Mapa final'!$AB$77="Alta",'Mapa final'!$AD$77="Moderado"),CONCATENATE("R24C",'Mapa final'!$R$77),"")</f>
        <v/>
      </c>
      <c r="R79" s="108" t="str">
        <f>IF(AND('Mapa final'!$AB$78="Alta",'Mapa final'!$AD$78="Moderado"),CONCATENATE("R24C",'Mapa final'!$R$78),"")</f>
        <v/>
      </c>
      <c r="S79" s="107" t="str">
        <f>IF(AND('Mapa final'!$AB$76="Alta",'Mapa final'!$AD$76="Mayor"),CONCATENATE("R24C",'Mapa final'!$R$76),"")</f>
        <v/>
      </c>
      <c r="T79" s="44" t="str">
        <f>IF(AND('Mapa final'!$AB$77="Alta",'Mapa final'!$AD$77="Mayor"),CONCATENATE("R24C",'Mapa final'!$R$77),"")</f>
        <v/>
      </c>
      <c r="U79" s="108" t="str">
        <f>IF(AND('Mapa final'!$AB$78="Alta",'Mapa final'!$AD$78="Mayor"),CONCATENATE("R24C",'Mapa final'!$R$78),"")</f>
        <v/>
      </c>
      <c r="V79" s="45" t="str">
        <f>IF(AND('Mapa final'!$AB$76="Alta",'Mapa final'!$AD$76="Catastrófico"),CONCATENATE("R24C",'Mapa final'!$R$76),"")</f>
        <v/>
      </c>
      <c r="W79" s="46" t="str">
        <f>IF(AND('Mapa final'!$AB$77="Alta",'Mapa final'!$AD$77="Catastrófico"),CONCATENATE("R24C",'Mapa final'!$R$77),"")</f>
        <v/>
      </c>
      <c r="X79" s="102" t="str">
        <f>IF(AND('Mapa final'!$AB$78="Alta",'Mapa final'!$AD$78="Catastrófico"),CONCATENATE("R24C",'Mapa final'!$R$78),"")</f>
        <v/>
      </c>
      <c r="Y79" s="58"/>
      <c r="Z79" s="267"/>
      <c r="AA79" s="268"/>
      <c r="AB79" s="268"/>
      <c r="AC79" s="268"/>
      <c r="AD79" s="268"/>
      <c r="AE79" s="269"/>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row>
    <row r="80" spans="1:61" ht="15" customHeight="1" x14ac:dyDescent="0.25">
      <c r="A80" s="58"/>
      <c r="B80" s="282"/>
      <c r="C80" s="282"/>
      <c r="D80" s="283"/>
      <c r="E80" s="259"/>
      <c r="F80" s="272"/>
      <c r="G80" s="272"/>
      <c r="H80" s="272"/>
      <c r="I80" s="254"/>
      <c r="J80" s="51" t="str">
        <f>IF(AND('Mapa final'!$AB$79="Alta",'Mapa final'!$AD$79="Leve"),CONCATENATE("R25C",'Mapa final'!$R$79),"")</f>
        <v/>
      </c>
      <c r="K80" s="52" t="str">
        <f>IF(AND('Mapa final'!$AB$80="Alta",'Mapa final'!$AD$80="Leve"),CONCATENATE("R25C",'Mapa final'!$R$80),"")</f>
        <v/>
      </c>
      <c r="L80" s="113" t="str">
        <f>IF(AND('Mapa final'!$AB$81="Alta",'Mapa final'!$AD$81="Leve"),CONCATENATE("R25C",'Mapa final'!$R$81),"")</f>
        <v/>
      </c>
      <c r="M80" s="51" t="str">
        <f>IF(AND('Mapa final'!$AB$79="Alta",'Mapa final'!$AD$79="Menor"),CONCATENATE("R25C",'Mapa final'!$R$79),"")</f>
        <v/>
      </c>
      <c r="N80" s="52" t="str">
        <f>IF(AND('Mapa final'!$AB$80="Alta",'Mapa final'!$AD$80="Menor"),CONCATENATE("R25C",'Mapa final'!$R$80),"")</f>
        <v/>
      </c>
      <c r="O80" s="113" t="str">
        <f>IF(AND('Mapa final'!$AB$81="Alta",'Mapa final'!$AD$81="Menor"),CONCATENATE("R25C",'Mapa final'!$R$81),"")</f>
        <v/>
      </c>
      <c r="P80" s="107" t="str">
        <f>IF(AND('Mapa final'!$AB$79="Alta",'Mapa final'!$AD$79="Moderado"),CONCATENATE("R25C",'Mapa final'!$R$79),"")</f>
        <v/>
      </c>
      <c r="Q80" s="44" t="str">
        <f>IF(AND('Mapa final'!$AB$80="Alta",'Mapa final'!$AD$80="Moderado"),CONCATENATE("R25C",'Mapa final'!$R$80),"")</f>
        <v/>
      </c>
      <c r="R80" s="108" t="str">
        <f>IF(AND('Mapa final'!$AB$81="Alta",'Mapa final'!$AD$81="Moderado"),CONCATENATE("R25C",'Mapa final'!$R$81),"")</f>
        <v/>
      </c>
      <c r="S80" s="107" t="str">
        <f>IF(AND('Mapa final'!$AB$79="Alta",'Mapa final'!$AD$79="Mayor"),CONCATENATE("R25C",'Mapa final'!$R$79),"")</f>
        <v/>
      </c>
      <c r="T80" s="44" t="str">
        <f>IF(AND('Mapa final'!$AB$80="Alta",'Mapa final'!$AD$80="Mayor"),CONCATENATE("R25C",'Mapa final'!$R$80),"")</f>
        <v/>
      </c>
      <c r="U80" s="108" t="str">
        <f>IF(AND('Mapa final'!$AB$81="Alta",'Mapa final'!$AD$81="Mayor"),CONCATENATE("R25C",'Mapa final'!$R$81),"")</f>
        <v/>
      </c>
      <c r="V80" s="45" t="str">
        <f>IF(AND('Mapa final'!$AB$79="Alta",'Mapa final'!$AD$79="Catastrófico"),CONCATENATE("R25C",'Mapa final'!$R$79),"")</f>
        <v/>
      </c>
      <c r="W80" s="46" t="str">
        <f>IF(AND('Mapa final'!$AB$80="Alta",'Mapa final'!$AD$80="Catastrófico"),CONCATENATE("R25C",'Mapa final'!$R$80),"")</f>
        <v/>
      </c>
      <c r="X80" s="102" t="str">
        <f>IF(AND('Mapa final'!$AB$81="Alta",'Mapa final'!$AD$81="Catastrófico"),CONCATENATE("R25C",'Mapa final'!$R$81),"")</f>
        <v/>
      </c>
      <c r="Y80" s="58"/>
      <c r="Z80" s="267"/>
      <c r="AA80" s="268"/>
      <c r="AB80" s="268"/>
      <c r="AC80" s="268"/>
      <c r="AD80" s="268"/>
      <c r="AE80" s="269"/>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row>
    <row r="81" spans="1:61" ht="15" customHeight="1" x14ac:dyDescent="0.25">
      <c r="A81" s="58"/>
      <c r="B81" s="282"/>
      <c r="C81" s="282"/>
      <c r="D81" s="283"/>
      <c r="E81" s="259"/>
      <c r="F81" s="272"/>
      <c r="G81" s="272"/>
      <c r="H81" s="272"/>
      <c r="I81" s="254"/>
      <c r="J81" s="51" t="str">
        <f>IF(AND('Mapa final'!$AB$82="Alta",'Mapa final'!$AD$82="Leve"),CONCATENATE("R26C",'Mapa final'!$R$82),"")</f>
        <v/>
      </c>
      <c r="K81" s="52" t="str">
        <f>IF(AND('Mapa final'!$AB$83="Alta",'Mapa final'!$AD$83="Leve"),CONCATENATE("R26C",'Mapa final'!$R$83),"")</f>
        <v/>
      </c>
      <c r="L81" s="113" t="str">
        <f>IF(AND('Mapa final'!$AB$84="Alta",'Mapa final'!$AD$84="Leve"),CONCATENATE("R26C",'Mapa final'!$R$84),"")</f>
        <v/>
      </c>
      <c r="M81" s="51" t="str">
        <f>IF(AND('Mapa final'!$AB$82="Alta",'Mapa final'!$AD$82="Menor"),CONCATENATE("R26C",'Mapa final'!$R$82),"")</f>
        <v/>
      </c>
      <c r="N81" s="52" t="str">
        <f>IF(AND('Mapa final'!$AB$83="Alta",'Mapa final'!$AD$83="Menor"),CONCATENATE("R26C",'Mapa final'!$R$83),"")</f>
        <v/>
      </c>
      <c r="O81" s="113" t="str">
        <f>IF(AND('Mapa final'!$AB$84="Alta",'Mapa final'!$AD$84="Menor"),CONCATENATE("R26C",'Mapa final'!$R$84),"")</f>
        <v/>
      </c>
      <c r="P81" s="107" t="str">
        <f>IF(AND('Mapa final'!$AB$82="Alta",'Mapa final'!$AD$82="Moderado"),CONCATENATE("R26C",'Mapa final'!$R$82),"")</f>
        <v/>
      </c>
      <c r="Q81" s="44" t="str">
        <f>IF(AND('Mapa final'!$AB$83="Alta",'Mapa final'!$AD$83="Moderado"),CONCATENATE("R26C",'Mapa final'!$R$83),"")</f>
        <v/>
      </c>
      <c r="R81" s="108" t="str">
        <f>IF(AND('Mapa final'!$AB$84="Alta",'Mapa final'!$AD$84="Moderado"),CONCATENATE("R26C",'Mapa final'!$R$84),"")</f>
        <v/>
      </c>
      <c r="S81" s="107" t="str">
        <f>IF(AND('Mapa final'!$AB$82="Alta",'Mapa final'!$AD$82="Mayor"),CONCATENATE("R26C",'Mapa final'!$R$82),"")</f>
        <v/>
      </c>
      <c r="T81" s="44" t="str">
        <f>IF(AND('Mapa final'!$AB$83="Alta",'Mapa final'!$AD$83="Mayor"),CONCATENATE("R26C",'Mapa final'!$R$83),"")</f>
        <v/>
      </c>
      <c r="U81" s="108" t="str">
        <f>IF(AND('Mapa final'!$AB$84="Alta",'Mapa final'!$AD$84="Mayor"),CONCATENATE("R26C",'Mapa final'!$R$84),"")</f>
        <v/>
      </c>
      <c r="V81" s="45" t="str">
        <f>IF(AND('Mapa final'!$AB$82="Alta",'Mapa final'!$AD$82="Catastrófico"),CONCATENATE("R26C",'Mapa final'!$R$82),"")</f>
        <v/>
      </c>
      <c r="W81" s="46" t="str">
        <f>IF(AND('Mapa final'!$AB$83="Alta",'Mapa final'!$AD$83="Catastrófico"),CONCATENATE("R26C",'Mapa final'!$R$83),"")</f>
        <v/>
      </c>
      <c r="X81" s="102" t="str">
        <f>IF(AND('Mapa final'!$AB$84="Alta",'Mapa final'!$AD$84="Catastrófico"),CONCATENATE("R26C",'Mapa final'!$R$84),"")</f>
        <v/>
      </c>
      <c r="Y81" s="58"/>
      <c r="Z81" s="267"/>
      <c r="AA81" s="268"/>
      <c r="AB81" s="268"/>
      <c r="AC81" s="268"/>
      <c r="AD81" s="268"/>
      <c r="AE81" s="269"/>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row>
    <row r="82" spans="1:61" ht="15" customHeight="1" x14ac:dyDescent="0.25">
      <c r="A82" s="58"/>
      <c r="B82" s="282"/>
      <c r="C82" s="282"/>
      <c r="D82" s="283"/>
      <c r="E82" s="259"/>
      <c r="F82" s="272"/>
      <c r="G82" s="272"/>
      <c r="H82" s="272"/>
      <c r="I82" s="254"/>
      <c r="J82" s="51" t="str">
        <f>IF(AND('Mapa final'!$AB$85="Alta",'Mapa final'!$AD$85="Leve"),CONCATENATE("R27C",'Mapa final'!$R$85),"")</f>
        <v/>
      </c>
      <c r="K82" s="52" t="str">
        <f>IF(AND('Mapa final'!$AB$86="Alta",'Mapa final'!$AD$86="Leve"),CONCATENATE("R27C",'Mapa final'!$R$86),"")</f>
        <v/>
      </c>
      <c r="L82" s="113" t="str">
        <f>IF(AND('Mapa final'!$AB$87="Alta",'Mapa final'!$AD$87="Leve"),CONCATENATE("R27C",'Mapa final'!$R$87),"")</f>
        <v/>
      </c>
      <c r="M82" s="51" t="str">
        <f>IF(AND('Mapa final'!$AB$85="Alta",'Mapa final'!$AD$85="Menor"),CONCATENATE("R27C",'Mapa final'!$R$85),"")</f>
        <v/>
      </c>
      <c r="N82" s="52" t="str">
        <f>IF(AND('Mapa final'!$AB$86="Alta",'Mapa final'!$AD$86="Menor"),CONCATENATE("R27C",'Mapa final'!$R$86),"")</f>
        <v/>
      </c>
      <c r="O82" s="113" t="str">
        <f>IF(AND('Mapa final'!$AB$87="Alta",'Mapa final'!$AD$87="Menor"),CONCATENATE("R27C",'Mapa final'!$R$87),"")</f>
        <v/>
      </c>
      <c r="P82" s="107" t="str">
        <f>IF(AND('Mapa final'!$AB$85="Alta",'Mapa final'!$AD$85="Moderado"),CONCATENATE("R27C",'Mapa final'!$R$85),"")</f>
        <v/>
      </c>
      <c r="Q82" s="44" t="str">
        <f>IF(AND('Mapa final'!$AB$86="Alta",'Mapa final'!$AD$86="Moderado"),CONCATENATE("R27C",'Mapa final'!$R$86),"")</f>
        <v/>
      </c>
      <c r="R82" s="108" t="str">
        <f>IF(AND('Mapa final'!$AB$87="Alta",'Mapa final'!$AD$87="Moderado"),CONCATENATE("R27C",'Mapa final'!$R$87),"")</f>
        <v/>
      </c>
      <c r="S82" s="107" t="str">
        <f>IF(AND('Mapa final'!$AB$85="Alta",'Mapa final'!$AD$85="Mayor"),CONCATENATE("R27C",'Mapa final'!$R$85),"")</f>
        <v/>
      </c>
      <c r="T82" s="44" t="str">
        <f>IF(AND('Mapa final'!$AB$86="Alta",'Mapa final'!$AD$86="Mayor"),CONCATENATE("R27C",'Mapa final'!$R$86),"")</f>
        <v/>
      </c>
      <c r="U82" s="108" t="str">
        <f>IF(AND('Mapa final'!$AB$87="Alta",'Mapa final'!$AD$87="Mayor"),CONCATENATE("R27C",'Mapa final'!$R$87),"")</f>
        <v/>
      </c>
      <c r="V82" s="45" t="str">
        <f>IF(AND('Mapa final'!$AB$85="Alta",'Mapa final'!$AD$85="Catastrófico"),CONCATENATE("R27C",'Mapa final'!$R$85),"")</f>
        <v/>
      </c>
      <c r="W82" s="46" t="str">
        <f>IF(AND('Mapa final'!$AB$86="Alta",'Mapa final'!$AD$86="Catastrófico"),CONCATENATE("R27C",'Mapa final'!$R$86),"")</f>
        <v/>
      </c>
      <c r="X82" s="102" t="str">
        <f>IF(AND('Mapa final'!$AB$87="Alta",'Mapa final'!$AD$87="Catastrófico"),CONCATENATE("R27C",'Mapa final'!$R$87),"")</f>
        <v/>
      </c>
      <c r="Y82" s="58"/>
      <c r="Z82" s="267"/>
      <c r="AA82" s="268"/>
      <c r="AB82" s="268"/>
      <c r="AC82" s="268"/>
      <c r="AD82" s="268"/>
      <c r="AE82" s="269"/>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row>
    <row r="83" spans="1:61" ht="15" customHeight="1" x14ac:dyDescent="0.25">
      <c r="A83" s="58"/>
      <c r="B83" s="282"/>
      <c r="C83" s="282"/>
      <c r="D83" s="283"/>
      <c r="E83" s="259"/>
      <c r="F83" s="272"/>
      <c r="G83" s="272"/>
      <c r="H83" s="272"/>
      <c r="I83" s="254"/>
      <c r="J83" s="51" t="str">
        <f>IF(AND('Mapa final'!$AB$88="Alta",'Mapa final'!$AD$88="Leve"),CONCATENATE("R28C",'Mapa final'!$R$88),"")</f>
        <v/>
      </c>
      <c r="K83" s="52" t="str">
        <f>IF(AND('Mapa final'!$AB$89="Alta",'Mapa final'!$AD$89="Leve"),CONCATENATE("R28C",'Mapa final'!$R$89),"")</f>
        <v/>
      </c>
      <c r="L83" s="113" t="str">
        <f>IF(AND('Mapa final'!$AB$90="Alta",'Mapa final'!$AD$90="Leve"),CONCATENATE("R28C",'Mapa final'!$R$90),"")</f>
        <v/>
      </c>
      <c r="M83" s="51" t="str">
        <f>IF(AND('Mapa final'!$AB$88="Alta",'Mapa final'!$AD$88="Menor"),CONCATENATE("R28C",'Mapa final'!$R$88),"")</f>
        <v/>
      </c>
      <c r="N83" s="52" t="str">
        <f>IF(AND('Mapa final'!$AB$89="Alta",'Mapa final'!$AD$89="Menor"),CONCATENATE("R28C",'Mapa final'!$R$89),"")</f>
        <v/>
      </c>
      <c r="O83" s="113" t="str">
        <f>IF(AND('Mapa final'!$AB$90="Alta",'Mapa final'!$AD$90="Menor"),CONCATENATE("R28C",'Mapa final'!$R$90),"")</f>
        <v/>
      </c>
      <c r="P83" s="107" t="str">
        <f>IF(AND('Mapa final'!$AB$88="Alta",'Mapa final'!$AD$88="Moderado"),CONCATENATE("R28C",'Mapa final'!$R$88),"")</f>
        <v/>
      </c>
      <c r="Q83" s="44" t="str">
        <f>IF(AND('Mapa final'!$AB$89="Alta",'Mapa final'!$AD$89="Moderado"),CONCATENATE("R28C",'Mapa final'!$R$89),"")</f>
        <v/>
      </c>
      <c r="R83" s="108" t="str">
        <f>IF(AND('Mapa final'!$AB$90="Alta",'Mapa final'!$AD$90="Moderado"),CONCATENATE("R28C",'Mapa final'!$R$90),"")</f>
        <v/>
      </c>
      <c r="S83" s="107" t="str">
        <f>IF(AND('Mapa final'!$AB$88="Alta",'Mapa final'!$AD$88="Mayor"),CONCATENATE("R28C",'Mapa final'!$R$88),"")</f>
        <v/>
      </c>
      <c r="T83" s="44" t="str">
        <f>IF(AND('Mapa final'!$AB$89="Alta",'Mapa final'!$AD$89="Mayor"),CONCATENATE("R28C",'Mapa final'!$R$89),"")</f>
        <v/>
      </c>
      <c r="U83" s="108" t="str">
        <f>IF(AND('Mapa final'!$AB$90="Alta",'Mapa final'!$AD$90="Mayor"),CONCATENATE("R28C",'Mapa final'!$R$90),"")</f>
        <v/>
      </c>
      <c r="V83" s="45" t="str">
        <f>IF(AND('Mapa final'!$AB$88="Alta",'Mapa final'!$AD$88="Catastrófico"),CONCATENATE("R28C",'Mapa final'!$R$88),"")</f>
        <v/>
      </c>
      <c r="W83" s="46" t="str">
        <f>IF(AND('Mapa final'!$AB$89="Alta",'Mapa final'!$AD$89="Catastrófico"),CONCATENATE("R28C",'Mapa final'!$R$89),"")</f>
        <v/>
      </c>
      <c r="X83" s="102" t="str">
        <f>IF(AND('Mapa final'!$AB$90="Alta",'Mapa final'!$AD$90="Catastrófico"),CONCATENATE("R28C",'Mapa final'!$R$90),"")</f>
        <v/>
      </c>
      <c r="Y83" s="58"/>
      <c r="Z83" s="267"/>
      <c r="AA83" s="268"/>
      <c r="AB83" s="268"/>
      <c r="AC83" s="268"/>
      <c r="AD83" s="268"/>
      <c r="AE83" s="269"/>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row>
    <row r="84" spans="1:61" ht="15" customHeight="1" x14ac:dyDescent="0.25">
      <c r="A84" s="58"/>
      <c r="B84" s="282"/>
      <c r="C84" s="282"/>
      <c r="D84" s="283"/>
      <c r="E84" s="259"/>
      <c r="F84" s="272"/>
      <c r="G84" s="272"/>
      <c r="H84" s="272"/>
      <c r="I84" s="254"/>
      <c r="J84" s="51" t="str">
        <f>IF(AND('Mapa final'!$AB$91="Alta",'Mapa final'!$AD$91="Leve"),CONCATENATE("R29C",'Mapa final'!$R$91),"")</f>
        <v/>
      </c>
      <c r="K84" s="52" t="str">
        <f>IF(AND('Mapa final'!$AB$92="Alta",'Mapa final'!$AD$92="Leve"),CONCATENATE("R29C",'Mapa final'!$R$92),"")</f>
        <v/>
      </c>
      <c r="L84" s="113" t="str">
        <f>IF(AND('Mapa final'!$AB$93="Alta",'Mapa final'!$AD$93="Leve"),CONCATENATE("R29C",'Mapa final'!$R$93),"")</f>
        <v/>
      </c>
      <c r="M84" s="51" t="str">
        <f>IF(AND('Mapa final'!$AB$91="Alta",'Mapa final'!$AD$91="Menor"),CONCATENATE("R29C",'Mapa final'!$R$91),"")</f>
        <v/>
      </c>
      <c r="N84" s="52" t="str">
        <f>IF(AND('Mapa final'!$AB$92="Alta",'Mapa final'!$AD$92="Menor"),CONCATENATE("R29C",'Mapa final'!$R$92),"")</f>
        <v/>
      </c>
      <c r="O84" s="113" t="str">
        <f>IF(AND('Mapa final'!$AB$93="Alta",'Mapa final'!$AD$93="Menor"),CONCATENATE("R29C",'Mapa final'!$R$93),"")</f>
        <v/>
      </c>
      <c r="P84" s="107" t="str">
        <f>IF(AND('Mapa final'!$AB$91="Alta",'Mapa final'!$AD$91="Moderado"),CONCATENATE("R29C",'Mapa final'!$R$91),"")</f>
        <v/>
      </c>
      <c r="Q84" s="44" t="str">
        <f>IF(AND('Mapa final'!$AB$92="Alta",'Mapa final'!$AD$92="Moderado"),CONCATENATE("R29C",'Mapa final'!$R$92),"")</f>
        <v/>
      </c>
      <c r="R84" s="108" t="str">
        <f>IF(AND('Mapa final'!$AB$93="Alta",'Mapa final'!$AD$93="Moderado"),CONCATENATE("R29C",'Mapa final'!$R$93),"")</f>
        <v/>
      </c>
      <c r="S84" s="107" t="str">
        <f>IF(AND('Mapa final'!$AB$91="Alta",'Mapa final'!$AD$91="Mayor"),CONCATENATE("R29C",'Mapa final'!$R$91),"")</f>
        <v/>
      </c>
      <c r="T84" s="44" t="str">
        <f>IF(AND('Mapa final'!$AB$92="Alta",'Mapa final'!$AD$92="Mayor"),CONCATENATE("R29C",'Mapa final'!$R$92),"")</f>
        <v/>
      </c>
      <c r="U84" s="108" t="str">
        <f>IF(AND('Mapa final'!$AB$93="Alta",'Mapa final'!$AD$93="Mayor"),CONCATENATE("R29C",'Mapa final'!$R$93),"")</f>
        <v/>
      </c>
      <c r="V84" s="45" t="str">
        <f>IF(AND('Mapa final'!$AB$91="Alta",'Mapa final'!$AD$91="Catastrófico"),CONCATENATE("R29C",'Mapa final'!$R$91),"")</f>
        <v/>
      </c>
      <c r="W84" s="46" t="str">
        <f>IF(AND('Mapa final'!$AB$92="Alta",'Mapa final'!$AD$92="Catastrófico"),CONCATENATE("R29C",'Mapa final'!$R$92),"")</f>
        <v/>
      </c>
      <c r="X84" s="102" t="str">
        <f>IF(AND('Mapa final'!$AB$93="Alta",'Mapa final'!$AD$93="Catastrófico"),CONCATENATE("R29C",'Mapa final'!$R$93),"")</f>
        <v/>
      </c>
      <c r="Y84" s="58"/>
      <c r="Z84" s="267"/>
      <c r="AA84" s="268"/>
      <c r="AB84" s="268"/>
      <c r="AC84" s="268"/>
      <c r="AD84" s="268"/>
      <c r="AE84" s="269"/>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row>
    <row r="85" spans="1:61" ht="15" customHeight="1" x14ac:dyDescent="0.25">
      <c r="A85" s="58"/>
      <c r="B85" s="282"/>
      <c r="C85" s="282"/>
      <c r="D85" s="283"/>
      <c r="E85" s="259"/>
      <c r="F85" s="272"/>
      <c r="G85" s="272"/>
      <c r="H85" s="272"/>
      <c r="I85" s="254"/>
      <c r="J85" s="51" t="str">
        <f>IF(AND('Mapa final'!$AB$94="Alta",'Mapa final'!$AD$94="Leve"),CONCATENATE("R30C",'Mapa final'!$R$94),"")</f>
        <v/>
      </c>
      <c r="K85" s="52" t="str">
        <f>IF(AND('Mapa final'!$AB$95="Alta",'Mapa final'!$AD$95="Leve"),CONCATENATE("R30C",'Mapa final'!$R$95),"")</f>
        <v/>
      </c>
      <c r="L85" s="113" t="str">
        <f>IF(AND('Mapa final'!$AB$96="Alta",'Mapa final'!$AD$96="Leve"),CONCATENATE("R30C",'Mapa final'!$R$96),"")</f>
        <v/>
      </c>
      <c r="M85" s="51" t="str">
        <f>IF(AND('Mapa final'!$AB$94="Alta",'Mapa final'!$AD$94="Menor"),CONCATENATE("R30C",'Mapa final'!$R$94),"")</f>
        <v/>
      </c>
      <c r="N85" s="52" t="str">
        <f>IF(AND('Mapa final'!$AB$95="Alta",'Mapa final'!$AD$95="Menor"),CONCATENATE("R30C",'Mapa final'!$R$95),"")</f>
        <v/>
      </c>
      <c r="O85" s="113" t="str">
        <f>IF(AND('Mapa final'!$AB$96="Alta",'Mapa final'!$AD$96="Menor"),CONCATENATE("R30C",'Mapa final'!$R$96),"")</f>
        <v/>
      </c>
      <c r="P85" s="107" t="str">
        <f>IF(AND('Mapa final'!$AB$94="Alta",'Mapa final'!$AD$94="Moderado"),CONCATENATE("R30C",'Mapa final'!$R$94),"")</f>
        <v/>
      </c>
      <c r="Q85" s="44" t="str">
        <f>IF(AND('Mapa final'!$AB$95="Alta",'Mapa final'!$AD$95="Moderado"),CONCATENATE("R30C",'Mapa final'!$R$95),"")</f>
        <v/>
      </c>
      <c r="R85" s="108" t="str">
        <f>IF(AND('Mapa final'!$AB$96="Alta",'Mapa final'!$AD$96="Moderado"),CONCATENATE("R30C",'Mapa final'!$R$96),"")</f>
        <v/>
      </c>
      <c r="S85" s="107" t="str">
        <f>IF(AND('Mapa final'!$AB$94="Alta",'Mapa final'!$AD$94="Mayor"),CONCATENATE("R30C",'Mapa final'!$R$94),"")</f>
        <v/>
      </c>
      <c r="T85" s="44" t="str">
        <f>IF(AND('Mapa final'!$AB$95="Alta",'Mapa final'!$AD$95="Mayor"),CONCATENATE("R30C",'Mapa final'!$R$95),"")</f>
        <v/>
      </c>
      <c r="U85" s="108" t="str">
        <f>IF(AND('Mapa final'!$AB$96="Alta",'Mapa final'!$AD$96="Mayor"),CONCATENATE("R30C",'Mapa final'!$R$96),"")</f>
        <v/>
      </c>
      <c r="V85" s="45" t="str">
        <f>IF(AND('Mapa final'!$AB$94="Alta",'Mapa final'!$AD$94="Catastrófico"),CONCATENATE("R30C",'Mapa final'!$R$94),"")</f>
        <v/>
      </c>
      <c r="W85" s="46" t="str">
        <f>IF(AND('Mapa final'!$AB$95="Alta",'Mapa final'!$AD$95="Catastrófico"),CONCATENATE("R30C",'Mapa final'!$R$95),"")</f>
        <v/>
      </c>
      <c r="X85" s="102" t="str">
        <f>IF(AND('Mapa final'!$AB$96="Alta",'Mapa final'!$AD$96="Catastrófico"),CONCATENATE("R30C",'Mapa final'!$R$96),"")</f>
        <v/>
      </c>
      <c r="Y85" s="58"/>
      <c r="Z85" s="267"/>
      <c r="AA85" s="268"/>
      <c r="AB85" s="268"/>
      <c r="AC85" s="268"/>
      <c r="AD85" s="268"/>
      <c r="AE85" s="269"/>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row>
    <row r="86" spans="1:61" ht="15" customHeight="1" x14ac:dyDescent="0.25">
      <c r="A86" s="58"/>
      <c r="B86" s="282"/>
      <c r="C86" s="282"/>
      <c r="D86" s="283"/>
      <c r="E86" s="259"/>
      <c r="F86" s="272"/>
      <c r="G86" s="272"/>
      <c r="H86" s="272"/>
      <c r="I86" s="254"/>
      <c r="J86" s="51" t="str">
        <f>IF(AND('Mapa final'!$AB$97="Alta",'Mapa final'!$AD$97="Leve"),CONCATENATE("R31C",'Mapa final'!$R$97),"")</f>
        <v/>
      </c>
      <c r="K86" s="52" t="str">
        <f>IF(AND('Mapa final'!$AB$98="Alta",'Mapa final'!$AD$98="Leve"),CONCATENATE("R31C",'Mapa final'!$R$98),"")</f>
        <v/>
      </c>
      <c r="L86" s="113" t="str">
        <f>IF(AND('Mapa final'!$AB$99="Alta",'Mapa final'!$AD$99="Leve"),CONCATENATE("R31C",'Mapa final'!$R$99),"")</f>
        <v/>
      </c>
      <c r="M86" s="51" t="str">
        <f>IF(AND('Mapa final'!$AB$97="Alta",'Mapa final'!$AD$97="Menor"),CONCATENATE("R31C",'Mapa final'!$R$97),"")</f>
        <v/>
      </c>
      <c r="N86" s="52" t="str">
        <f>IF(AND('Mapa final'!$AB$98="Alta",'Mapa final'!$AD$98="Menor"),CONCATENATE("R31C",'Mapa final'!$R$98),"")</f>
        <v/>
      </c>
      <c r="O86" s="113" t="str">
        <f>IF(AND('Mapa final'!$AB$99="Alta",'Mapa final'!$AD$99="Menor"),CONCATENATE("R31C",'Mapa final'!$R$99),"")</f>
        <v/>
      </c>
      <c r="P86" s="107" t="str">
        <f>IF(AND('Mapa final'!$AB$97="Alta",'Mapa final'!$AD$97="Moderado"),CONCATENATE("R31C",'Mapa final'!$R$97),"")</f>
        <v/>
      </c>
      <c r="Q86" s="44" t="str">
        <f>IF(AND('Mapa final'!$AB$98="Alta",'Mapa final'!$AD$98="Moderado"),CONCATENATE("R31C",'Mapa final'!$R$98),"")</f>
        <v/>
      </c>
      <c r="R86" s="108" t="str">
        <f>IF(AND('Mapa final'!$AB$99="Alta",'Mapa final'!$AD$99="Moderado"),CONCATENATE("R31C",'Mapa final'!$R$99),"")</f>
        <v/>
      </c>
      <c r="S86" s="107" t="str">
        <f>IF(AND('Mapa final'!$AB$97="Alta",'Mapa final'!$AD$97="Mayor"),CONCATENATE("R31C",'Mapa final'!$R$97),"")</f>
        <v/>
      </c>
      <c r="T86" s="44" t="str">
        <f>IF(AND('Mapa final'!$AB$98="Alta",'Mapa final'!$AD$98="Mayor"),CONCATENATE("R31C",'Mapa final'!$R$98),"")</f>
        <v/>
      </c>
      <c r="U86" s="108" t="str">
        <f>IF(AND('Mapa final'!$AB$99="Alta",'Mapa final'!$AD$99="Mayor"),CONCATENATE("R31C",'Mapa final'!$R$99),"")</f>
        <v/>
      </c>
      <c r="V86" s="45" t="str">
        <f>IF(AND('Mapa final'!$AB$97="Alta",'Mapa final'!$AD$97="Catastrófico"),CONCATENATE("R31C",'Mapa final'!$R$97),"")</f>
        <v/>
      </c>
      <c r="W86" s="46" t="str">
        <f>IF(AND('Mapa final'!$AB$98="Alta",'Mapa final'!$AD$98="Catastrófico"),CONCATENATE("R31C",'Mapa final'!$R$98),"")</f>
        <v/>
      </c>
      <c r="X86" s="102" t="str">
        <f>IF(AND('Mapa final'!$AB$99="Alta",'Mapa final'!$AD$99="Catastrófico"),CONCATENATE("R31C",'Mapa final'!$R$99),"")</f>
        <v/>
      </c>
      <c r="Y86" s="58"/>
      <c r="Z86" s="267"/>
      <c r="AA86" s="268"/>
      <c r="AB86" s="268"/>
      <c r="AC86" s="268"/>
      <c r="AD86" s="268"/>
      <c r="AE86" s="269"/>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row>
    <row r="87" spans="1:61" ht="15" customHeight="1" x14ac:dyDescent="0.25">
      <c r="A87" s="58"/>
      <c r="B87" s="282"/>
      <c r="C87" s="282"/>
      <c r="D87" s="283"/>
      <c r="E87" s="259"/>
      <c r="F87" s="272"/>
      <c r="G87" s="272"/>
      <c r="H87" s="272"/>
      <c r="I87" s="254"/>
      <c r="J87" s="51" t="str">
        <f>IF(AND('Mapa final'!$AB$100="Alta",'Mapa final'!$AD$100="Leve"),CONCATENATE("R32C",'Mapa final'!$R$100),"")</f>
        <v/>
      </c>
      <c r="K87" s="52" t="str">
        <f>IF(AND('Mapa final'!$AB$101="Alta",'Mapa final'!$AD$101="Leve"),CONCATENATE("R32C",'Mapa final'!$R$101),"")</f>
        <v/>
      </c>
      <c r="L87" s="113" t="str">
        <f>IF(AND('Mapa final'!$AB$102="Alta",'Mapa final'!$AD$102="Leve"),CONCATENATE("R32C",'Mapa final'!$R$102),"")</f>
        <v/>
      </c>
      <c r="M87" s="51" t="str">
        <f>IF(AND('Mapa final'!$AB$100="Alta",'Mapa final'!$AD$100="Menor"),CONCATENATE("R32C",'Mapa final'!$R$100),"")</f>
        <v/>
      </c>
      <c r="N87" s="52" t="str">
        <f>IF(AND('Mapa final'!$AB$101="Alta",'Mapa final'!$AD$101="Menor"),CONCATENATE("R32C",'Mapa final'!$R$101),"")</f>
        <v/>
      </c>
      <c r="O87" s="113" t="str">
        <f>IF(AND('Mapa final'!$AB$102="Alta",'Mapa final'!$AD$102="Menor"),CONCATENATE("R32C",'Mapa final'!$R$102),"")</f>
        <v/>
      </c>
      <c r="P87" s="107" t="str">
        <f>IF(AND('Mapa final'!$AB$100="Alta",'Mapa final'!$AD$100="Moderado"),CONCATENATE("R32C",'Mapa final'!$R$100),"")</f>
        <v/>
      </c>
      <c r="Q87" s="44" t="str">
        <f>IF(AND('Mapa final'!$AB$101="Alta",'Mapa final'!$AD$101="Moderado"),CONCATENATE("R32C",'Mapa final'!$R$101),"")</f>
        <v/>
      </c>
      <c r="R87" s="44" t="str">
        <f>IF(AND('Mapa final'!$AB$102="Alta",'Mapa final'!$AD$102="Moderado"),CONCATENATE("R32C",'Mapa final'!$R$102),"")</f>
        <v/>
      </c>
      <c r="S87" s="107" t="str">
        <f>IF(AND('Mapa final'!$AB$100="Alta",'Mapa final'!$AD$100="Mayor"),CONCATENATE("R32C",'Mapa final'!$R$100),"")</f>
        <v/>
      </c>
      <c r="T87" s="44" t="str">
        <f>IF(AND('Mapa final'!$AB$101="Alta",'Mapa final'!$AD$101="Mayor"),CONCATENATE("R32C",'Mapa final'!$R$101),"")</f>
        <v/>
      </c>
      <c r="U87" s="108" t="str">
        <f>IF(AND('Mapa final'!$AB$102="Alta",'Mapa final'!$AD$102="Mayor"),CONCATENATE("R32C",'Mapa final'!$R$102),"")</f>
        <v/>
      </c>
      <c r="V87" s="45" t="str">
        <f>IF(AND('Mapa final'!$AB$100="Alta",'Mapa final'!$AD$100="Catastrófico"),CONCATENATE("R32C",'Mapa final'!$R$100),"")</f>
        <v/>
      </c>
      <c r="W87" s="46" t="str">
        <f>IF(AND('Mapa final'!$AB$101="Alta",'Mapa final'!$AD$101="Catastrófico"),CONCATENATE("R32C",'Mapa final'!$R$101),"")</f>
        <v/>
      </c>
      <c r="X87" s="102" t="str">
        <f>IF(AND('Mapa final'!$AB$102="Alta",'Mapa final'!$AD$102="Catastrófico"),CONCATENATE("R32C",'Mapa final'!$R$102),"")</f>
        <v/>
      </c>
      <c r="Y87" s="58"/>
      <c r="Z87" s="267"/>
      <c r="AA87" s="268"/>
      <c r="AB87" s="268"/>
      <c r="AC87" s="268"/>
      <c r="AD87" s="268"/>
      <c r="AE87" s="269"/>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row>
    <row r="88" spans="1:61" ht="15" customHeight="1" x14ac:dyDescent="0.25">
      <c r="A88" s="58"/>
      <c r="B88" s="282"/>
      <c r="C88" s="282"/>
      <c r="D88" s="283"/>
      <c r="E88" s="259"/>
      <c r="F88" s="272"/>
      <c r="G88" s="272"/>
      <c r="H88" s="272"/>
      <c r="I88" s="254"/>
      <c r="J88" s="51" t="str">
        <f>IF(AND('Mapa final'!$AB$103="Alta",'Mapa final'!$AD$103="Leve"),CONCATENATE("R33C",'Mapa final'!$R$103),"")</f>
        <v/>
      </c>
      <c r="K88" s="52" t="str">
        <f>IF(AND('Mapa final'!$AB$104="Alta",'Mapa final'!$AD$104="Leve"),CONCATENATE("R33C",'Mapa final'!$R$104),"")</f>
        <v/>
      </c>
      <c r="L88" s="113" t="str">
        <f>IF(AND('Mapa final'!$AB$105="Alta",'Mapa final'!$AD$105="Leve"),CONCATENATE("R33C",'Mapa final'!$R$105),"")</f>
        <v/>
      </c>
      <c r="M88" s="51" t="str">
        <f>IF(AND('Mapa final'!$AB$103="Alta",'Mapa final'!$AD$103="Menor"),CONCATENATE("R33C",'Mapa final'!$R$103),"")</f>
        <v/>
      </c>
      <c r="N88" s="52" t="str">
        <f>IF(AND('Mapa final'!$AB$104="Alta",'Mapa final'!$AD$104="Menor"),CONCATENATE("R33C",'Mapa final'!$R$104),"")</f>
        <v/>
      </c>
      <c r="O88" s="113" t="str">
        <f>IF(AND('Mapa final'!$AB$105="Alta",'Mapa final'!$AD$105="Menor"),CONCATENATE("R33C",'Mapa final'!$R$105),"")</f>
        <v/>
      </c>
      <c r="P88" s="107" t="str">
        <f>IF(AND('Mapa final'!$AB$103="Alta",'Mapa final'!$AD$103="Moderado"),CONCATENATE("R33C",'Mapa final'!$R$103),"")</f>
        <v/>
      </c>
      <c r="Q88" s="44" t="str">
        <f>IF(AND('Mapa final'!$AB$104="Alta",'Mapa final'!$AD$104="Moderado"),CONCATENATE("R33C",'Mapa final'!$R$104),"")</f>
        <v/>
      </c>
      <c r="R88" s="44" t="str">
        <f>IF(AND('Mapa final'!$AB$105="Alta",'Mapa final'!$AD$105="Moderado"),CONCATENATE("R33C",'Mapa final'!$R$105),"")</f>
        <v/>
      </c>
      <c r="S88" s="107" t="str">
        <f>IF(AND('Mapa final'!$AB$103="Alta",'Mapa final'!$AD$103="Mayor"),CONCATENATE("R33C",'Mapa final'!$R$103),"")</f>
        <v/>
      </c>
      <c r="T88" s="44" t="str">
        <f>IF(AND('Mapa final'!$AB$104="Alta",'Mapa final'!$AD$104="Mayor"),CONCATENATE("R33C",'Mapa final'!$R$104),"")</f>
        <v/>
      </c>
      <c r="U88" s="108" t="str">
        <f>IF(AND('Mapa final'!$AB$105="Alta",'Mapa final'!$AD$105="Mayor"),CONCATENATE("R33C",'Mapa final'!$R$105),"")</f>
        <v/>
      </c>
      <c r="V88" s="45" t="str">
        <f>IF(AND('Mapa final'!$AB$103="Alta",'Mapa final'!$AD$103="Catastrófico"),CONCATENATE("R33C",'Mapa final'!$R$103),"")</f>
        <v/>
      </c>
      <c r="W88" s="46" t="str">
        <f>IF(AND('Mapa final'!$AB$104="Alta",'Mapa final'!$AD$104="Catastrófico"),CONCATENATE("R33C",'Mapa final'!$R$104),"")</f>
        <v/>
      </c>
      <c r="X88" s="102" t="str">
        <f>IF(AND('Mapa final'!$AB$105="Alta",'Mapa final'!$AD$105="Catastrófico"),CONCATENATE("R33C",'Mapa final'!$R$105),"")</f>
        <v/>
      </c>
      <c r="Y88" s="58"/>
      <c r="Z88" s="267"/>
      <c r="AA88" s="268"/>
      <c r="AB88" s="268"/>
      <c r="AC88" s="268"/>
      <c r="AD88" s="268"/>
      <c r="AE88" s="269"/>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row>
    <row r="89" spans="1:61" ht="15" customHeight="1" x14ac:dyDescent="0.25">
      <c r="A89" s="58"/>
      <c r="B89" s="282"/>
      <c r="C89" s="282"/>
      <c r="D89" s="283"/>
      <c r="E89" s="259"/>
      <c r="F89" s="272"/>
      <c r="G89" s="272"/>
      <c r="H89" s="272"/>
      <c r="I89" s="254"/>
      <c r="J89" s="51" t="str">
        <f>IF(AND('Mapa final'!$AB$106="Alta",'Mapa final'!$AD$106="Leve"),CONCATENATE("R34C",'Mapa final'!$R$106),"")</f>
        <v/>
      </c>
      <c r="K89" s="52" t="str">
        <f>IF(AND('Mapa final'!$AB$107="Alta",'Mapa final'!$AD$107="Leve"),CONCATENATE("R34C",'Mapa final'!$R$107),"")</f>
        <v/>
      </c>
      <c r="L89" s="113" t="str">
        <f>IF(AND('Mapa final'!$AB$108="Alta",'Mapa final'!$AD$108="Leve"),CONCATENATE("R34C",'Mapa final'!$R$108),"")</f>
        <v/>
      </c>
      <c r="M89" s="51" t="str">
        <f>IF(AND('Mapa final'!$AB$106="Alta",'Mapa final'!$AD$106="Menor"),CONCATENATE("R34C",'Mapa final'!$R$106),"")</f>
        <v/>
      </c>
      <c r="N89" s="52" t="str">
        <f>IF(AND('Mapa final'!$AB$107="Alta",'Mapa final'!$AD$107="Menor"),CONCATENATE("R34C",'Mapa final'!$R$107),"")</f>
        <v/>
      </c>
      <c r="O89" s="113" t="str">
        <f>IF(AND('Mapa final'!$AB$108="Alta",'Mapa final'!$AD$108="Menor"),CONCATENATE("R34C",'Mapa final'!$R$108),"")</f>
        <v/>
      </c>
      <c r="P89" s="107" t="str">
        <f>IF(AND('Mapa final'!$AB$106="Alta",'Mapa final'!$AD$106="Moderado"),CONCATENATE("R34C",'Mapa final'!$R$106),"")</f>
        <v/>
      </c>
      <c r="Q89" s="44" t="str">
        <f>IF(AND('Mapa final'!$AB$107="Alta",'Mapa final'!$AD$107="Moderado"),CONCATENATE("R34C",'Mapa final'!$R$107),"")</f>
        <v/>
      </c>
      <c r="R89" s="108" t="str">
        <f>IF(AND('Mapa final'!$AB$108="Alta",'Mapa final'!$AD$108="Moderado"),CONCATENATE("R34C",'Mapa final'!$R$108),"")</f>
        <v/>
      </c>
      <c r="S89" s="107" t="str">
        <f>IF(AND('Mapa final'!$AB$106="Alta",'Mapa final'!$AD$106="Mayor"),CONCATENATE("R34C",'Mapa final'!$R$106),"")</f>
        <v/>
      </c>
      <c r="T89" s="44" t="str">
        <f>IF(AND('Mapa final'!$AB$107="Alta",'Mapa final'!$AD$107="Mayor"),CONCATENATE("R34C",'Mapa final'!$R$107),"")</f>
        <v/>
      </c>
      <c r="U89" s="108" t="str">
        <f>IF(AND('Mapa final'!$AB$108="Alta",'Mapa final'!$AD$108="Mayor"),CONCATENATE("R34C",'Mapa final'!$R$108),"")</f>
        <v/>
      </c>
      <c r="V89" s="45" t="str">
        <f>IF(AND('Mapa final'!$AB$106="Alta",'Mapa final'!$AD$106="Catastrófico"),CONCATENATE("R34C",'Mapa final'!$R$106),"")</f>
        <v/>
      </c>
      <c r="W89" s="46" t="str">
        <f>IF(AND('Mapa final'!$AB$107="Alta",'Mapa final'!$AD$107="Catastrófico"),CONCATENATE("R34C",'Mapa final'!$R$107),"")</f>
        <v/>
      </c>
      <c r="X89" s="102" t="str">
        <f>IF(AND('Mapa final'!$AB$108="Alta",'Mapa final'!$AD$108="Catastrófico"),CONCATENATE("R34C",'Mapa final'!$R$108),"")</f>
        <v/>
      </c>
      <c r="Y89" s="58"/>
      <c r="Z89" s="267"/>
      <c r="AA89" s="268"/>
      <c r="AB89" s="268"/>
      <c r="AC89" s="268"/>
      <c r="AD89" s="268"/>
      <c r="AE89" s="269"/>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row>
    <row r="90" spans="1:61" ht="15" customHeight="1" x14ac:dyDescent="0.25">
      <c r="A90" s="58"/>
      <c r="B90" s="282"/>
      <c r="C90" s="282"/>
      <c r="D90" s="283"/>
      <c r="E90" s="259"/>
      <c r="F90" s="272"/>
      <c r="G90" s="272"/>
      <c r="H90" s="272"/>
      <c r="I90" s="254"/>
      <c r="J90" s="51" t="str">
        <f>IF(AND('Mapa final'!$AB$109="Alta",'Mapa final'!$AD$109="Leve"),CONCATENATE("R35C",'Mapa final'!$R$109),"")</f>
        <v/>
      </c>
      <c r="K90" s="52" t="str">
        <f>IF(AND('Mapa final'!$AB$110="Alta",'Mapa final'!$AD$110="Leve"),CONCATENATE("R35C",'Mapa final'!$R$110),"")</f>
        <v/>
      </c>
      <c r="L90" s="113" t="str">
        <f>IF(AND('Mapa final'!$AB$111="Alta",'Mapa final'!$AD$111="Leve"),CONCATENATE("R35C",'Mapa final'!$R$111),"")</f>
        <v/>
      </c>
      <c r="M90" s="51" t="str">
        <f>IF(AND('Mapa final'!$AB$109="Alta",'Mapa final'!$AD$109="Menor"),CONCATENATE("R35C",'Mapa final'!$R$109),"")</f>
        <v/>
      </c>
      <c r="N90" s="52" t="str">
        <f>IF(AND('Mapa final'!$AB$110="Alta",'Mapa final'!$AD$110="Menor"),CONCATENATE("R35C",'Mapa final'!$R$110),"")</f>
        <v/>
      </c>
      <c r="O90" s="113" t="str">
        <f>IF(AND('Mapa final'!$AB$111="Alta",'Mapa final'!$AD$111="Menor"),CONCATENATE("R35C",'Mapa final'!$R$111),"")</f>
        <v/>
      </c>
      <c r="P90" s="107" t="str">
        <f>IF(AND('Mapa final'!$AB$109="Alta",'Mapa final'!$AD$109="Moderado"),CONCATENATE("R35C",'Mapa final'!$R$109),"")</f>
        <v/>
      </c>
      <c r="Q90" s="44" t="str">
        <f>IF(AND('Mapa final'!$AB$110="Alta",'Mapa final'!$AD$110="Moderado"),CONCATENATE("R35C",'Mapa final'!$R$110),"")</f>
        <v/>
      </c>
      <c r="R90" s="108" t="str">
        <f>IF(AND('Mapa final'!$AB$111="Alta",'Mapa final'!$AD$111="Moderado"),CONCATENATE("R35C",'Mapa final'!$R$111),"")</f>
        <v/>
      </c>
      <c r="S90" s="107" t="str">
        <f>IF(AND('Mapa final'!$AB$109="Alta",'Mapa final'!$AD$109="Mayor"),CONCATENATE("R35C",'Mapa final'!$R$109),"")</f>
        <v/>
      </c>
      <c r="T90" s="44" t="str">
        <f>IF(AND('Mapa final'!$AB$110="Alta",'Mapa final'!$AD$110="Mayor"),CONCATENATE("R35C",'Mapa final'!$R$110),"")</f>
        <v/>
      </c>
      <c r="U90" s="108" t="str">
        <f>IF(AND('Mapa final'!$AB$111="Alta",'Mapa final'!$AD$111="Mayor"),CONCATENATE("R35C",'Mapa final'!$R$111),"")</f>
        <v/>
      </c>
      <c r="V90" s="45" t="str">
        <f>IF(AND('Mapa final'!$AB$109="Alta",'Mapa final'!$AD$109="Catastrófico"),CONCATENATE("R35C",'Mapa final'!$R$109),"")</f>
        <v/>
      </c>
      <c r="W90" s="46" t="str">
        <f>IF(AND('Mapa final'!$AB$110="Alta",'Mapa final'!$AD$110="Catastrófico"),CONCATENATE("R35C",'Mapa final'!$R$110),"")</f>
        <v/>
      </c>
      <c r="X90" s="102" t="str">
        <f>IF(AND('Mapa final'!$AB$111="Alta",'Mapa final'!$AD$111="Catastrófico"),CONCATENATE("R35C",'Mapa final'!$R$111),"")</f>
        <v/>
      </c>
      <c r="Y90" s="58"/>
      <c r="Z90" s="267"/>
      <c r="AA90" s="268"/>
      <c r="AB90" s="268"/>
      <c r="AC90" s="268"/>
      <c r="AD90" s="268"/>
      <c r="AE90" s="269"/>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row>
    <row r="91" spans="1:61" ht="15" customHeight="1" x14ac:dyDescent="0.25">
      <c r="A91" s="58"/>
      <c r="B91" s="282"/>
      <c r="C91" s="282"/>
      <c r="D91" s="283"/>
      <c r="E91" s="259"/>
      <c r="F91" s="272"/>
      <c r="G91" s="272"/>
      <c r="H91" s="272"/>
      <c r="I91" s="254"/>
      <c r="J91" s="51" t="str">
        <f>IF(AND('Mapa final'!$AB$112="Alta",'Mapa final'!$AD$112="Leve"),CONCATENATE("R36C",'Mapa final'!$R$112),"")</f>
        <v/>
      </c>
      <c r="K91" s="52" t="str">
        <f>IF(AND('Mapa final'!$AB$113="Alta",'Mapa final'!$AD$113="Leve"),CONCATENATE("R36C",'Mapa final'!$R$113),"")</f>
        <v/>
      </c>
      <c r="L91" s="113" t="str">
        <f>IF(AND('Mapa final'!$AB$114="Alta",'Mapa final'!$AD$114="Leve"),CONCATENATE("R36C",'Mapa final'!$R$114),"")</f>
        <v/>
      </c>
      <c r="M91" s="51" t="str">
        <f>IF(AND('Mapa final'!$AB$112="Alta",'Mapa final'!$AD$112="Menor"),CONCATENATE("R36C",'Mapa final'!$R$112),"")</f>
        <v/>
      </c>
      <c r="N91" s="52" t="str">
        <f>IF(AND('Mapa final'!$AB$113="Alta",'Mapa final'!$AD$113="Menor"),CONCATENATE("R36C",'Mapa final'!$R$113),"")</f>
        <v/>
      </c>
      <c r="O91" s="113" t="str">
        <f>IF(AND('Mapa final'!$AB$114="Alta",'Mapa final'!$AD$114="Menor"),CONCATENATE("R36C",'Mapa final'!$R$114),"")</f>
        <v/>
      </c>
      <c r="P91" s="107" t="str">
        <f>IF(AND('Mapa final'!$AB$112="Alta",'Mapa final'!$AD$112="Moderado"),CONCATENATE("R36C",'Mapa final'!$R$112),"")</f>
        <v/>
      </c>
      <c r="Q91" s="44" t="str">
        <f>IF(AND('Mapa final'!$AB$113="Alta",'Mapa final'!$AD$113="Moderado"),CONCATENATE("R36C",'Mapa final'!$R$113),"")</f>
        <v/>
      </c>
      <c r="R91" s="108" t="str">
        <f>IF(AND('Mapa final'!$AB$114="Alta",'Mapa final'!$AD$114="Moderado"),CONCATENATE("R36C",'Mapa final'!$R$114),"")</f>
        <v/>
      </c>
      <c r="S91" s="107" t="str">
        <f>IF(AND('Mapa final'!$AB$112="Alta",'Mapa final'!$AD$112="Mayor"),CONCATENATE("R36C",'Mapa final'!$R$112),"")</f>
        <v/>
      </c>
      <c r="T91" s="44" t="str">
        <f>IF(AND('Mapa final'!$AB$113="Alta",'Mapa final'!$AD$113="Mayor"),CONCATENATE("R36C",'Mapa final'!$R$113),"")</f>
        <v/>
      </c>
      <c r="U91" s="108" t="str">
        <f>IF(AND('Mapa final'!$AB$114="Alta",'Mapa final'!$AD$114="Mayor"),CONCATENATE("R36C",'Mapa final'!$R$114),"")</f>
        <v/>
      </c>
      <c r="V91" s="45" t="str">
        <f>IF(AND('Mapa final'!$AB$112="Alta",'Mapa final'!$AD$112="Catastrófico"),CONCATENATE("R36C",'Mapa final'!$R$112),"")</f>
        <v/>
      </c>
      <c r="W91" s="46" t="str">
        <f>IF(AND('Mapa final'!$AB$113="Alta",'Mapa final'!$AD$113="Catastrófico"),CONCATENATE("R36C",'Mapa final'!$R$113),"")</f>
        <v/>
      </c>
      <c r="X91" s="102" t="str">
        <f>IF(AND('Mapa final'!$AB$114="Alta",'Mapa final'!$AD$114="Catastrófico"),CONCATENATE("R36C",'Mapa final'!$R$114),"")</f>
        <v/>
      </c>
      <c r="Y91" s="58"/>
      <c r="Z91" s="267"/>
      <c r="AA91" s="268"/>
      <c r="AB91" s="268"/>
      <c r="AC91" s="268"/>
      <c r="AD91" s="268"/>
      <c r="AE91" s="269"/>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row>
    <row r="92" spans="1:61" ht="15" customHeight="1" x14ac:dyDescent="0.25">
      <c r="A92" s="58"/>
      <c r="B92" s="282"/>
      <c r="C92" s="282"/>
      <c r="D92" s="283"/>
      <c r="E92" s="259"/>
      <c r="F92" s="272"/>
      <c r="G92" s="272"/>
      <c r="H92" s="272"/>
      <c r="I92" s="254"/>
      <c r="J92" s="51" t="str">
        <f>IF(AND('Mapa final'!$AB$115="Alta",'Mapa final'!$AD$115="Leve"),CONCATENATE("R37C",'Mapa final'!$R$115),"")</f>
        <v/>
      </c>
      <c r="K92" s="52" t="str">
        <f>IF(AND('Mapa final'!$AB$116="Alta",'Mapa final'!$AD$116="Leve"),CONCATENATE("R37C",'Mapa final'!$R$116),"")</f>
        <v/>
      </c>
      <c r="L92" s="113" t="str">
        <f>IF(AND('Mapa final'!$AB$117="Alta",'Mapa final'!$AD$117="Leve"),CONCATENATE("R37C",'Mapa final'!$R$117),"")</f>
        <v/>
      </c>
      <c r="M92" s="51" t="str">
        <f>IF(AND('Mapa final'!$AB$115="Alta",'Mapa final'!$AD$115="Menor"),CONCATENATE("R37C",'Mapa final'!$R$115),"")</f>
        <v/>
      </c>
      <c r="N92" s="52" t="str">
        <f>IF(AND('Mapa final'!$AB$116="Alta",'Mapa final'!$AD$116="Menor"),CONCATENATE("R37C",'Mapa final'!$R$116),"")</f>
        <v/>
      </c>
      <c r="O92" s="113" t="str">
        <f>IF(AND('Mapa final'!$AB$117="Alta",'Mapa final'!$AD$117="Menor"),CONCATENATE("R37C",'Mapa final'!$R$117),"")</f>
        <v/>
      </c>
      <c r="P92" s="107" t="str">
        <f>IF(AND('Mapa final'!$AB$115="Alta",'Mapa final'!$AD$115="Moderado"),CONCATENATE("R37C",'Mapa final'!$R$115),"")</f>
        <v/>
      </c>
      <c r="Q92" s="44" t="str">
        <f>IF(AND('Mapa final'!$AB$116="Alta",'Mapa final'!$AD$116="Moderado"),CONCATENATE("R37C",'Mapa final'!$R$116),"")</f>
        <v/>
      </c>
      <c r="R92" s="108" t="str">
        <f>IF(AND('Mapa final'!$AB$117="Alta",'Mapa final'!$AD$117="Moderado"),CONCATENATE("R37C",'Mapa final'!$R$117),"")</f>
        <v/>
      </c>
      <c r="S92" s="107" t="str">
        <f>IF(AND('Mapa final'!$AB$115="Alta",'Mapa final'!$AD$115="Mayor"),CONCATENATE("R37C",'Mapa final'!$R$115),"")</f>
        <v/>
      </c>
      <c r="T92" s="44" t="str">
        <f>IF(AND('Mapa final'!$AB$116="Alta",'Mapa final'!$AD$116="Mayor"),CONCATENATE("R37C",'Mapa final'!$R$116),"")</f>
        <v/>
      </c>
      <c r="U92" s="108" t="str">
        <f>IF(AND('Mapa final'!$AB$117="Alta",'Mapa final'!$AD$117="Mayor"),CONCATENATE("R37C",'Mapa final'!$R$117),"")</f>
        <v/>
      </c>
      <c r="V92" s="45" t="str">
        <f>IF(AND('Mapa final'!$AB$115="Alta",'Mapa final'!$AD$115="Catastrófico"),CONCATENATE("R37C",'Mapa final'!$R$115),"")</f>
        <v/>
      </c>
      <c r="W92" s="46" t="str">
        <f>IF(AND('Mapa final'!$AB$116="Alta",'Mapa final'!$AD$116="Catastrófico"),CONCATENATE("R37C",'Mapa final'!$R$116),"")</f>
        <v/>
      </c>
      <c r="X92" s="102" t="str">
        <f>IF(AND('Mapa final'!$AB$117="Alta",'Mapa final'!$AD$117="Catastrófico"),CONCATENATE("R37C",'Mapa final'!$R$117),"")</f>
        <v/>
      </c>
      <c r="Y92" s="58"/>
      <c r="Z92" s="267"/>
      <c r="AA92" s="268"/>
      <c r="AB92" s="268"/>
      <c r="AC92" s="268"/>
      <c r="AD92" s="268"/>
      <c r="AE92" s="269"/>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row>
    <row r="93" spans="1:61" ht="15" customHeight="1" x14ac:dyDescent="0.25">
      <c r="A93" s="58"/>
      <c r="B93" s="282"/>
      <c r="C93" s="282"/>
      <c r="D93" s="283"/>
      <c r="E93" s="259"/>
      <c r="F93" s="272"/>
      <c r="G93" s="272"/>
      <c r="H93" s="272"/>
      <c r="I93" s="254"/>
      <c r="J93" s="51" t="str">
        <f>IF(AND('Mapa final'!$AB$118="Alta",'Mapa final'!$AD$118="Leve"),CONCATENATE("R38C",'Mapa final'!$R$118),"")</f>
        <v/>
      </c>
      <c r="K93" s="52" t="str">
        <f>IF(AND('Mapa final'!$AB$119="Alta",'Mapa final'!$AD$119="Leve"),CONCATENATE("R38C",'Mapa final'!$R$119),"")</f>
        <v/>
      </c>
      <c r="L93" s="113" t="str">
        <f>IF(AND('Mapa final'!$AB$120="Alta",'Mapa final'!$AD$120="Leve"),CONCATENATE("R38C",'Mapa final'!$R$120),"")</f>
        <v/>
      </c>
      <c r="M93" s="51" t="str">
        <f>IF(AND('Mapa final'!$AB$118="Alta",'Mapa final'!$AD$118="Menor"),CONCATENATE("R38C",'Mapa final'!$R$118),"")</f>
        <v/>
      </c>
      <c r="N93" s="52" t="str">
        <f>IF(AND('Mapa final'!$AB$119="Alta",'Mapa final'!$AD$119="Menor"),CONCATENATE("R38C",'Mapa final'!$R$119),"")</f>
        <v/>
      </c>
      <c r="O93" s="113" t="str">
        <f>IF(AND('Mapa final'!$AB$120="Alta",'Mapa final'!$AD$120="Menor"),CONCATENATE("R38C",'Mapa final'!$R$120),"")</f>
        <v/>
      </c>
      <c r="P93" s="107" t="str">
        <f>IF(AND('Mapa final'!$AB$118="Alta",'Mapa final'!$AD$118="Moderado"),CONCATENATE("R38C",'Mapa final'!$R$118),"")</f>
        <v/>
      </c>
      <c r="Q93" s="44" t="str">
        <f>IF(AND('Mapa final'!$AB$119="Alta",'Mapa final'!$AD$119="Moderado"),CONCATENATE("R38C",'Mapa final'!$R$119),"")</f>
        <v/>
      </c>
      <c r="R93" s="108" t="str">
        <f>IF(AND('Mapa final'!$AB$120="Alta",'Mapa final'!$AD$120="Moderado"),CONCATENATE("R38C",'Mapa final'!$R$120),"")</f>
        <v/>
      </c>
      <c r="S93" s="107" t="str">
        <f>IF(AND('Mapa final'!$AB$118="Alta",'Mapa final'!$AD$118="Mayor"),CONCATENATE("R38C",'Mapa final'!$R$118),"")</f>
        <v/>
      </c>
      <c r="T93" s="44" t="str">
        <f>IF(AND('Mapa final'!$AB$119="Alta",'Mapa final'!$AD$119="Mayor"),CONCATENATE("R38C",'Mapa final'!$R$119),"")</f>
        <v/>
      </c>
      <c r="U93" s="108" t="str">
        <f>IF(AND('Mapa final'!$AB$120="Alta",'Mapa final'!$AD$120="Mayor"),CONCATENATE("R38C",'Mapa final'!$R$120),"")</f>
        <v/>
      </c>
      <c r="V93" s="45" t="str">
        <f>IF(AND('Mapa final'!$AB$118="Alta",'Mapa final'!$AD$118="Catastrófico"),CONCATENATE("R38C",'Mapa final'!$R$118),"")</f>
        <v/>
      </c>
      <c r="W93" s="46" t="str">
        <f>IF(AND('Mapa final'!$AB$119="Alta",'Mapa final'!$AD$119="Catastrófico"),CONCATENATE("R38C",'Mapa final'!$R$119),"")</f>
        <v/>
      </c>
      <c r="X93" s="102" t="str">
        <f>IF(AND('Mapa final'!$AB$120="Alta",'Mapa final'!$AD$120="Catastrófico"),CONCATENATE("R38C",'Mapa final'!$R$120),"")</f>
        <v/>
      </c>
      <c r="Y93" s="58"/>
      <c r="Z93" s="267"/>
      <c r="AA93" s="268"/>
      <c r="AB93" s="268"/>
      <c r="AC93" s="268"/>
      <c r="AD93" s="268"/>
      <c r="AE93" s="269"/>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row>
    <row r="94" spans="1:61" ht="15" customHeight="1" x14ac:dyDescent="0.25">
      <c r="A94" s="58"/>
      <c r="B94" s="282"/>
      <c r="C94" s="282"/>
      <c r="D94" s="283"/>
      <c r="E94" s="259"/>
      <c r="F94" s="272"/>
      <c r="G94" s="272"/>
      <c r="H94" s="272"/>
      <c r="I94" s="254"/>
      <c r="J94" s="51" t="str">
        <f>IF(AND('Mapa final'!$AB$121="Alta",'Mapa final'!$AD$121="Leve"),CONCATENATE("R39C",'Mapa final'!$R$121),"")</f>
        <v/>
      </c>
      <c r="K94" s="52" t="str">
        <f>IF(AND('Mapa final'!$AB$122="Alta",'Mapa final'!$AD$122="Leve"),CONCATENATE("R39C",'Mapa final'!$R$122),"")</f>
        <v/>
      </c>
      <c r="L94" s="113" t="str">
        <f>IF(AND('Mapa final'!$AB$123="Alta",'Mapa final'!$AD$123="Leve"),CONCATENATE("R39C",'Mapa final'!$R$123),"")</f>
        <v/>
      </c>
      <c r="M94" s="51" t="str">
        <f>IF(AND('Mapa final'!$AB$121="Alta",'Mapa final'!$AD$121="Menor"),CONCATENATE("R39C",'Mapa final'!$R$121),"")</f>
        <v/>
      </c>
      <c r="N94" s="52" t="str">
        <f>IF(AND('Mapa final'!$AB$122="Alta",'Mapa final'!$AD$122="Menor"),CONCATENATE("R39C",'Mapa final'!$R$122),"")</f>
        <v/>
      </c>
      <c r="O94" s="113" t="str">
        <f>IF(AND('Mapa final'!$AB$123="Alta",'Mapa final'!$AD$123="Menor"),CONCATENATE("R39C",'Mapa final'!$R$123),"")</f>
        <v/>
      </c>
      <c r="P94" s="107" t="str">
        <f>IF(AND('Mapa final'!$AB$121="Alta",'Mapa final'!$AD$121="Moderado"),CONCATENATE("R39C",'Mapa final'!$R$121),"")</f>
        <v/>
      </c>
      <c r="Q94" s="44" t="str">
        <f>IF(AND('Mapa final'!$AB$122="Alta",'Mapa final'!$AD$122="Moderado"),CONCATENATE("R39C",'Mapa final'!$R$122),"")</f>
        <v/>
      </c>
      <c r="R94" s="108" t="str">
        <f>IF(AND('Mapa final'!$AB$123="Alta",'Mapa final'!$AD$123="Moderado"),CONCATENATE("R39C",'Mapa final'!$R$123),"")</f>
        <v/>
      </c>
      <c r="S94" s="107" t="str">
        <f>IF(AND('Mapa final'!$AB$121="Alta",'Mapa final'!$AD$121="Mayor"),CONCATENATE("R39C",'Mapa final'!$R$121),"")</f>
        <v/>
      </c>
      <c r="T94" s="44" t="str">
        <f>IF(AND('Mapa final'!$AB$122="Alta",'Mapa final'!$AD$122="Mayor"),CONCATENATE("R39C",'Mapa final'!$R$122),"")</f>
        <v/>
      </c>
      <c r="U94" s="108" t="str">
        <f>IF(AND('Mapa final'!$AB$123="Alta",'Mapa final'!$AD$123="Mayor"),CONCATENATE("R39C",'Mapa final'!$R$123),"")</f>
        <v/>
      </c>
      <c r="V94" s="45" t="str">
        <f>IF(AND('Mapa final'!$AB$121="Alta",'Mapa final'!$AD$121="Catastrófico"),CONCATENATE("R39C",'Mapa final'!$R$121),"")</f>
        <v/>
      </c>
      <c r="W94" s="46" t="str">
        <f>IF(AND('Mapa final'!$AB$122="Alta",'Mapa final'!$AD$122="Catastrófico"),CONCATENATE("R39C",'Mapa final'!$R$122),"")</f>
        <v/>
      </c>
      <c r="X94" s="102" t="str">
        <f>IF(AND('Mapa final'!$AB$123="Alta",'Mapa final'!$AD$123="Catastrófico"),CONCATENATE("R39C",'Mapa final'!$R$123),"")</f>
        <v/>
      </c>
      <c r="Y94" s="58"/>
      <c r="Z94" s="267"/>
      <c r="AA94" s="268"/>
      <c r="AB94" s="268"/>
      <c r="AC94" s="268"/>
      <c r="AD94" s="268"/>
      <c r="AE94" s="269"/>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row>
    <row r="95" spans="1:61" ht="15" customHeight="1" x14ac:dyDescent="0.25">
      <c r="A95" s="58"/>
      <c r="B95" s="282"/>
      <c r="C95" s="282"/>
      <c r="D95" s="283"/>
      <c r="E95" s="259"/>
      <c r="F95" s="272"/>
      <c r="G95" s="272"/>
      <c r="H95" s="272"/>
      <c r="I95" s="254"/>
      <c r="J95" s="51" t="str">
        <f>IF(AND('Mapa final'!$AB$124="Alta",'Mapa final'!$AD$124="Leve"),CONCATENATE("R40C",'Mapa final'!$R$124),"")</f>
        <v/>
      </c>
      <c r="K95" s="52" t="str">
        <f>IF(AND('Mapa final'!$AB$125="Alta",'Mapa final'!$AD$125="Leve"),CONCATENATE("R40C",'Mapa final'!$R$125),"")</f>
        <v/>
      </c>
      <c r="L95" s="113" t="str">
        <f>IF(AND('Mapa final'!$AB$126="Alta",'Mapa final'!$AD$126="Leve"),CONCATENATE("R40C",'Mapa final'!$R$126),"")</f>
        <v/>
      </c>
      <c r="M95" s="51" t="str">
        <f>IF(AND('Mapa final'!$AB$124="Alta",'Mapa final'!$AD$124="Menor"),CONCATENATE("R40C",'Mapa final'!$R$124),"")</f>
        <v/>
      </c>
      <c r="N95" s="52" t="str">
        <f>IF(AND('Mapa final'!$AB$125="Alta",'Mapa final'!$AD$125="Menor"),CONCATENATE("R40C",'Mapa final'!$R$125),"")</f>
        <v/>
      </c>
      <c r="O95" s="113" t="str">
        <f>IF(AND('Mapa final'!$AB$126="Alta",'Mapa final'!$AD$126="Menor"),CONCATENATE("R40C",'Mapa final'!$R$126),"")</f>
        <v/>
      </c>
      <c r="P95" s="107" t="str">
        <f>IF(AND('Mapa final'!$AB$124="Alta",'Mapa final'!$AD$124="Moderado"),CONCATENATE("R40C",'Mapa final'!$R$124),"")</f>
        <v/>
      </c>
      <c r="Q95" s="44" t="str">
        <f>IF(AND('Mapa final'!$AB$125="Alta",'Mapa final'!$AD$125="Moderado"),CONCATENATE("R40C",'Mapa final'!$R$125),"")</f>
        <v/>
      </c>
      <c r="R95" s="108" t="str">
        <f>IF(AND('Mapa final'!$AB$126="Alta",'Mapa final'!$AD$126="Moderado"),CONCATENATE("R40C",'Mapa final'!$R$126),"")</f>
        <v/>
      </c>
      <c r="S95" s="107" t="str">
        <f>IF(AND('Mapa final'!$AB$124="Alta",'Mapa final'!$AD$124="Mayor"),CONCATENATE("R40C",'Mapa final'!$R$124),"")</f>
        <v/>
      </c>
      <c r="T95" s="44" t="str">
        <f>IF(AND('Mapa final'!$AB$125="Alta",'Mapa final'!$AD$125="Mayor"),CONCATENATE("R40C",'Mapa final'!$R$125),"")</f>
        <v/>
      </c>
      <c r="U95" s="108" t="str">
        <f>IF(AND('Mapa final'!$AB$126="Alta",'Mapa final'!$AD$126="Mayor"),CONCATENATE("R40C",'Mapa final'!$R$126),"")</f>
        <v/>
      </c>
      <c r="V95" s="45" t="str">
        <f>IF(AND('Mapa final'!$AB$124="Alta",'Mapa final'!$AD$124="Catastrófico"),CONCATENATE("R40C",'Mapa final'!$R$124),"")</f>
        <v/>
      </c>
      <c r="W95" s="46" t="str">
        <f>IF(AND('Mapa final'!$AB$125="Alta",'Mapa final'!$AD$125="Catastrófico"),CONCATENATE("R40C",'Mapa final'!$R$125),"")</f>
        <v/>
      </c>
      <c r="X95" s="102" t="str">
        <f>IF(AND('Mapa final'!$AB$126="Alta",'Mapa final'!$AD$126="Catastrófico"),CONCATENATE("R40C",'Mapa final'!$R$126),"")</f>
        <v/>
      </c>
      <c r="Y95" s="58"/>
      <c r="Z95" s="267"/>
      <c r="AA95" s="268"/>
      <c r="AB95" s="268"/>
      <c r="AC95" s="268"/>
      <c r="AD95" s="268"/>
      <c r="AE95" s="269"/>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row>
    <row r="96" spans="1:61" ht="15" customHeight="1" x14ac:dyDescent="0.25">
      <c r="A96" s="58"/>
      <c r="B96" s="282"/>
      <c r="C96" s="282"/>
      <c r="D96" s="283"/>
      <c r="E96" s="259"/>
      <c r="F96" s="272"/>
      <c r="G96" s="272"/>
      <c r="H96" s="272"/>
      <c r="I96" s="254"/>
      <c r="J96" s="51" t="str">
        <f>IF(AND('Mapa final'!$AB$127="Alta",'Mapa final'!$AD$127="Leve"),CONCATENATE("R41C",'Mapa final'!$R$127),"")</f>
        <v/>
      </c>
      <c r="K96" s="52" t="str">
        <f>IF(AND('Mapa final'!$AB$128="Alta",'Mapa final'!$AD$128="Leve"),CONCATENATE("R41C",'Mapa final'!$R$128),"")</f>
        <v/>
      </c>
      <c r="L96" s="113" t="str">
        <f>IF(AND('Mapa final'!$AB$129="Alta",'Mapa final'!$AD$129="Leve"),CONCATENATE("R41C",'Mapa final'!$R$129),"")</f>
        <v/>
      </c>
      <c r="M96" s="51" t="str">
        <f>IF(AND('Mapa final'!$AB$127="Alta",'Mapa final'!$AD$127="Menor"),CONCATENATE("R41C",'Mapa final'!$R$127),"")</f>
        <v/>
      </c>
      <c r="N96" s="52" t="str">
        <f>IF(AND('Mapa final'!$AB$128="Alta",'Mapa final'!$AD$128="Menor"),CONCATENATE("R41C",'Mapa final'!$R$128),"")</f>
        <v/>
      </c>
      <c r="O96" s="113" t="str">
        <f>IF(AND('Mapa final'!$AB$129="Alta",'Mapa final'!$AD$129="Menor"),CONCATENATE("R41C",'Mapa final'!$R$129),"")</f>
        <v/>
      </c>
      <c r="P96" s="107" t="str">
        <f>IF(AND('Mapa final'!$AB$127="Alta",'Mapa final'!$AD$127="Moderado"),CONCATENATE("R41C",'Mapa final'!$R$127),"")</f>
        <v/>
      </c>
      <c r="Q96" s="44" t="str">
        <f>IF(AND('Mapa final'!$AB$128="Alta",'Mapa final'!$AD$128="Moderado"),CONCATENATE("R41C",'Mapa final'!$R$128),"")</f>
        <v/>
      </c>
      <c r="R96" s="108" t="str">
        <f>IF(AND('Mapa final'!$AB$129="Alta",'Mapa final'!$AD$129="Moderado"),CONCATENATE("R41C",'Mapa final'!$R$129),"")</f>
        <v/>
      </c>
      <c r="S96" s="107" t="str">
        <f>IF(AND('Mapa final'!$AB$127="Alta",'Mapa final'!$AD$127="Mayor"),CONCATENATE("R41C",'Mapa final'!$R$127),"")</f>
        <v/>
      </c>
      <c r="T96" s="44" t="str">
        <f>IF(AND('Mapa final'!$AB$128="Alta",'Mapa final'!$AD$128="Mayor"),CONCATENATE("R41C",'Mapa final'!$R$128),"")</f>
        <v/>
      </c>
      <c r="U96" s="108" t="str">
        <f>IF(AND('Mapa final'!$AB$129="Alta",'Mapa final'!$AD$129="Mayor"),CONCATENATE("R41C",'Mapa final'!$R$129),"")</f>
        <v/>
      </c>
      <c r="V96" s="45" t="str">
        <f>IF(AND('Mapa final'!$AB$127="Alta",'Mapa final'!$AD$127="Catastrófico"),CONCATENATE("R41C",'Mapa final'!$R$127),"")</f>
        <v/>
      </c>
      <c r="W96" s="46" t="str">
        <f>IF(AND('Mapa final'!$AB$128="Alta",'Mapa final'!$AD$128="Catastrófico"),CONCATENATE("R41C",'Mapa final'!$R$128),"")</f>
        <v/>
      </c>
      <c r="X96" s="102" t="str">
        <f>IF(AND('Mapa final'!$AB$129="Alta",'Mapa final'!$AD$129="Catastrófico"),CONCATENATE("R41C",'Mapa final'!$R$129),"")</f>
        <v/>
      </c>
      <c r="Y96" s="58"/>
      <c r="Z96" s="267"/>
      <c r="AA96" s="268"/>
      <c r="AB96" s="268"/>
      <c r="AC96" s="268"/>
      <c r="AD96" s="268"/>
      <c r="AE96" s="269"/>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row>
    <row r="97" spans="1:61" ht="15" customHeight="1" x14ac:dyDescent="0.25">
      <c r="A97" s="58"/>
      <c r="B97" s="282"/>
      <c r="C97" s="282"/>
      <c r="D97" s="283"/>
      <c r="E97" s="259"/>
      <c r="F97" s="272"/>
      <c r="G97" s="272"/>
      <c r="H97" s="272"/>
      <c r="I97" s="254"/>
      <c r="J97" s="51" t="str">
        <f>IF(AND('Mapa final'!$AB$130="Alta",'Mapa final'!$AD$130="Leve"),CONCATENATE("R42C",'Mapa final'!$R$130),"")</f>
        <v/>
      </c>
      <c r="K97" s="52" t="str">
        <f>IF(AND('Mapa final'!$AB$131="Alta",'Mapa final'!$AD$131="Leve"),CONCATENATE("R42C",'Mapa final'!$R$131),"")</f>
        <v/>
      </c>
      <c r="L97" s="113" t="str">
        <f>IF(AND('Mapa final'!$AB$132="Alta",'Mapa final'!$AD$132="Leve"),CONCATENATE("R42C",'Mapa final'!$R$132),"")</f>
        <v/>
      </c>
      <c r="M97" s="51" t="str">
        <f>IF(AND('Mapa final'!$AB$130="Alta",'Mapa final'!$AD$130="Menor"),CONCATENATE("R42C",'Mapa final'!$R$130),"")</f>
        <v/>
      </c>
      <c r="N97" s="52" t="str">
        <f>IF(AND('Mapa final'!$AB$131="Alta",'Mapa final'!$AD$131="Menor"),CONCATENATE("R42C",'Mapa final'!$R$131),"")</f>
        <v/>
      </c>
      <c r="O97" s="113" t="str">
        <f>IF(AND('Mapa final'!$AB$132="Alta",'Mapa final'!$AD$132="Menor"),CONCATENATE("R42C",'Mapa final'!$R$132),"")</f>
        <v/>
      </c>
      <c r="P97" s="107" t="str">
        <f>IF(AND('Mapa final'!$AB$130="Alta",'Mapa final'!$AD$130="Moderado"),CONCATENATE("R42C",'Mapa final'!$R$130),"")</f>
        <v/>
      </c>
      <c r="Q97" s="44" t="str">
        <f>IF(AND('Mapa final'!$AB$131="Alta",'Mapa final'!$AD$131="Moderado"),CONCATENATE("R42C",'Mapa final'!$R$131),"")</f>
        <v/>
      </c>
      <c r="R97" s="108" t="str">
        <f>IF(AND('Mapa final'!$AB$132="Alta",'Mapa final'!$AD$132="Moderado"),CONCATENATE("R42C",'Mapa final'!$R$132),"")</f>
        <v/>
      </c>
      <c r="S97" s="107" t="str">
        <f>IF(AND('Mapa final'!$AB$130="Alta",'Mapa final'!$AD$130="Mayor"),CONCATENATE("R42C",'Mapa final'!$R$130),"")</f>
        <v/>
      </c>
      <c r="T97" s="44" t="str">
        <f>IF(AND('Mapa final'!$AB$131="Alta",'Mapa final'!$AD$131="Mayor"),CONCATENATE("R42C",'Mapa final'!$R$131),"")</f>
        <v/>
      </c>
      <c r="U97" s="108" t="str">
        <f>IF(AND('Mapa final'!$AB$132="Alta",'Mapa final'!$AD$132="Mayor"),CONCATENATE("R42C",'Mapa final'!$R$132),"")</f>
        <v/>
      </c>
      <c r="V97" s="45" t="str">
        <f>IF(AND('Mapa final'!$AB$130="Alta",'Mapa final'!$AD$130="Catastrófico"),CONCATENATE("R42C",'Mapa final'!$R$130),"")</f>
        <v/>
      </c>
      <c r="W97" s="46" t="str">
        <f>IF(AND('Mapa final'!$AB$131="Alta",'Mapa final'!$AD$131="Catastrófico"),CONCATENATE("R42C",'Mapa final'!$R$131),"")</f>
        <v/>
      </c>
      <c r="X97" s="102" t="str">
        <f>IF(AND('Mapa final'!$AB$132="Alta",'Mapa final'!$AD$132="Catastrófico"),CONCATENATE("R42C",'Mapa final'!$R$132),"")</f>
        <v/>
      </c>
      <c r="Y97" s="58"/>
      <c r="Z97" s="267"/>
      <c r="AA97" s="268"/>
      <c r="AB97" s="268"/>
      <c r="AC97" s="268"/>
      <c r="AD97" s="268"/>
      <c r="AE97" s="269"/>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row>
    <row r="98" spans="1:61" ht="15" customHeight="1" x14ac:dyDescent="0.25">
      <c r="A98" s="58"/>
      <c r="B98" s="282"/>
      <c r="C98" s="282"/>
      <c r="D98" s="283"/>
      <c r="E98" s="259"/>
      <c r="F98" s="272"/>
      <c r="G98" s="272"/>
      <c r="H98" s="272"/>
      <c r="I98" s="254"/>
      <c r="J98" s="51" t="str">
        <f>IF(AND('Mapa final'!$AB$133="Alta",'Mapa final'!$AD$133="Leve"),CONCATENATE("R43C",'Mapa final'!$R$133),"")</f>
        <v/>
      </c>
      <c r="K98" s="52" t="str">
        <f>IF(AND('Mapa final'!$AB$134="Alta",'Mapa final'!$AD$134="Leve"),CONCATENATE("R43C",'Mapa final'!$R$134),"")</f>
        <v/>
      </c>
      <c r="L98" s="113" t="str">
        <f>IF(AND('Mapa final'!$AB$135="Alta",'Mapa final'!$AD$135="Leve"),CONCATENATE("R43C",'Mapa final'!$R$135),"")</f>
        <v/>
      </c>
      <c r="M98" s="51" t="str">
        <f>IF(AND('Mapa final'!$AB$133="Alta",'Mapa final'!$AD$133="Menor"),CONCATENATE("R43C",'Mapa final'!$R$133),"")</f>
        <v/>
      </c>
      <c r="N98" s="52" t="str">
        <f>IF(AND('Mapa final'!$AB$134="Alta",'Mapa final'!$AD$134="Menor"),CONCATENATE("R43C",'Mapa final'!$R$134),"")</f>
        <v/>
      </c>
      <c r="O98" s="113" t="str">
        <f>IF(AND('Mapa final'!$AB$135="Alta",'Mapa final'!$AD$135="Menor"),CONCATENATE("R43C",'Mapa final'!$R$135),"")</f>
        <v/>
      </c>
      <c r="P98" s="107" t="str">
        <f>IF(AND('Mapa final'!$AB$133="Alta",'Mapa final'!$AD$133="Moderado"),CONCATENATE("R43C",'Mapa final'!$R$133),"")</f>
        <v/>
      </c>
      <c r="Q98" s="44" t="str">
        <f>IF(AND('Mapa final'!$AB$134="Alta",'Mapa final'!$AD$134="Moderado"),CONCATENATE("R43C",'Mapa final'!$R$134),"")</f>
        <v/>
      </c>
      <c r="R98" s="108" t="str">
        <f>IF(AND('Mapa final'!$AB$135="Alta",'Mapa final'!$AD$135="Moderado"),CONCATENATE("R43C",'Mapa final'!$R$135),"")</f>
        <v/>
      </c>
      <c r="S98" s="107" t="str">
        <f>IF(AND('Mapa final'!$AB$133="Alta",'Mapa final'!$AD$133="Mayor"),CONCATENATE("R43C",'Mapa final'!$R$133),"")</f>
        <v/>
      </c>
      <c r="T98" s="44" t="str">
        <f>IF(AND('Mapa final'!$AB$134="Alta",'Mapa final'!$AD$134="Mayor"),CONCATENATE("R43C",'Mapa final'!$R$134),"")</f>
        <v/>
      </c>
      <c r="U98" s="108" t="str">
        <f>IF(AND('Mapa final'!$AB$135="Alta",'Mapa final'!$AD$135="Mayor"),CONCATENATE("R43C",'Mapa final'!$R$135),"")</f>
        <v/>
      </c>
      <c r="V98" s="45" t="str">
        <f>IF(AND('Mapa final'!$AB$133="Alta",'Mapa final'!$AD$133="Catastrófico"),CONCATENATE("R43C",'Mapa final'!$R$133),"")</f>
        <v/>
      </c>
      <c r="W98" s="46" t="str">
        <f>IF(AND('Mapa final'!$AB$134="Alta",'Mapa final'!$AD$134="Catastrófico"),CONCATENATE("R43C",'Mapa final'!$R$134),"")</f>
        <v/>
      </c>
      <c r="X98" s="102" t="str">
        <f>IF(AND('Mapa final'!$AB$135="Alta",'Mapa final'!$AD$135="Catastrófico"),CONCATENATE("R43C",'Mapa final'!$R$135),"")</f>
        <v/>
      </c>
      <c r="Y98" s="58"/>
      <c r="Z98" s="267"/>
      <c r="AA98" s="268"/>
      <c r="AB98" s="268"/>
      <c r="AC98" s="268"/>
      <c r="AD98" s="268"/>
      <c r="AE98" s="269"/>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row>
    <row r="99" spans="1:61" ht="15" customHeight="1" x14ac:dyDescent="0.25">
      <c r="A99" s="58"/>
      <c r="B99" s="282"/>
      <c r="C99" s="282"/>
      <c r="D99" s="283"/>
      <c r="E99" s="259"/>
      <c r="F99" s="272"/>
      <c r="G99" s="272"/>
      <c r="H99" s="272"/>
      <c r="I99" s="254"/>
      <c r="J99" s="51" t="str">
        <f>IF(AND('Mapa final'!$AB$136="Alta",'Mapa final'!$AD$136="Leve"),CONCATENATE("R44C",'Mapa final'!$R$136),"")</f>
        <v/>
      </c>
      <c r="K99" s="52" t="str">
        <f>IF(AND('Mapa final'!$AB$137="Alta",'Mapa final'!$AD$137="Leve"),CONCATENATE("R44C",'Mapa final'!$R$137),"")</f>
        <v/>
      </c>
      <c r="L99" s="113" t="str">
        <f>IF(AND('Mapa final'!$AB$138="Alta",'Mapa final'!$AD$138="Leve"),CONCATENATE("R44C",'Mapa final'!$R$138),"")</f>
        <v/>
      </c>
      <c r="M99" s="51" t="str">
        <f>IF(AND('Mapa final'!$AB$136="Alta",'Mapa final'!$AD$136="Menor"),CONCATENATE("R44C",'Mapa final'!$R$136),"")</f>
        <v/>
      </c>
      <c r="N99" s="52" t="str">
        <f>IF(AND('Mapa final'!$AB$137="Alta",'Mapa final'!$AD$137="Menor"),CONCATENATE("R44C",'Mapa final'!$R$137),"")</f>
        <v/>
      </c>
      <c r="O99" s="113" t="str">
        <f>IF(AND('Mapa final'!$AB$138="Alta",'Mapa final'!$AD$138="Menor"),CONCATENATE("R44C",'Mapa final'!$R$138),"")</f>
        <v/>
      </c>
      <c r="P99" s="107" t="str">
        <f>IF(AND('Mapa final'!$AB$136="Alta",'Mapa final'!$AD$136="Moderado"),CONCATENATE("R44C",'Mapa final'!$R$136),"")</f>
        <v/>
      </c>
      <c r="Q99" s="44" t="str">
        <f>IF(AND('Mapa final'!$AB$137="Alta",'Mapa final'!$AD$137="Moderado"),CONCATENATE("R44C",'Mapa final'!$R$137),"")</f>
        <v/>
      </c>
      <c r="R99" s="108" t="str">
        <f>IF(AND('Mapa final'!$AB$138="Alta",'Mapa final'!$AD$138="Moderado"),CONCATENATE("R44C",'Mapa final'!$R$138),"")</f>
        <v/>
      </c>
      <c r="S99" s="107" t="str">
        <f>IF(AND('Mapa final'!$AB$136="Alta",'Mapa final'!$AD$136="Mayor"),CONCATENATE("R44C",'Mapa final'!$R$136),"")</f>
        <v/>
      </c>
      <c r="T99" s="44" t="str">
        <f>IF(AND('Mapa final'!$AB$137="Alta",'Mapa final'!$AD$137="Mayor"),CONCATENATE("R44C",'Mapa final'!$R$137),"")</f>
        <v/>
      </c>
      <c r="U99" s="108" t="str">
        <f>IF(AND('Mapa final'!$AB$138="Alta",'Mapa final'!$AD$138="Mayor"),CONCATENATE("R44C",'Mapa final'!$R$138),"")</f>
        <v/>
      </c>
      <c r="V99" s="45" t="str">
        <f>IF(AND('Mapa final'!$AB$136="Alta",'Mapa final'!$AD$136="Catastrófico"),CONCATENATE("R44C",'Mapa final'!$R$136),"")</f>
        <v/>
      </c>
      <c r="W99" s="46" t="str">
        <f>IF(AND('Mapa final'!$AB$137="Alta",'Mapa final'!$AD$137="Catastrófico"),CONCATENATE("R44C",'Mapa final'!$R$137),"")</f>
        <v/>
      </c>
      <c r="X99" s="102" t="str">
        <f>IF(AND('Mapa final'!$AB$138="Alta",'Mapa final'!$AD$138="Catastrófico"),CONCATENATE("R44C",'Mapa final'!$R$138),"")</f>
        <v/>
      </c>
      <c r="Y99" s="58"/>
      <c r="Z99" s="267"/>
      <c r="AA99" s="268"/>
      <c r="AB99" s="268"/>
      <c r="AC99" s="268"/>
      <c r="AD99" s="268"/>
      <c r="AE99" s="269"/>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row>
    <row r="100" spans="1:61" ht="15" customHeight="1" x14ac:dyDescent="0.25">
      <c r="A100" s="58"/>
      <c r="B100" s="282"/>
      <c r="C100" s="282"/>
      <c r="D100" s="283"/>
      <c r="E100" s="259"/>
      <c r="F100" s="272"/>
      <c r="G100" s="272"/>
      <c r="H100" s="272"/>
      <c r="I100" s="254"/>
      <c r="J100" s="51" t="str">
        <f>IF(AND('Mapa final'!$AB$139="Alta",'Mapa final'!$AD$139="Leve"),CONCATENATE("R45C",'Mapa final'!$R$139),"")</f>
        <v/>
      </c>
      <c r="K100" s="52" t="str">
        <f>IF(AND('Mapa final'!$AB$140="Alta",'Mapa final'!$AD$140="Leve"),CONCATENATE("R45C",'Mapa final'!$R$140),"")</f>
        <v/>
      </c>
      <c r="L100" s="113" t="str">
        <f>IF(AND('Mapa final'!$AB$141="Alta",'Mapa final'!$AD$141="Leve"),CONCATENATE("R45C",'Mapa final'!$R$141),"")</f>
        <v/>
      </c>
      <c r="M100" s="51" t="str">
        <f>IF(AND('Mapa final'!$AB$139="Alta",'Mapa final'!$AD$139="Menor"),CONCATENATE("R45C",'Mapa final'!$R$139),"")</f>
        <v/>
      </c>
      <c r="N100" s="52" t="str">
        <f>IF(AND('Mapa final'!$AB$140="Alta",'Mapa final'!$AD$140="Menor"),CONCATENATE("R45C",'Mapa final'!$R$140),"")</f>
        <v/>
      </c>
      <c r="O100" s="113" t="str">
        <f>IF(AND('Mapa final'!$AB$141="Alta",'Mapa final'!$AD$141="Menor"),CONCATENATE("R45C",'Mapa final'!$R$141),"")</f>
        <v/>
      </c>
      <c r="P100" s="107" t="str">
        <f>IF(AND('Mapa final'!$AB$139="Alta",'Mapa final'!$AD$139="Moderado"),CONCATENATE("R45C",'Mapa final'!$R$139),"")</f>
        <v/>
      </c>
      <c r="Q100" s="44" t="str">
        <f>IF(AND('Mapa final'!$AB$140="Alta",'Mapa final'!$AD$140="Moderado"),CONCATENATE("R45C",'Mapa final'!$R$140),"")</f>
        <v/>
      </c>
      <c r="R100" s="108" t="str">
        <f>IF(AND('Mapa final'!$AB$141="Alta",'Mapa final'!$AD$141="Moderado"),CONCATENATE("R45C",'Mapa final'!$R$141),"")</f>
        <v/>
      </c>
      <c r="S100" s="107" t="str">
        <f>IF(AND('Mapa final'!$AB$139="Alta",'Mapa final'!$AD$139="Mayor"),CONCATENATE("R45C",'Mapa final'!$R$139),"")</f>
        <v/>
      </c>
      <c r="T100" s="44" t="str">
        <f>IF(AND('Mapa final'!$AB$140="Alta",'Mapa final'!$AD$140="Mayor"),CONCATENATE("R45C",'Mapa final'!$R$140),"")</f>
        <v/>
      </c>
      <c r="U100" s="108" t="str">
        <f>IF(AND('Mapa final'!$AB$141="Alta",'Mapa final'!$AD$141="Mayor"),CONCATENATE("R45C",'Mapa final'!$R$141),"")</f>
        <v/>
      </c>
      <c r="V100" s="45" t="str">
        <f>IF(AND('Mapa final'!$AB$139="Alta",'Mapa final'!$AD$139="Catastrófico"),CONCATENATE("R45C",'Mapa final'!$R$139),"")</f>
        <v/>
      </c>
      <c r="W100" s="46" t="str">
        <f>IF(AND('Mapa final'!$AB$140="Alta",'Mapa final'!$AD$140="Catastrófico"),CONCATENATE("R45C",'Mapa final'!$R$140),"")</f>
        <v/>
      </c>
      <c r="X100" s="102" t="str">
        <f>IF(AND('Mapa final'!$AB$141="Alta",'Mapa final'!$AD$141="Catastrófico"),CONCATENATE("R45C",'Mapa final'!$R$141),"")</f>
        <v/>
      </c>
      <c r="Y100" s="58"/>
      <c r="Z100" s="267"/>
      <c r="AA100" s="268"/>
      <c r="AB100" s="268"/>
      <c r="AC100" s="268"/>
      <c r="AD100" s="268"/>
      <c r="AE100" s="269"/>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row>
    <row r="101" spans="1:61" ht="15" customHeight="1" x14ac:dyDescent="0.25">
      <c r="A101" s="58"/>
      <c r="B101" s="282"/>
      <c r="C101" s="282"/>
      <c r="D101" s="283"/>
      <c r="E101" s="259"/>
      <c r="F101" s="272"/>
      <c r="G101" s="272"/>
      <c r="H101" s="272"/>
      <c r="I101" s="254"/>
      <c r="J101" s="51" t="str">
        <f>IF(AND('Mapa final'!$AB$142="Alta",'Mapa final'!$AD$142="Leve"),CONCATENATE("R46C",'Mapa final'!$R$142),"")</f>
        <v/>
      </c>
      <c r="K101" s="52" t="str">
        <f>IF(AND('Mapa final'!$AB$143="Alta",'Mapa final'!$AD$143="Leve"),CONCATENATE("R46C",'Mapa final'!$R$143),"")</f>
        <v/>
      </c>
      <c r="L101" s="113" t="str">
        <f>IF(AND('Mapa final'!$AB$144="Alta",'Mapa final'!$AD$144="Leve"),CONCATENATE("R46C",'Mapa final'!$R$144),"")</f>
        <v/>
      </c>
      <c r="M101" s="51" t="str">
        <f>IF(AND('Mapa final'!$AB$142="Alta",'Mapa final'!$AD$142="Menor"),CONCATENATE("R46C",'Mapa final'!$R$142),"")</f>
        <v/>
      </c>
      <c r="N101" s="52" t="str">
        <f>IF(AND('Mapa final'!$AB$143="Alta",'Mapa final'!$AD$143="Menor"),CONCATENATE("R46C",'Mapa final'!$R$143),"")</f>
        <v/>
      </c>
      <c r="O101" s="113" t="str">
        <f>IF(AND('Mapa final'!$AB$144="Alta",'Mapa final'!$AD$144="Menor"),CONCATENATE("R46C",'Mapa final'!$R$144),"")</f>
        <v/>
      </c>
      <c r="P101" s="107" t="str">
        <f>IF(AND('Mapa final'!$AB$142="Alta",'Mapa final'!$AD$142="Moderado"),CONCATENATE("R46C",'Mapa final'!$R$142),"")</f>
        <v/>
      </c>
      <c r="Q101" s="44" t="str">
        <f>IF(AND('Mapa final'!$AB$143="Alta",'Mapa final'!$AD$143="Moderado"),CONCATENATE("R46C",'Mapa final'!$R$143),"")</f>
        <v/>
      </c>
      <c r="R101" s="108" t="str">
        <f>IF(AND('Mapa final'!$AB$144="Alta",'Mapa final'!$AD$144="Moderado"),CONCATENATE("R46C",'Mapa final'!$R$144),"")</f>
        <v/>
      </c>
      <c r="S101" s="107" t="str">
        <f>IF(AND('Mapa final'!$AB$142="Alta",'Mapa final'!$AD$142="Mayor"),CONCATENATE("R46C",'Mapa final'!$R$142),"")</f>
        <v/>
      </c>
      <c r="T101" s="44" t="str">
        <f>IF(AND('Mapa final'!$AB$143="Alta",'Mapa final'!$AD$143="Mayor"),CONCATENATE("R46C",'Mapa final'!$R$143),"")</f>
        <v/>
      </c>
      <c r="U101" s="108" t="str">
        <f>IF(AND('Mapa final'!$AB$144="Alta",'Mapa final'!$AD$144="Mayor"),CONCATENATE("R46C",'Mapa final'!$R$144),"")</f>
        <v/>
      </c>
      <c r="V101" s="45" t="str">
        <f>IF(AND('Mapa final'!$AB$142="Alta",'Mapa final'!$AD$142="Catastrófico"),CONCATENATE("R46C",'Mapa final'!$R$142),"")</f>
        <v/>
      </c>
      <c r="W101" s="46" t="str">
        <f>IF(AND('Mapa final'!$AB$143="Alta",'Mapa final'!$AD$143="Catastrófico"),CONCATENATE("R46C",'Mapa final'!$R$143),"")</f>
        <v/>
      </c>
      <c r="X101" s="102" t="str">
        <f>IF(AND('Mapa final'!$AB$144="Alta",'Mapa final'!$AD$144="Catastrófico"),CONCATENATE("R46C",'Mapa final'!$R$144),"")</f>
        <v/>
      </c>
      <c r="Y101" s="58"/>
      <c r="Z101" s="267"/>
      <c r="AA101" s="268"/>
      <c r="AB101" s="268"/>
      <c r="AC101" s="268"/>
      <c r="AD101" s="268"/>
      <c r="AE101" s="269"/>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row>
    <row r="102" spans="1:61" ht="15" customHeight="1" x14ac:dyDescent="0.25">
      <c r="A102" s="58"/>
      <c r="B102" s="282"/>
      <c r="C102" s="282"/>
      <c r="D102" s="283"/>
      <c r="E102" s="259"/>
      <c r="F102" s="272"/>
      <c r="G102" s="272"/>
      <c r="H102" s="272"/>
      <c r="I102" s="254"/>
      <c r="J102" s="51" t="str">
        <f>IF(AND('Mapa final'!$AB$145="Alta",'Mapa final'!$AD$145="Leve"),CONCATENATE("R47C",'Mapa final'!$R$145),"")</f>
        <v/>
      </c>
      <c r="K102" s="52" t="str">
        <f>IF(AND('Mapa final'!$AB$146="Alta",'Mapa final'!$AD$146="Leve"),CONCATENATE("R47C",'Mapa final'!$R$146),"")</f>
        <v/>
      </c>
      <c r="L102" s="113" t="str">
        <f>IF(AND('Mapa final'!$AB$147="Alta",'Mapa final'!$AD$147="Leve"),CONCATENATE("R47C",'Mapa final'!$R$147),"")</f>
        <v/>
      </c>
      <c r="M102" s="51" t="str">
        <f>IF(AND('Mapa final'!$AB$145="Alta",'Mapa final'!$AD$145="Menor"),CONCATENATE("R47C",'Mapa final'!$R$145),"")</f>
        <v/>
      </c>
      <c r="N102" s="52" t="str">
        <f>IF(AND('Mapa final'!$AB$146="Alta",'Mapa final'!$AD$146="Menor"),CONCATENATE("R47C",'Mapa final'!$R$146),"")</f>
        <v/>
      </c>
      <c r="O102" s="113" t="str">
        <f>IF(AND('Mapa final'!$AB$147="Alta",'Mapa final'!$AD$147="Menor"),CONCATENATE("R47C",'Mapa final'!$R$147),"")</f>
        <v/>
      </c>
      <c r="P102" s="107" t="str">
        <f>IF(AND('Mapa final'!$AB$145="Alta",'Mapa final'!$AD$145="Moderado"),CONCATENATE("R47C",'Mapa final'!$R$145),"")</f>
        <v/>
      </c>
      <c r="Q102" s="44" t="str">
        <f>IF(AND('Mapa final'!$AB$146="Alta",'Mapa final'!$AD$146="Moderado"),CONCATENATE("R47C",'Mapa final'!$R$146),"")</f>
        <v/>
      </c>
      <c r="R102" s="108" t="str">
        <f>IF(AND('Mapa final'!$AB$147="Alta",'Mapa final'!$AD$147="Moderado"),CONCATENATE("R47C",'Mapa final'!$R$147),"")</f>
        <v/>
      </c>
      <c r="S102" s="107" t="str">
        <f>IF(AND('Mapa final'!$AB$145="Alta",'Mapa final'!$AD$145="Mayor"),CONCATENATE("R47C",'Mapa final'!$R$145),"")</f>
        <v/>
      </c>
      <c r="T102" s="44" t="str">
        <f>IF(AND('Mapa final'!$AB$146="Alta",'Mapa final'!$AD$146="Mayor"),CONCATENATE("R47C",'Mapa final'!$R$146),"")</f>
        <v/>
      </c>
      <c r="U102" s="108" t="str">
        <f>IF(AND('Mapa final'!$AB$147="Alta",'Mapa final'!$AD$147="Mayor"),CONCATENATE("R47C",'Mapa final'!$R$147),"")</f>
        <v/>
      </c>
      <c r="V102" s="45" t="str">
        <f>IF(AND('Mapa final'!$AB$145="Alta",'Mapa final'!$AD$145="Catastrófico"),CONCATENATE("R47C",'Mapa final'!$R$145),"")</f>
        <v/>
      </c>
      <c r="W102" s="46" t="str">
        <f>IF(AND('Mapa final'!$AB$146="Alta",'Mapa final'!$AD$146="Catastrófico"),CONCATENATE("R47C",'Mapa final'!$R$146),"")</f>
        <v/>
      </c>
      <c r="X102" s="102" t="str">
        <f>IF(AND('Mapa final'!$AB$147="Alta",'Mapa final'!$AD$147="Catastrófico"),CONCATENATE("R47C",'Mapa final'!$R$147),"")</f>
        <v/>
      </c>
      <c r="Y102" s="58"/>
      <c r="Z102" s="267"/>
      <c r="AA102" s="268"/>
      <c r="AB102" s="268"/>
      <c r="AC102" s="268"/>
      <c r="AD102" s="268"/>
      <c r="AE102" s="269"/>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row>
    <row r="103" spans="1:61" ht="15" customHeight="1" x14ac:dyDescent="0.25">
      <c r="A103" s="58"/>
      <c r="B103" s="282"/>
      <c r="C103" s="282"/>
      <c r="D103" s="283"/>
      <c r="E103" s="259"/>
      <c r="F103" s="272"/>
      <c r="G103" s="272"/>
      <c r="H103" s="272"/>
      <c r="I103" s="254"/>
      <c r="J103" s="51" t="str">
        <f>IF(AND('Mapa final'!$AB$148="Alta",'Mapa final'!$AD$148="Leve"),CONCATENATE("R48C",'Mapa final'!$R$148),"")</f>
        <v/>
      </c>
      <c r="K103" s="52" t="str">
        <f>IF(AND('Mapa final'!$AB$149="Alta",'Mapa final'!$AD$149="Leve"),CONCATENATE("R48C",'Mapa final'!$R$149),"")</f>
        <v/>
      </c>
      <c r="L103" s="113" t="str">
        <f>IF(AND('Mapa final'!$AB$150="Alta",'Mapa final'!$AD$150="Leve"),CONCATENATE("R48C",'Mapa final'!$R$150),"")</f>
        <v/>
      </c>
      <c r="M103" s="51" t="str">
        <f>IF(AND('Mapa final'!$AB$148="Alta",'Mapa final'!$AD$148="Menor"),CONCATENATE("R48C",'Mapa final'!$R$148),"")</f>
        <v/>
      </c>
      <c r="N103" s="52" t="str">
        <f>IF(AND('Mapa final'!$AB$149="Alta",'Mapa final'!$AD$149="Menor"),CONCATENATE("R48C",'Mapa final'!$R$149),"")</f>
        <v/>
      </c>
      <c r="O103" s="113" t="str">
        <f>IF(AND('Mapa final'!$AB$150="Alta",'Mapa final'!$AD$150="Menor"),CONCATENATE("R48C",'Mapa final'!$R$150),"")</f>
        <v/>
      </c>
      <c r="P103" s="107" t="str">
        <f>IF(AND('Mapa final'!$AB$148="Alta",'Mapa final'!$AD$148="Moderado"),CONCATENATE("R48C",'Mapa final'!$R$148),"")</f>
        <v/>
      </c>
      <c r="Q103" s="44" t="str">
        <f>IF(AND('Mapa final'!$AB$149="Alta",'Mapa final'!$AD$149="Moderado"),CONCATENATE("R48C",'Mapa final'!$R$149),"")</f>
        <v/>
      </c>
      <c r="R103" s="108" t="str">
        <f>IF(AND('Mapa final'!$AB$150="Alta",'Mapa final'!$AD$150="Moderado"),CONCATENATE("R48C",'Mapa final'!$R$150),"")</f>
        <v/>
      </c>
      <c r="S103" s="107" t="str">
        <f>IF(AND('Mapa final'!$AB$148="Alta",'Mapa final'!$AD$148="Mayor"),CONCATENATE("R48C",'Mapa final'!$R$148),"")</f>
        <v/>
      </c>
      <c r="T103" s="44" t="str">
        <f>IF(AND('Mapa final'!$AB$149="Alta",'Mapa final'!$AD$149="Mayor"),CONCATENATE("R48C",'Mapa final'!$R$149),"")</f>
        <v/>
      </c>
      <c r="U103" s="108" t="str">
        <f>IF(AND('Mapa final'!$AB$150="Alta",'Mapa final'!$AD$150="Mayor"),CONCATENATE("R48C",'Mapa final'!$R$150),"")</f>
        <v/>
      </c>
      <c r="V103" s="45" t="str">
        <f>IF(AND('Mapa final'!$AB$148="Alta",'Mapa final'!$AD$148="Catastrófico"),CONCATENATE("R48C",'Mapa final'!$R$148),"")</f>
        <v/>
      </c>
      <c r="W103" s="46" t="str">
        <f>IF(AND('Mapa final'!$AB$149="Alta",'Mapa final'!$AD$149="Catastrófico"),CONCATENATE("R48C",'Mapa final'!$R$149),"")</f>
        <v/>
      </c>
      <c r="X103" s="102" t="str">
        <f>IF(AND('Mapa final'!$AB$150="Alta",'Mapa final'!$AD$150="Catastrófico"),CONCATENATE("R48C",'Mapa final'!$R$150),"")</f>
        <v/>
      </c>
      <c r="Y103" s="58"/>
      <c r="Z103" s="267"/>
      <c r="AA103" s="268"/>
      <c r="AB103" s="268"/>
      <c r="AC103" s="268"/>
      <c r="AD103" s="268"/>
      <c r="AE103" s="269"/>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row>
    <row r="104" spans="1:61" ht="15" customHeight="1" x14ac:dyDescent="0.25">
      <c r="A104" s="58"/>
      <c r="B104" s="282"/>
      <c r="C104" s="282"/>
      <c r="D104" s="283"/>
      <c r="E104" s="259"/>
      <c r="F104" s="272"/>
      <c r="G104" s="272"/>
      <c r="H104" s="272"/>
      <c r="I104" s="254"/>
      <c r="J104" s="51" t="str">
        <f>IF(AND('Mapa final'!$AB$151="Alta",'Mapa final'!$AD$151="Leve"),CONCATENATE("R49C",'Mapa final'!$R$151),"")</f>
        <v/>
      </c>
      <c r="K104" s="52" t="str">
        <f>IF(AND('Mapa final'!$AB$152="Alta",'Mapa final'!$AD$152="Leve"),CONCATENATE("R49C",'Mapa final'!$R$152),"")</f>
        <v/>
      </c>
      <c r="L104" s="113" t="str">
        <f>IF(AND('Mapa final'!$AB$153="Alta",'Mapa final'!$AD$153="Leve"),CONCATENATE("R49C",'Mapa final'!$R$153),"")</f>
        <v/>
      </c>
      <c r="M104" s="51" t="str">
        <f>IF(AND('Mapa final'!$AB$151="Alta",'Mapa final'!$AD$151="Menor"),CONCATENATE("R49C",'Mapa final'!$R$151),"")</f>
        <v/>
      </c>
      <c r="N104" s="52" t="str">
        <f>IF(AND('Mapa final'!$AB$152="Alta",'Mapa final'!$AD$152="Menor"),CONCATENATE("R49C",'Mapa final'!$R$152),"")</f>
        <v/>
      </c>
      <c r="O104" s="113" t="str">
        <f>IF(AND('Mapa final'!$AB$153="Alta",'Mapa final'!$AD$153="Menor"),CONCATENATE("R49C",'Mapa final'!$R$153),"")</f>
        <v/>
      </c>
      <c r="P104" s="107" t="str">
        <f>IF(AND('Mapa final'!$AB$151="Alta",'Mapa final'!$AD$151="Moderado"),CONCATENATE("R49C",'Mapa final'!$R$151),"")</f>
        <v/>
      </c>
      <c r="Q104" s="44" t="str">
        <f>IF(AND('Mapa final'!$AB$152="Alta",'Mapa final'!$AD$152="Moderado"),CONCATENATE("R49C",'Mapa final'!$R$152),"")</f>
        <v/>
      </c>
      <c r="R104" s="108" t="str">
        <f>IF(AND('Mapa final'!$AB$153="Alta",'Mapa final'!$AD$153="Moderado"),CONCATENATE("R49C",'Mapa final'!$R$153),"")</f>
        <v/>
      </c>
      <c r="S104" s="107" t="str">
        <f>IF(AND('Mapa final'!$AB$151="Alta",'Mapa final'!$AD$151="Mayor"),CONCATENATE("R49C",'Mapa final'!$R$151),"")</f>
        <v/>
      </c>
      <c r="T104" s="44" t="str">
        <f>IF(AND('Mapa final'!$AB$152="Alta",'Mapa final'!$AD$152="Mayor"),CONCATENATE("R49C",'Mapa final'!$R$152),"")</f>
        <v/>
      </c>
      <c r="U104" s="108" t="str">
        <f>IF(AND('Mapa final'!$AB$153="Alta",'Mapa final'!$AD$153="Mayor"),CONCATENATE("R49C",'Mapa final'!$R$153),"")</f>
        <v/>
      </c>
      <c r="V104" s="45" t="str">
        <f>IF(AND('Mapa final'!$AB$151="Alta",'Mapa final'!$AD$151="Catastrófico"),CONCATENATE("R49C",'Mapa final'!$R$151),"")</f>
        <v/>
      </c>
      <c r="W104" s="46" t="str">
        <f>IF(AND('Mapa final'!$AB$152="Alta",'Mapa final'!$AD$152="Catastrófico"),CONCATENATE("R49C",'Mapa final'!$R$152),"")</f>
        <v/>
      </c>
      <c r="X104" s="102" t="str">
        <f>IF(AND('Mapa final'!$AB$153="Alta",'Mapa final'!$AD$153="Catastrófico"),CONCATENATE("R49C",'Mapa final'!$R$153),"")</f>
        <v/>
      </c>
      <c r="Y104" s="58"/>
      <c r="Z104" s="267"/>
      <c r="AA104" s="268"/>
      <c r="AB104" s="268"/>
      <c r="AC104" s="268"/>
      <c r="AD104" s="268"/>
      <c r="AE104" s="269"/>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row>
    <row r="105" spans="1:61" ht="15" customHeight="1" thickBot="1" x14ac:dyDescent="0.3">
      <c r="A105" s="58"/>
      <c r="B105" s="282"/>
      <c r="C105" s="282"/>
      <c r="D105" s="283"/>
      <c r="E105" s="259"/>
      <c r="F105" s="272"/>
      <c r="G105" s="272"/>
      <c r="H105" s="272"/>
      <c r="I105" s="254"/>
      <c r="J105" s="53" t="str">
        <f>IF(AND('Mapa final'!$AB$154="Alta",'Mapa final'!$AD$154="Leve"),CONCATENATE("R50C",'Mapa final'!$R$154),"")</f>
        <v/>
      </c>
      <c r="K105" s="54" t="str">
        <f>IF(AND('Mapa final'!$AB$155="Alta",'Mapa final'!$AD$155="Leve"),CONCATENATE("R50C",'Mapa final'!$R$155),"")</f>
        <v/>
      </c>
      <c r="L105" s="114" t="str">
        <f>IF(AND('Mapa final'!$AB$156="Alta",'Mapa final'!$AD$156="Leve"),CONCATENATE("R50C",'Mapa final'!$R$156),"")</f>
        <v/>
      </c>
      <c r="M105" s="53" t="str">
        <f>IF(AND('Mapa final'!$AB$154="Alta",'Mapa final'!$AD$154="Menor"),CONCATENATE("R50C",'Mapa final'!$R$154),"")</f>
        <v/>
      </c>
      <c r="N105" s="54" t="str">
        <f>IF(AND('Mapa final'!$AB$155="Alta",'Mapa final'!$AD$155="Menor"),CONCATENATE("R50C",'Mapa final'!$R$155),"")</f>
        <v/>
      </c>
      <c r="O105" s="114" t="str">
        <f>IF(AND('Mapa final'!$AB$156="Alta",'Mapa final'!$AD$156="Menor"),CONCATENATE("R50C",'Mapa final'!$R$156),"")</f>
        <v/>
      </c>
      <c r="P105" s="107" t="str">
        <f>IF(AND('Mapa final'!$AB$154="Alta",'Mapa final'!$AD$154="Moderado"),CONCATENATE("R50C",'Mapa final'!$R$154),"")</f>
        <v/>
      </c>
      <c r="Q105" s="44" t="str">
        <f>IF(AND('Mapa final'!$AB$155="Alta",'Mapa final'!$AD$155="Moderado"),CONCATENATE("R50C",'Mapa final'!$R$155),"")</f>
        <v/>
      </c>
      <c r="R105" s="108" t="str">
        <f>IF(AND('Mapa final'!$AB$156="Alta",'Mapa final'!$AD$156="Moderado"),CONCATENATE("R50C",'Mapa final'!$R$156),"")</f>
        <v/>
      </c>
      <c r="S105" s="109" t="str">
        <f>IF(AND('Mapa final'!$AB$154="Alta",'Mapa final'!$AD$154="Mayor"),CONCATENATE("R50C",'Mapa final'!$R$154),"")</f>
        <v/>
      </c>
      <c r="T105" s="110" t="str">
        <f>IF(AND('Mapa final'!$AB$155="Alta",'Mapa final'!$AD$155="Mayor"),CONCATENATE("R50C",'Mapa final'!$R$155),"")</f>
        <v/>
      </c>
      <c r="U105" s="111" t="str">
        <f>IF(AND('Mapa final'!$AB$156="Alta",'Mapa final'!$AD$156="Mayor"),CONCATENATE("R50C",'Mapa final'!$R$156),"")</f>
        <v/>
      </c>
      <c r="V105" s="47" t="str">
        <f>IF(AND('Mapa final'!$AB$154="Alta",'Mapa final'!$AD$154="Catastrófico"),CONCATENATE("R50C",'Mapa final'!$R$154),"")</f>
        <v/>
      </c>
      <c r="W105" s="48" t="str">
        <f>IF(AND('Mapa final'!$AB$155="Alta",'Mapa final'!$AD$155="Catastrófico"),CONCATENATE("R50C",'Mapa final'!$R$155),"")</f>
        <v/>
      </c>
      <c r="X105" s="103" t="str">
        <f>IF(AND('Mapa final'!$AB$156="Alta",'Mapa final'!$AD$156="Catastrófico"),CONCATENATE("R50C",'Mapa final'!$R$156),"")</f>
        <v/>
      </c>
      <c r="Y105" s="58"/>
      <c r="Z105" s="267"/>
      <c r="AA105" s="268"/>
      <c r="AB105" s="268"/>
      <c r="AC105" s="268"/>
      <c r="AD105" s="268"/>
      <c r="AE105" s="269"/>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row>
    <row r="106" spans="1:61" ht="15" customHeight="1" x14ac:dyDescent="0.25">
      <c r="A106" s="58"/>
      <c r="B106" s="282"/>
      <c r="C106" s="282"/>
      <c r="D106" s="283"/>
      <c r="E106" s="270" t="s">
        <v>108</v>
      </c>
      <c r="F106" s="271"/>
      <c r="G106" s="271"/>
      <c r="H106" s="271"/>
      <c r="I106" s="271"/>
      <c r="J106" s="49" t="str">
        <f>IF(AND('Mapa final'!$AB$7="Media",'Mapa final'!$AD$7="Leve"),CONCATENATE("R1C",'Mapa final'!$R$7),"")</f>
        <v/>
      </c>
      <c r="K106" s="50" t="str">
        <f>IF(AND('Mapa final'!$AB$8="Media",'Mapa final'!$AD$8="Leve"),CONCATENATE("R1C",'Mapa final'!$R$8),"")</f>
        <v/>
      </c>
      <c r="L106" s="112" t="str">
        <f>IF(AND('Mapa final'!$AB$9="Media",'Mapa final'!$AD$9="Leve"),CONCATENATE("R1C",'Mapa final'!$R$9),"")</f>
        <v/>
      </c>
      <c r="M106" s="49" t="str">
        <f>IF(AND('Mapa final'!$AB$7="Media",'Mapa final'!$AD$7="Menor"),CONCATENATE("R1C",'Mapa final'!$R$7),"")</f>
        <v/>
      </c>
      <c r="N106" s="50" t="str">
        <f>IF(AND('Mapa final'!$AB$8="Media",'Mapa final'!$AD$8="Menor"),CONCATENATE("R1C",'Mapa final'!$R$8),"")</f>
        <v/>
      </c>
      <c r="O106" s="112" t="str">
        <f>IF(AND('Mapa final'!$AB$9="Media",'Mapa final'!$AD$9="Menor"),CONCATENATE("R1C",'Mapa final'!$R$9),"")</f>
        <v/>
      </c>
      <c r="P106" s="49" t="str">
        <f>IF(AND('Mapa final'!$AB$7="Media",'Mapa final'!$AD$7="Moderado"),CONCATENATE("R1C",'Mapa final'!$R$7),"")</f>
        <v/>
      </c>
      <c r="Q106" s="50" t="str">
        <f>IF(AND('Mapa final'!$AB$8="Media",'Mapa final'!$AD$8="Moderado"),CONCATENATE("R1C",'Mapa final'!$R$8),"")</f>
        <v/>
      </c>
      <c r="R106" s="112" t="str">
        <f>IF(AND('Mapa final'!$AB$9="Media",'Mapa final'!$AD$9="Moderado"),CONCATENATE("R1C",'Mapa final'!$R$9),"")</f>
        <v/>
      </c>
      <c r="S106" s="104" t="str">
        <f>IF(AND('Mapa final'!$AB$7="Media",'Mapa final'!$AD$7="Mayor"),CONCATENATE("R1C",'Mapa final'!$R$7),"")</f>
        <v/>
      </c>
      <c r="T106" s="105" t="str">
        <f>IF(AND('Mapa final'!$AB$8="Media",'Mapa final'!$AD$8="Mayor"),CONCATENATE("R1C",'Mapa final'!$R$8),"")</f>
        <v/>
      </c>
      <c r="U106" s="106" t="str">
        <f>IF(AND('Mapa final'!$AB$9="Media",'Mapa final'!$AD$9="Mayor"),CONCATENATE("R1C",'Mapa final'!$R$9),"")</f>
        <v/>
      </c>
      <c r="V106" s="42" t="str">
        <f>IF(AND('Mapa final'!$AB$7="Media",'Mapa final'!$AD$7="Catastrófico"),CONCATENATE("R1C",'Mapa final'!$R$7),"")</f>
        <v/>
      </c>
      <c r="W106" s="43" t="str">
        <f>IF(AND('Mapa final'!$AB$8="Media",'Mapa final'!$AD$8="Catastrófico"),CONCATENATE("R1C",'Mapa final'!$R$8),"")</f>
        <v/>
      </c>
      <c r="X106" s="101" t="str">
        <f>IF(AND('Mapa final'!$AB$9="Media",'Mapa final'!$AD$9="Catastrófico"),CONCATENATE("R1C",'Mapa final'!$R$9),"")</f>
        <v/>
      </c>
      <c r="Y106" s="58"/>
      <c r="Z106" s="290" t="s">
        <v>75</v>
      </c>
      <c r="AA106" s="291"/>
      <c r="AB106" s="291"/>
      <c r="AC106" s="291"/>
      <c r="AD106" s="291"/>
      <c r="AE106" s="292"/>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row>
    <row r="107" spans="1:61" ht="15" customHeight="1" x14ac:dyDescent="0.25">
      <c r="A107" s="58"/>
      <c r="B107" s="282"/>
      <c r="C107" s="282"/>
      <c r="D107" s="283"/>
      <c r="E107" s="258"/>
      <c r="F107" s="254"/>
      <c r="G107" s="254"/>
      <c r="H107" s="254"/>
      <c r="I107" s="254"/>
      <c r="J107" s="51" t="str">
        <f>IF(AND('Mapa final'!$AB$10="Media",'Mapa final'!$AD$10="Leve"),CONCATENATE("R2C",'Mapa final'!$R$10),"")</f>
        <v/>
      </c>
      <c r="K107" s="52" t="str">
        <f>IF(AND('Mapa final'!$AB$11="Media",'Mapa final'!$AD$11="Leve"),CONCATENATE("R2C",'Mapa final'!$R$11),"")</f>
        <v/>
      </c>
      <c r="L107" s="113" t="str">
        <f>IF(AND('Mapa final'!$AB$12="Media",'Mapa final'!$AD$12="Leve"),CONCATENATE("R2C",'Mapa final'!$R$12),"")</f>
        <v/>
      </c>
      <c r="M107" s="51" t="str">
        <f>IF(AND('Mapa final'!$AB$10="Media",'Mapa final'!$AD$10="Menor"),CONCATENATE("R2C",'Mapa final'!$R$10),"")</f>
        <v/>
      </c>
      <c r="N107" s="52" t="str">
        <f>IF(AND('Mapa final'!$AB$11="Media",'Mapa final'!$AD$11="Menor"),CONCATENATE("R2C",'Mapa final'!$R$11),"")</f>
        <v/>
      </c>
      <c r="O107" s="113" t="str">
        <f>IF(AND('Mapa final'!$AB$12="Media",'Mapa final'!$AD$12="Menor"),CONCATENATE("R2C",'Mapa final'!$R$12),"")</f>
        <v/>
      </c>
      <c r="P107" s="51" t="str">
        <f>IF(AND('Mapa final'!$AB$10="Media",'Mapa final'!$AD$10="Moderado"),CONCATENATE("R2C",'Mapa final'!$R$10),"")</f>
        <v/>
      </c>
      <c r="Q107" s="52" t="str">
        <f>IF(AND('Mapa final'!$AB$11="Media",'Mapa final'!$AD$11="Moderado"),CONCATENATE("R2C",'Mapa final'!$R$11),"")</f>
        <v/>
      </c>
      <c r="R107" s="113" t="str">
        <f>IF(AND('Mapa final'!$AB$12="Media",'Mapa final'!$AD$12="Moderado"),CONCATENATE("R2C",'Mapa final'!$R$12),"")</f>
        <v/>
      </c>
      <c r="S107" s="107" t="str">
        <f>IF(AND('Mapa final'!$AB$10="Media",'Mapa final'!$AD$10="Mayor"),CONCATENATE("R2C",'Mapa final'!$R$10),"")</f>
        <v/>
      </c>
      <c r="T107" s="44" t="str">
        <f>IF(AND('Mapa final'!$AB$11="Media",'Mapa final'!$AD$11="Mayor"),CONCATENATE("R2C",'Mapa final'!$R$11),"")</f>
        <v/>
      </c>
      <c r="U107" s="108" t="str">
        <f>IF(AND('Mapa final'!$AB$12="Media",'Mapa final'!$AD$12="Mayor"),CONCATENATE("R2C",'Mapa final'!$R$12),"")</f>
        <v/>
      </c>
      <c r="V107" s="45" t="str">
        <f>IF(AND('Mapa final'!$AB$10="Media",'Mapa final'!$AD$10="Catastrófico"),CONCATENATE("R2C",'Mapa final'!$R$10),"")</f>
        <v/>
      </c>
      <c r="W107" s="46" t="str">
        <f>IF(AND('Mapa final'!$AB$11="Media",'Mapa final'!$AD$11="Catastrófico"),CONCATENATE("R2C",'Mapa final'!$R$11),"")</f>
        <v/>
      </c>
      <c r="X107" s="102" t="str">
        <f>IF(AND('Mapa final'!$AB$12="Media",'Mapa final'!$AD$12="Catastrófico"),CONCATENATE("R2C",'Mapa final'!$R$12),"")</f>
        <v/>
      </c>
      <c r="Y107" s="58"/>
      <c r="Z107" s="293"/>
      <c r="AA107" s="294"/>
      <c r="AB107" s="294"/>
      <c r="AC107" s="294"/>
      <c r="AD107" s="294"/>
      <c r="AE107" s="295"/>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row>
    <row r="108" spans="1:61" ht="15" customHeight="1" x14ac:dyDescent="0.25">
      <c r="A108" s="58"/>
      <c r="B108" s="282"/>
      <c r="C108" s="282"/>
      <c r="D108" s="283"/>
      <c r="E108" s="259"/>
      <c r="F108" s="272"/>
      <c r="G108" s="272"/>
      <c r="H108" s="272"/>
      <c r="I108" s="254"/>
      <c r="J108" s="51" t="str">
        <f>IF(AND('Mapa final'!$AB$13="Media",'Mapa final'!$AD$13="Leve"),CONCATENATE("R3C",'Mapa final'!$R$13),"")</f>
        <v/>
      </c>
      <c r="K108" s="52" t="str">
        <f>IF(AND('Mapa final'!$AB$14="Media",'Mapa final'!$AD$14="Leve"),CONCATENATE("R3C",'Mapa final'!$R$14),"")</f>
        <v/>
      </c>
      <c r="L108" s="113" t="str">
        <f>IF(AND('Mapa final'!$AB$15="Media",'Mapa final'!$AD$15="Leve"),CONCATENATE("R3C",'Mapa final'!$R$15),"")</f>
        <v/>
      </c>
      <c r="M108" s="51" t="str">
        <f>IF(AND('Mapa final'!$AB$13="Media",'Mapa final'!$AD$13="Menor"),CONCATENATE("R3C",'Mapa final'!$R$13),"")</f>
        <v/>
      </c>
      <c r="N108" s="52" t="str">
        <f>IF(AND('Mapa final'!$AB$14="Media",'Mapa final'!$AD$14="Menor"),CONCATENATE("R3C",'Mapa final'!$R$14),"")</f>
        <v/>
      </c>
      <c r="O108" s="113" t="str">
        <f>IF(AND('Mapa final'!$AB$15="Media",'Mapa final'!$AD$15="Menor"),CONCATENATE("R3C",'Mapa final'!$R$15),"")</f>
        <v/>
      </c>
      <c r="P108" s="51" t="str">
        <f>IF(AND('Mapa final'!$AB$13="Media",'Mapa final'!$AD$13="Moderado"),CONCATENATE("R3C",'Mapa final'!$R$13),"")</f>
        <v>R3C1</v>
      </c>
      <c r="Q108" s="52" t="str">
        <f>IF(AND('Mapa final'!$AB$14="Media",'Mapa final'!$AD$14="Moderado"),CONCATENATE("R3C",'Mapa final'!$R$14),"")</f>
        <v/>
      </c>
      <c r="R108" s="113" t="str">
        <f>IF(AND('Mapa final'!$AB$15="Media",'Mapa final'!$AD$15="Moderado"),CONCATENATE("R3C",'Mapa final'!$R$15),"")</f>
        <v/>
      </c>
      <c r="S108" s="107" t="str">
        <f>IF(AND('Mapa final'!$AB$13="Media",'Mapa final'!$AD$13="Mayor"),CONCATENATE("R3C",'Mapa final'!$R$13),"")</f>
        <v/>
      </c>
      <c r="T108" s="44" t="str">
        <f>IF(AND('Mapa final'!$AB$14="Media",'Mapa final'!$AD$14="Mayor"),CONCATENATE("R3C",'Mapa final'!$R$14),"")</f>
        <v/>
      </c>
      <c r="U108" s="108" t="str">
        <f>IF(AND('Mapa final'!$AB$15="Media",'Mapa final'!$AD$15="Mayor"),CONCATENATE("R3C",'Mapa final'!$R$15),"")</f>
        <v/>
      </c>
      <c r="V108" s="45" t="str">
        <f>IF(AND('Mapa final'!$AB$13="Media",'Mapa final'!$AD$13="Catastrófico"),CONCATENATE("R3C",'Mapa final'!$R$13),"")</f>
        <v/>
      </c>
      <c r="W108" s="46" t="str">
        <f>IF(AND('Mapa final'!$AB$14="Media",'Mapa final'!$AD$14="Catastrófico"),CONCATENATE("R3C",'Mapa final'!$R$14),"")</f>
        <v/>
      </c>
      <c r="X108" s="102" t="str">
        <f>IF(AND('Mapa final'!$AB$15="Media",'Mapa final'!$AD$15="Catastrófico"),CONCATENATE("R3C",'Mapa final'!$R$15),"")</f>
        <v/>
      </c>
      <c r="Y108" s="58"/>
      <c r="Z108" s="293"/>
      <c r="AA108" s="294"/>
      <c r="AB108" s="294"/>
      <c r="AC108" s="294"/>
      <c r="AD108" s="294"/>
      <c r="AE108" s="295"/>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row>
    <row r="109" spans="1:61" ht="15" customHeight="1" x14ac:dyDescent="0.25">
      <c r="A109" s="58"/>
      <c r="B109" s="282"/>
      <c r="C109" s="282"/>
      <c r="D109" s="283"/>
      <c r="E109" s="259"/>
      <c r="F109" s="272"/>
      <c r="G109" s="272"/>
      <c r="H109" s="272"/>
      <c r="I109" s="254"/>
      <c r="J109" s="51" t="str">
        <f>IF(AND('Mapa final'!$AB$16="Media",'Mapa final'!$AD$16="Leve"),CONCATENATE("R4C",'Mapa final'!$R$16),"")</f>
        <v>R4C1</v>
      </c>
      <c r="K109" s="52" t="str">
        <f>IF(AND('Mapa final'!$AB$17="Media",'Mapa final'!$AD$17="Leve"),CONCATENATE("R4C",'Mapa final'!$R$17),"")</f>
        <v/>
      </c>
      <c r="L109" s="113" t="str">
        <f>IF(AND('Mapa final'!$AB$18="Media",'Mapa final'!$AD$18="Leve"),CONCATENATE("R4C",'Mapa final'!$R$18),"")</f>
        <v/>
      </c>
      <c r="M109" s="51" t="str">
        <f>IF(AND('Mapa final'!$AB$16="Media",'Mapa final'!$AD$16="Menor"),CONCATENATE("R4C",'Mapa final'!$R$16),"")</f>
        <v/>
      </c>
      <c r="N109" s="52" t="str">
        <f>IF(AND('Mapa final'!$AB$17="Media",'Mapa final'!$AD$17="Menor"),CONCATENATE("R4C",'Mapa final'!$R$17),"")</f>
        <v/>
      </c>
      <c r="O109" s="113" t="str">
        <f>IF(AND('Mapa final'!$AB$18="Media",'Mapa final'!$AD$18="Menor"),CONCATENATE("R4C",'Mapa final'!$R$18),"")</f>
        <v/>
      </c>
      <c r="P109" s="51" t="str">
        <f>IF(AND('Mapa final'!$AB$16="Media",'Mapa final'!$AD$16="Moderado"),CONCATENATE("R4C",'Mapa final'!$R$16),"")</f>
        <v/>
      </c>
      <c r="Q109" s="52" t="str">
        <f>IF(AND('Mapa final'!$AB$17="Media",'Mapa final'!$AD$17="Moderado"),CONCATENATE("R4C",'Mapa final'!$R$17),"")</f>
        <v/>
      </c>
      <c r="R109" s="113" t="str">
        <f>IF(AND('Mapa final'!$AB$18="Media",'Mapa final'!$AD$18="Moderado"),CONCATENATE("R4C",'Mapa final'!$R$18),"")</f>
        <v/>
      </c>
      <c r="S109" s="107" t="str">
        <f>IF(AND('Mapa final'!$AB$16="Media",'Mapa final'!$AD$16="Mayor"),CONCATENATE("R4C",'Mapa final'!$R$16),"")</f>
        <v/>
      </c>
      <c r="T109" s="44" t="str">
        <f>IF(AND('Mapa final'!$AB$17="Media",'Mapa final'!$AD$17="Mayor"),CONCATENATE("R4C",'Mapa final'!$R$17),"")</f>
        <v/>
      </c>
      <c r="U109" s="108" t="str">
        <f>IF(AND('Mapa final'!$AB$18="Media",'Mapa final'!$AD$18="Mayor"),CONCATENATE("R4C",'Mapa final'!$R$18),"")</f>
        <v/>
      </c>
      <c r="V109" s="45" t="str">
        <f>IF(AND('Mapa final'!$AB$16="Media",'Mapa final'!$AD$16="Catastrófico"),CONCATENATE("R4C",'Mapa final'!$R$16),"")</f>
        <v/>
      </c>
      <c r="W109" s="46" t="str">
        <f>IF(AND('Mapa final'!$AB$17="Media",'Mapa final'!$AD$17="Catastrófico"),CONCATENATE("R4C",'Mapa final'!$R$17),"")</f>
        <v/>
      </c>
      <c r="X109" s="102" t="str">
        <f>IF(AND('Mapa final'!$AB$18="Media",'Mapa final'!$AD$18="Catastrófico"),CONCATENATE("R4C",'Mapa final'!$R$18),"")</f>
        <v/>
      </c>
      <c r="Y109" s="58"/>
      <c r="Z109" s="293"/>
      <c r="AA109" s="294"/>
      <c r="AB109" s="294"/>
      <c r="AC109" s="294"/>
      <c r="AD109" s="294"/>
      <c r="AE109" s="295"/>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row>
    <row r="110" spans="1:61" ht="15" customHeight="1" x14ac:dyDescent="0.25">
      <c r="A110" s="58"/>
      <c r="B110" s="282"/>
      <c r="C110" s="282"/>
      <c r="D110" s="283"/>
      <c r="E110" s="259"/>
      <c r="F110" s="272"/>
      <c r="G110" s="272"/>
      <c r="H110" s="272"/>
      <c r="I110" s="254"/>
      <c r="J110" s="51" t="str">
        <f>IF(AND('Mapa final'!$AB$19="Media",'Mapa final'!$AD$19="Leve"),CONCATENATE("R5C",'Mapa final'!$R$19),"")</f>
        <v>R5C1</v>
      </c>
      <c r="K110" s="52" t="str">
        <f>IF(AND('Mapa final'!$AB$20="Media",'Mapa final'!$AD$20="Leve"),CONCATENATE("R5C",'Mapa final'!$R$20),"")</f>
        <v/>
      </c>
      <c r="L110" s="113" t="str">
        <f>IF(AND('Mapa final'!$AB$21="Media",'Mapa final'!$AD$21="Leve"),CONCATENATE("R5C",'Mapa final'!$R$21),"")</f>
        <v/>
      </c>
      <c r="M110" s="51" t="str">
        <f>IF(AND('Mapa final'!$AB$19="Media",'Mapa final'!$AD$19="Menor"),CONCATENATE("R5C",'Mapa final'!$R$19),"")</f>
        <v/>
      </c>
      <c r="N110" s="52" t="str">
        <f>IF(AND('Mapa final'!$AB$20="Media",'Mapa final'!$AD$20="Menor"),CONCATENATE("R5C",'Mapa final'!$R$20),"")</f>
        <v/>
      </c>
      <c r="O110" s="113" t="str">
        <f>IF(AND('Mapa final'!$AB$21="Media",'Mapa final'!$AD$21="Menor"),CONCATENATE("R5C",'Mapa final'!$R$21),"")</f>
        <v/>
      </c>
      <c r="P110" s="51" t="str">
        <f>IF(AND('Mapa final'!$AB$19="Media",'Mapa final'!$AD$19="Moderado"),CONCATENATE("R5C",'Mapa final'!$R$19),"")</f>
        <v/>
      </c>
      <c r="Q110" s="52" t="str">
        <f>IF(AND('Mapa final'!$AB$20="Media",'Mapa final'!$AD$20="Moderado"),CONCATENATE("R5C",'Mapa final'!$R$20),"")</f>
        <v/>
      </c>
      <c r="R110" s="113" t="str">
        <f>IF(AND('Mapa final'!$AB$21="Media",'Mapa final'!$AD$21="Moderado"),CONCATENATE("R5C",'Mapa final'!$R$21),"")</f>
        <v/>
      </c>
      <c r="S110" s="107" t="str">
        <f>IF(AND('Mapa final'!$AB$19="Media",'Mapa final'!$AD$19="Mayor"),CONCATENATE("R5C",'Mapa final'!$R$19),"")</f>
        <v/>
      </c>
      <c r="T110" s="44" t="str">
        <f>IF(AND('Mapa final'!$AB$20="Media",'Mapa final'!$AD$20="Mayor"),CONCATENATE("R5C",'Mapa final'!$R$20),"")</f>
        <v/>
      </c>
      <c r="U110" s="108" t="str">
        <f>IF(AND('Mapa final'!$AB$21="Media",'Mapa final'!$AD$21="Mayor"),CONCATENATE("R5C",'Mapa final'!$R$21),"")</f>
        <v/>
      </c>
      <c r="V110" s="45" t="str">
        <f>IF(AND('Mapa final'!$AB$19="Media",'Mapa final'!$AD$19="Catastrófico"),CONCATENATE("R5C",'Mapa final'!$R$19),"")</f>
        <v/>
      </c>
      <c r="W110" s="46" t="str">
        <f>IF(AND('Mapa final'!$AB$20="Media",'Mapa final'!$AD$20="Catastrófico"),CONCATENATE("R5C",'Mapa final'!$R$20),"")</f>
        <v/>
      </c>
      <c r="X110" s="102" t="str">
        <f>IF(AND('Mapa final'!$AB$21="Media",'Mapa final'!$AD$21="Catastrófico"),CONCATENATE("R5C",'Mapa final'!$R$21),"")</f>
        <v/>
      </c>
      <c r="Y110" s="58"/>
      <c r="Z110" s="293"/>
      <c r="AA110" s="294"/>
      <c r="AB110" s="294"/>
      <c r="AC110" s="294"/>
      <c r="AD110" s="294"/>
      <c r="AE110" s="295"/>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row>
    <row r="111" spans="1:61" ht="15" customHeight="1" x14ac:dyDescent="0.25">
      <c r="A111" s="58"/>
      <c r="B111" s="282"/>
      <c r="C111" s="282"/>
      <c r="D111" s="283"/>
      <c r="E111" s="259"/>
      <c r="F111" s="272"/>
      <c r="G111" s="272"/>
      <c r="H111" s="272"/>
      <c r="I111" s="254"/>
      <c r="J111" s="51" t="str">
        <f>IF(AND('Mapa final'!$AB$22="Media",'Mapa final'!$AD$22="Leve"),CONCATENATE("R6C",'Mapa final'!$R$22),"")</f>
        <v/>
      </c>
      <c r="K111" s="52" t="str">
        <f>IF(AND('Mapa final'!$AB$23="Media",'Mapa final'!$AD$23="Leve"),CONCATENATE("R6C",'Mapa final'!$R$23),"")</f>
        <v/>
      </c>
      <c r="L111" s="113" t="str">
        <f>IF(AND('Mapa final'!$AB$24="Media",'Mapa final'!$AD$24="Leve"),CONCATENATE("R6C",'Mapa final'!$R$24),"")</f>
        <v/>
      </c>
      <c r="M111" s="51" t="str">
        <f>IF(AND('Mapa final'!$AB$22="Media",'Mapa final'!$AD$22="Menor"),CONCATENATE("R6C",'Mapa final'!$R$22),"")</f>
        <v/>
      </c>
      <c r="N111" s="52" t="str">
        <f>IF(AND('Mapa final'!$AB$23="Media",'Mapa final'!$AD$23="Menor"),CONCATENATE("R6C",'Mapa final'!$R$23),"")</f>
        <v/>
      </c>
      <c r="O111" s="113" t="str">
        <f>IF(AND('Mapa final'!$AB$24="Media",'Mapa final'!$AD$24="Menor"),CONCATENATE("R6C",'Mapa final'!$R$24),"")</f>
        <v/>
      </c>
      <c r="P111" s="51" t="str">
        <f>IF(AND('Mapa final'!$AB$22="Media",'Mapa final'!$AD$22="Moderado"),CONCATENATE("R6C",'Mapa final'!$R$22),"")</f>
        <v/>
      </c>
      <c r="Q111" s="52" t="str">
        <f>IF(AND('Mapa final'!$AB$23="Media",'Mapa final'!$AD$23="Moderado"),CONCATENATE("R6C",'Mapa final'!$R$23),"")</f>
        <v/>
      </c>
      <c r="R111" s="113" t="str">
        <f>IF(AND('Mapa final'!$AB$24="Media",'Mapa final'!$AD$24="Moderado"),CONCATENATE("R6C",'Mapa final'!$R$24),"")</f>
        <v/>
      </c>
      <c r="S111" s="107" t="str">
        <f>IF(AND('Mapa final'!$AB$22="Media",'Mapa final'!$AD$22="Mayor"),CONCATENATE("R6C",'Mapa final'!$R$22),"")</f>
        <v/>
      </c>
      <c r="T111" s="44" t="str">
        <f>IF(AND('Mapa final'!$AB$23="Media",'Mapa final'!$AD$23="Mayor"),CONCATENATE("R6C",'Mapa final'!$R$23),"")</f>
        <v/>
      </c>
      <c r="U111" s="108" t="str">
        <f>IF(AND('Mapa final'!$AB$24="Media",'Mapa final'!$AD$24="Mayor"),CONCATENATE("R6C",'Mapa final'!$R$24),"")</f>
        <v/>
      </c>
      <c r="V111" s="45" t="str">
        <f>IF(AND('Mapa final'!$AB$22="Media",'Mapa final'!$AD$22="Catastrófico"),CONCATENATE("R6C",'Mapa final'!$R$22),"")</f>
        <v/>
      </c>
      <c r="W111" s="46" t="str">
        <f>IF(AND('Mapa final'!$AB$23="Media",'Mapa final'!$AD$23="Catastrófico"),CONCATENATE("R6C",'Mapa final'!$R$23),"")</f>
        <v/>
      </c>
      <c r="X111" s="102" t="str">
        <f>IF(AND('Mapa final'!$AB$24="Media",'Mapa final'!$AD$24="Catastrófico"),CONCATENATE("R6C",'Mapa final'!$R$24),"")</f>
        <v/>
      </c>
      <c r="Y111" s="58"/>
      <c r="Z111" s="293"/>
      <c r="AA111" s="294"/>
      <c r="AB111" s="294"/>
      <c r="AC111" s="294"/>
      <c r="AD111" s="294"/>
      <c r="AE111" s="295"/>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row>
    <row r="112" spans="1:61" ht="15" customHeight="1" x14ac:dyDescent="0.25">
      <c r="A112" s="58"/>
      <c r="B112" s="282"/>
      <c r="C112" s="282"/>
      <c r="D112" s="283"/>
      <c r="E112" s="259"/>
      <c r="F112" s="272"/>
      <c r="G112" s="272"/>
      <c r="H112" s="272"/>
      <c r="I112" s="254"/>
      <c r="J112" s="51" t="str">
        <f>IF(AND('Mapa final'!$AB$25="Media",'Mapa final'!$AD$25="Leve"),CONCATENATE("R7C",'Mapa final'!$R$25),"")</f>
        <v/>
      </c>
      <c r="K112" s="52" t="str">
        <f>IF(AND('Mapa final'!$AB$26="Media",'Mapa final'!$AD$26="Leve"),CONCATENATE("R7C",'Mapa final'!$R$26),"")</f>
        <v/>
      </c>
      <c r="L112" s="113" t="str">
        <f>IF(AND('Mapa final'!$AB$27="Media",'Mapa final'!$AD$27="Leve"),CONCATENATE("R7C",'Mapa final'!$R$27),"")</f>
        <v/>
      </c>
      <c r="M112" s="51" t="str">
        <f>IF(AND('Mapa final'!$AB$25="Media",'Mapa final'!$AD$25="Menor"),CONCATENATE("R7C",'Mapa final'!$R$25),"")</f>
        <v/>
      </c>
      <c r="N112" s="52" t="str">
        <f>IF(AND('Mapa final'!$AB$26="Media",'Mapa final'!$AD$26="Menor"),CONCATENATE("R7C",'Mapa final'!$R$26),"")</f>
        <v/>
      </c>
      <c r="O112" s="113" t="str">
        <f>IF(AND('Mapa final'!$AB$27="Media",'Mapa final'!$AD$27="Menor"),CONCATENATE("R7C",'Mapa final'!$R$27),"")</f>
        <v/>
      </c>
      <c r="P112" s="51" t="str">
        <f>IF(AND('Mapa final'!$AB$25="Media",'Mapa final'!$AD$25="Moderado"),CONCATENATE("R7C",'Mapa final'!$R$25),"")</f>
        <v/>
      </c>
      <c r="Q112" s="52" t="str">
        <f>IF(AND('Mapa final'!$AB$26="Media",'Mapa final'!$AD$26="Moderado"),CONCATENATE("R7C",'Mapa final'!$R$26),"")</f>
        <v/>
      </c>
      <c r="R112" s="113" t="str">
        <f>IF(AND('Mapa final'!$AB$27="Media",'Mapa final'!$AD$27="Moderado"),CONCATENATE("R7C",'Mapa final'!$R$27),"")</f>
        <v/>
      </c>
      <c r="S112" s="107" t="str">
        <f>IF(AND('Mapa final'!$AB$25="Media",'Mapa final'!$AD$25="Mayor"),CONCATENATE("R7C",'Mapa final'!$R$25),"")</f>
        <v/>
      </c>
      <c r="T112" s="44" t="str">
        <f>IF(AND('Mapa final'!$AB$26="Media",'Mapa final'!$AD$26="Mayor"),CONCATENATE("R7C",'Mapa final'!$R$26),"")</f>
        <v/>
      </c>
      <c r="U112" s="108" t="str">
        <f>IF(AND('Mapa final'!$AB$27="Media",'Mapa final'!$AD$27="Mayor"),CONCATENATE("R7C",'Mapa final'!$R$27),"")</f>
        <v/>
      </c>
      <c r="V112" s="45" t="str">
        <f>IF(AND('Mapa final'!$AB$25="Media",'Mapa final'!$AD$25="Catastrófico"),CONCATENATE("R7C",'Mapa final'!$R$25),"")</f>
        <v/>
      </c>
      <c r="W112" s="46" t="str">
        <f>IF(AND('Mapa final'!$AB$26="Media",'Mapa final'!$AD$26="Catastrófico"),CONCATENATE("R7C",'Mapa final'!$R$26),"")</f>
        <v/>
      </c>
      <c r="X112" s="102" t="str">
        <f>IF(AND('Mapa final'!$AB$27="Media",'Mapa final'!$AD$27="Catastrófico"),CONCATENATE("R7C",'Mapa final'!$R$27),"")</f>
        <v/>
      </c>
      <c r="Y112" s="58"/>
      <c r="Z112" s="293"/>
      <c r="AA112" s="294"/>
      <c r="AB112" s="294"/>
      <c r="AC112" s="294"/>
      <c r="AD112" s="294"/>
      <c r="AE112" s="295"/>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row>
    <row r="113" spans="1:61" ht="15" customHeight="1" x14ac:dyDescent="0.25">
      <c r="A113" s="58"/>
      <c r="B113" s="282"/>
      <c r="C113" s="282"/>
      <c r="D113" s="283"/>
      <c r="E113" s="259"/>
      <c r="F113" s="272"/>
      <c r="G113" s="272"/>
      <c r="H113" s="272"/>
      <c r="I113" s="254"/>
      <c r="J113" s="51" t="str">
        <f>IF(AND('Mapa final'!$AB$28="Media",'Mapa final'!$AD$28="Leve"),CONCATENATE("R8C",'Mapa final'!$R$28),"")</f>
        <v/>
      </c>
      <c r="K113" s="52" t="str">
        <f>IF(AND('Mapa final'!$AB$29="Media",'Mapa final'!$AD$29="Leve"),CONCATENATE("R8C",'Mapa final'!$R$29),"")</f>
        <v/>
      </c>
      <c r="L113" s="113" t="str">
        <f>IF(AND('Mapa final'!$AB$30="Media",'Mapa final'!$AD$30="Leve"),CONCATENATE("R8C",'Mapa final'!$R$30),"")</f>
        <v/>
      </c>
      <c r="M113" s="51" t="str">
        <f>IF(AND('Mapa final'!$AB$28="Media",'Mapa final'!$AD$28="Menor"),CONCATENATE("R8C",'Mapa final'!$R$28),"")</f>
        <v/>
      </c>
      <c r="N113" s="52" t="str">
        <f>IF(AND('Mapa final'!$AB$29="Media",'Mapa final'!$AD$29="Menor"),CONCATENATE("R8C",'Mapa final'!$R$29),"")</f>
        <v/>
      </c>
      <c r="O113" s="113" t="str">
        <f>IF(AND('Mapa final'!$AB$30="Media",'Mapa final'!$AD$30="Menor"),CONCATENATE("R8C",'Mapa final'!$R$30),"")</f>
        <v/>
      </c>
      <c r="P113" s="51" t="str">
        <f>IF(AND('Mapa final'!$AB$28="Media",'Mapa final'!$AD$28="Moderado"),CONCATENATE("R8C",'Mapa final'!$R$28),"")</f>
        <v>R8C1</v>
      </c>
      <c r="Q113" s="52" t="str">
        <f>IF(AND('Mapa final'!$AB$29="Media",'Mapa final'!$AD$29="Moderado"),CONCATENATE("R8C",'Mapa final'!$R$29),"")</f>
        <v/>
      </c>
      <c r="R113" s="113" t="str">
        <f>IF(AND('Mapa final'!$AB$30="Media",'Mapa final'!$AD$30="Moderado"),CONCATENATE("R8C",'Mapa final'!$R$30),"")</f>
        <v/>
      </c>
      <c r="S113" s="107" t="str">
        <f>IF(AND('Mapa final'!$AB$28="Media",'Mapa final'!$AD$28="Mayor"),CONCATENATE("R8C",'Mapa final'!$R$28),"")</f>
        <v/>
      </c>
      <c r="T113" s="44" t="str">
        <f>IF(AND('Mapa final'!$AB$29="Media",'Mapa final'!$AD$29="Mayor"),CONCATENATE("R8C",'Mapa final'!$R$29),"")</f>
        <v/>
      </c>
      <c r="U113" s="108" t="str">
        <f>IF(AND('Mapa final'!$AB$30="Media",'Mapa final'!$AD$30="Mayor"),CONCATENATE("R8C",'Mapa final'!$R$30),"")</f>
        <v/>
      </c>
      <c r="V113" s="45" t="str">
        <f>IF(AND('Mapa final'!$AB$28="Media",'Mapa final'!$AD$28="Catastrófico"),CONCATENATE("R8C",'Mapa final'!$R$28),"")</f>
        <v/>
      </c>
      <c r="W113" s="46" t="str">
        <f>IF(AND('Mapa final'!$AB$29="Media",'Mapa final'!$AD$29="Catastrófico"),CONCATENATE("R8C",'Mapa final'!$R$29),"")</f>
        <v/>
      </c>
      <c r="X113" s="102" t="str">
        <f>IF(AND('Mapa final'!$AB$30="Media",'Mapa final'!$AD$30="Catastrófico"),CONCATENATE("R8C",'Mapa final'!$R$30),"")</f>
        <v/>
      </c>
      <c r="Y113" s="58"/>
      <c r="Z113" s="293"/>
      <c r="AA113" s="294"/>
      <c r="AB113" s="294"/>
      <c r="AC113" s="294"/>
      <c r="AD113" s="294"/>
      <c r="AE113" s="295"/>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row>
    <row r="114" spans="1:61" ht="15" customHeight="1" x14ac:dyDescent="0.25">
      <c r="A114" s="58"/>
      <c r="B114" s="282"/>
      <c r="C114" s="282"/>
      <c r="D114" s="283"/>
      <c r="E114" s="259"/>
      <c r="F114" s="272"/>
      <c r="G114" s="272"/>
      <c r="H114" s="272"/>
      <c r="I114" s="254"/>
      <c r="J114" s="51" t="str">
        <f>IF(AND('Mapa final'!$AB$31="Media",'Mapa final'!$AD$31="Leve"),CONCATENATE("R9C",'Mapa final'!$R$31),"")</f>
        <v/>
      </c>
      <c r="K114" s="52" t="str">
        <f>IF(AND('Mapa final'!$AB$32="Media",'Mapa final'!$AD$32="Leve"),CONCATENATE("R9C",'Mapa final'!$R$32),"")</f>
        <v/>
      </c>
      <c r="L114" s="113" t="str">
        <f>IF(AND('Mapa final'!$AB$33="Media",'Mapa final'!$AD$33="Leve"),CONCATENATE("R9C",'Mapa final'!$R$33),"")</f>
        <v/>
      </c>
      <c r="M114" s="51" t="str">
        <f>IF(AND('Mapa final'!$AB$31="Media",'Mapa final'!$AD$31="Menor"),CONCATENATE("R9C",'Mapa final'!$R$31),"")</f>
        <v/>
      </c>
      <c r="N114" s="52" t="str">
        <f>IF(AND('Mapa final'!$AB$32="Media",'Mapa final'!$AD$32="Menor"),CONCATENATE("R9C",'Mapa final'!$R$32),"")</f>
        <v/>
      </c>
      <c r="O114" s="113" t="str">
        <f>IF(AND('Mapa final'!$AB$33="Media",'Mapa final'!$AD$33="Menor"),CONCATENATE("R9C",'Mapa final'!$R$33),"")</f>
        <v/>
      </c>
      <c r="P114" s="51" t="str">
        <f>IF(AND('Mapa final'!$AB$31="Media",'Mapa final'!$AD$31="Moderado"),CONCATENATE("R9C",'Mapa final'!$R$31),"")</f>
        <v/>
      </c>
      <c r="Q114" s="52" t="str">
        <f>IF(AND('Mapa final'!$AB$32="Media",'Mapa final'!$AD$32="Moderado"),CONCATENATE("R9C",'Mapa final'!$R$32),"")</f>
        <v/>
      </c>
      <c r="R114" s="113" t="str">
        <f>IF(AND('Mapa final'!$AB$33="Media",'Mapa final'!$AD$33="Moderado"),CONCATENATE("R9C",'Mapa final'!$R$33),"")</f>
        <v/>
      </c>
      <c r="S114" s="107" t="str">
        <f>IF(AND('Mapa final'!$AB$31="Media",'Mapa final'!$AD$31="Mayor"),CONCATENATE("R9C",'Mapa final'!$R$31),"")</f>
        <v>R9C1</v>
      </c>
      <c r="T114" s="44" t="str">
        <f>IF(AND('Mapa final'!$AB$32="Media",'Mapa final'!$AD$32="Mayor"),CONCATENATE("R9C",'Mapa final'!$R$32),"")</f>
        <v/>
      </c>
      <c r="U114" s="108" t="str">
        <f>IF(AND('Mapa final'!$AB$33="Media",'Mapa final'!$AD$33="Mayor"),CONCATENATE("R9C",'Mapa final'!$R$33),"")</f>
        <v/>
      </c>
      <c r="V114" s="45" t="str">
        <f>IF(AND('Mapa final'!$AB$31="Media",'Mapa final'!$AD$31="Catastrófico"),CONCATENATE("R9C",'Mapa final'!$R$31),"")</f>
        <v/>
      </c>
      <c r="W114" s="46" t="str">
        <f>IF(AND('Mapa final'!$AB$32="Media",'Mapa final'!$AD$32="Catastrófico"),CONCATENATE("R9C",'Mapa final'!$R$32),"")</f>
        <v/>
      </c>
      <c r="X114" s="102" t="str">
        <f>IF(AND('Mapa final'!$AB$33="Media",'Mapa final'!$AD$33="Catastrófico"),CONCATENATE("R9C",'Mapa final'!$R$33),"")</f>
        <v/>
      </c>
      <c r="Y114" s="58"/>
      <c r="Z114" s="293"/>
      <c r="AA114" s="294"/>
      <c r="AB114" s="294"/>
      <c r="AC114" s="294"/>
      <c r="AD114" s="294"/>
      <c r="AE114" s="295"/>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row>
    <row r="115" spans="1:61" ht="15" customHeight="1" x14ac:dyDescent="0.25">
      <c r="A115" s="58"/>
      <c r="B115" s="282"/>
      <c r="C115" s="282"/>
      <c r="D115" s="283"/>
      <c r="E115" s="259"/>
      <c r="F115" s="272"/>
      <c r="G115" s="272"/>
      <c r="H115" s="272"/>
      <c r="I115" s="254"/>
      <c r="J115" s="51" t="str">
        <f>IF(AND('Mapa final'!$AB$34="Media",'Mapa final'!$AD$34="Leve"),CONCATENATE("R10C",'Mapa final'!$R$34),"")</f>
        <v/>
      </c>
      <c r="K115" s="52" t="str">
        <f>IF(AND('Mapa final'!$AB$35="Media",'Mapa final'!$AD$35="Leve"),CONCATENATE("R10C",'Mapa final'!$R$35),"")</f>
        <v/>
      </c>
      <c r="L115" s="113" t="str">
        <f>IF(AND('Mapa final'!$AB$36="Media",'Mapa final'!$AD$36="Leve"),CONCATENATE("R10C",'Mapa final'!$R$36),"")</f>
        <v/>
      </c>
      <c r="M115" s="51" t="str">
        <f>IF(AND('Mapa final'!$AB$34="Media",'Mapa final'!$AD$34="Menor"),CONCATENATE("R10C",'Mapa final'!$R$34),"")</f>
        <v/>
      </c>
      <c r="N115" s="52" t="str">
        <f>IF(AND('Mapa final'!$AB$35="Media",'Mapa final'!$AD$35="Menor"),CONCATENATE("R10C",'Mapa final'!$R$35),"")</f>
        <v/>
      </c>
      <c r="O115" s="113" t="str">
        <f>IF(AND('Mapa final'!$AB$36="Media",'Mapa final'!$AD$36="Menor"),CONCATENATE("R10C",'Mapa final'!$R$36),"")</f>
        <v/>
      </c>
      <c r="P115" s="51" t="str">
        <f>IF(AND('Mapa final'!$AB$34="Media",'Mapa final'!$AD$34="Moderado"),CONCATENATE("R10C",'Mapa final'!$R$34),"")</f>
        <v>R10C1</v>
      </c>
      <c r="Q115" s="52" t="str">
        <f>IF(AND('Mapa final'!$AB$35="Media",'Mapa final'!$AD$35="Moderado"),CONCATENATE("R10C",'Mapa final'!$R$35),"")</f>
        <v/>
      </c>
      <c r="R115" s="113" t="str">
        <f>IF(AND('Mapa final'!$AB$36="Media",'Mapa final'!$AD$36="Moderado"),CONCATENATE("R10C",'Mapa final'!$R$36),"")</f>
        <v/>
      </c>
      <c r="S115" s="107" t="str">
        <f>IF(AND('Mapa final'!$AB$34="Media",'Mapa final'!$AD$34="Mayor"),CONCATENATE("R10C",'Mapa final'!$R$34),"")</f>
        <v/>
      </c>
      <c r="T115" s="44" t="str">
        <f>IF(AND('Mapa final'!$AB$35="Media",'Mapa final'!$AD$35="Mayor"),CONCATENATE("R10C",'Mapa final'!$R$35),"")</f>
        <v/>
      </c>
      <c r="U115" s="108" t="str">
        <f>IF(AND('Mapa final'!$AB$36="Media",'Mapa final'!$AD$36="Mayor"),CONCATENATE("R10C",'Mapa final'!$R$36),"")</f>
        <v/>
      </c>
      <c r="V115" s="45" t="str">
        <f>IF(AND('Mapa final'!$AB$34="Media",'Mapa final'!$AD$34="Catastrófico"),CONCATENATE("R10C",'Mapa final'!$R$34),"")</f>
        <v/>
      </c>
      <c r="W115" s="46" t="str">
        <f>IF(AND('Mapa final'!$AB$35="Media",'Mapa final'!$AD$35="Catastrófico"),CONCATENATE("R10C",'Mapa final'!$R$35),"")</f>
        <v/>
      </c>
      <c r="X115" s="102" t="str">
        <f>IF(AND('Mapa final'!$AB$36="Media",'Mapa final'!$AD$36="Catastrófico"),CONCATENATE("R10C",'Mapa final'!$R$36),"")</f>
        <v/>
      </c>
      <c r="Y115" s="58"/>
      <c r="Z115" s="293"/>
      <c r="AA115" s="294"/>
      <c r="AB115" s="294"/>
      <c r="AC115" s="294"/>
      <c r="AD115" s="294"/>
      <c r="AE115" s="295"/>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row>
    <row r="116" spans="1:61" ht="15" customHeight="1" x14ac:dyDescent="0.25">
      <c r="A116" s="58"/>
      <c r="B116" s="282"/>
      <c r="C116" s="282"/>
      <c r="D116" s="283"/>
      <c r="E116" s="259"/>
      <c r="F116" s="272"/>
      <c r="G116" s="272"/>
      <c r="H116" s="272"/>
      <c r="I116" s="254"/>
      <c r="J116" s="51" t="str">
        <f>IF(AND('Mapa final'!$AB$37="Media",'Mapa final'!$AD$37="Leve"),CONCATENATE("R11C",'Mapa final'!$R$37),"")</f>
        <v/>
      </c>
      <c r="K116" s="52" t="str">
        <f>IF(AND('Mapa final'!$AB$38="Media",'Mapa final'!$AD$38="Leve"),CONCATENATE("R11C",'Mapa final'!$R$38),"")</f>
        <v/>
      </c>
      <c r="L116" s="113" t="str">
        <f>IF(AND('Mapa final'!$AB$39="Media",'Mapa final'!$AD$39="Leve"),CONCATENATE("R11C",'Mapa final'!$R$39),"")</f>
        <v/>
      </c>
      <c r="M116" s="51" t="str">
        <f>IF(AND('Mapa final'!$AB$37="Media",'Mapa final'!$AD$37="Menor"),CONCATENATE("R11C",'Mapa final'!$R$37),"")</f>
        <v/>
      </c>
      <c r="N116" s="52" t="str">
        <f>IF(AND('Mapa final'!$AB$38="Media",'Mapa final'!$AD$38="Menor"),CONCATENATE("R11C",'Mapa final'!$R$38),"")</f>
        <v/>
      </c>
      <c r="O116" s="113" t="str">
        <f>IF(AND('Mapa final'!$AB$39="Media",'Mapa final'!$AD$39="Menor"),CONCATENATE("R11C",'Mapa final'!$R$39),"")</f>
        <v/>
      </c>
      <c r="P116" s="51" t="str">
        <f>IF(AND('Mapa final'!$AB$37="Media",'Mapa final'!$AD$37="Moderado"),CONCATENATE("R11C",'Mapa final'!$R$37),"")</f>
        <v/>
      </c>
      <c r="Q116" s="52" t="str">
        <f>IF(AND('Mapa final'!$AB$38="Media",'Mapa final'!$AD$38="Moderado"),CONCATENATE("R11C",'Mapa final'!$R$38),"")</f>
        <v/>
      </c>
      <c r="R116" s="113" t="str">
        <f>IF(AND('Mapa final'!$AB$39="Media",'Mapa final'!$AD$39="Moderado"),CONCATENATE("R11C",'Mapa final'!$R$39),"")</f>
        <v/>
      </c>
      <c r="S116" s="107" t="str">
        <f>IF(AND('Mapa final'!$AB$37="Media",'Mapa final'!$AD$37="Mayor"),CONCATENATE("R11C",'Mapa final'!$R$37),"")</f>
        <v/>
      </c>
      <c r="T116" s="44" t="str">
        <f>IF(AND('Mapa final'!$AB$38="Media",'Mapa final'!$AD$38="Mayor"),CONCATENATE("R11C",'Mapa final'!$R$38),"")</f>
        <v/>
      </c>
      <c r="U116" s="108" t="str">
        <f>IF(AND('Mapa final'!$AB$39="Media",'Mapa final'!$AD$39="Mayor"),CONCATENATE("R11C",'Mapa final'!$R$39),"")</f>
        <v/>
      </c>
      <c r="V116" s="45" t="str">
        <f>IF(AND('Mapa final'!$AB$37="Media",'Mapa final'!$AD$37="Catastrófico"),CONCATENATE("R11C",'Mapa final'!$R$37),"")</f>
        <v/>
      </c>
      <c r="W116" s="46" t="str">
        <f>IF(AND('Mapa final'!$AB$38="Media",'Mapa final'!$AD$38="Catastrófico"),CONCATENATE("R11C",'Mapa final'!$R$38),"")</f>
        <v/>
      </c>
      <c r="X116" s="102" t="str">
        <f>IF(AND('Mapa final'!$AB$39="Media",'Mapa final'!$AD$39="Catastrófico"),CONCATENATE("R11C",'Mapa final'!$R$39),"")</f>
        <v/>
      </c>
      <c r="Y116" s="58"/>
      <c r="Z116" s="293"/>
      <c r="AA116" s="294"/>
      <c r="AB116" s="294"/>
      <c r="AC116" s="294"/>
      <c r="AD116" s="294"/>
      <c r="AE116" s="295"/>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row>
    <row r="117" spans="1:61" ht="15" customHeight="1" x14ac:dyDescent="0.25">
      <c r="A117" s="58"/>
      <c r="B117" s="282"/>
      <c r="C117" s="282"/>
      <c r="D117" s="283"/>
      <c r="E117" s="259"/>
      <c r="F117" s="272"/>
      <c r="G117" s="272"/>
      <c r="H117" s="272"/>
      <c r="I117" s="254"/>
      <c r="J117" s="51" t="str">
        <f>IF(AND('Mapa final'!$AB$40="Media",'Mapa final'!$AD$40="Leve"),CONCATENATE("R12C",'Mapa final'!$R$40),"")</f>
        <v/>
      </c>
      <c r="K117" s="52" t="str">
        <f>IF(AND('Mapa final'!$AB$41="Media",'Mapa final'!$AD$41="Leve"),CONCATENATE("R12C",'Mapa final'!$R$41),"")</f>
        <v/>
      </c>
      <c r="L117" s="113" t="str">
        <f>IF(AND('Mapa final'!$AB$42="Media",'Mapa final'!$AD$42="Leve"),CONCATENATE("R12C",'Mapa final'!$R$42),"")</f>
        <v/>
      </c>
      <c r="M117" s="51" t="str">
        <f>IF(AND('Mapa final'!$AB$40="Media",'Mapa final'!$AD$40="Menor"),CONCATENATE("R12C",'Mapa final'!$R$40),"")</f>
        <v/>
      </c>
      <c r="N117" s="52" t="str">
        <f>IF(AND('Mapa final'!$AB$41="Media",'Mapa final'!$AD$41="Menor"),CONCATENATE("R12C",'Mapa final'!$R$41),"")</f>
        <v/>
      </c>
      <c r="O117" s="113" t="str">
        <f>IF(AND('Mapa final'!$AB$42="Media",'Mapa final'!$AD$42="Menor"),CONCATENATE("R12C",'Mapa final'!$R$42),"")</f>
        <v/>
      </c>
      <c r="P117" s="51" t="str">
        <f>IF(AND('Mapa final'!$AB$40="Media",'Mapa final'!$AD$40="Moderado"),CONCATENATE("R12C",'Mapa final'!$R$40),"")</f>
        <v/>
      </c>
      <c r="Q117" s="52" t="str">
        <f>IF(AND('Mapa final'!$AB$41="Media",'Mapa final'!$AD$41="Moderado"),CONCATENATE("R12C",'Mapa final'!$R$41),"")</f>
        <v/>
      </c>
      <c r="R117" s="113" t="str">
        <f>IF(AND('Mapa final'!$AB$42="Media",'Mapa final'!$AD$42="Moderado"),CONCATENATE("R12C",'Mapa final'!$R$42),"")</f>
        <v/>
      </c>
      <c r="S117" s="107" t="str">
        <f>IF(AND('Mapa final'!$AB$40="Media",'Mapa final'!$AD$40="Mayor"),CONCATENATE("R12C",'Mapa final'!$R$40),"")</f>
        <v/>
      </c>
      <c r="T117" s="44" t="str">
        <f>IF(AND('Mapa final'!$AB$41="Media",'Mapa final'!$AD$41="Mayor"),CONCATENATE("R12C",'Mapa final'!$R$41),"")</f>
        <v/>
      </c>
      <c r="U117" s="108" t="str">
        <f>IF(AND('Mapa final'!$AB$42="Media",'Mapa final'!$AD$42="Mayor"),CONCATENATE("R12C",'Mapa final'!$R$42),"")</f>
        <v/>
      </c>
      <c r="V117" s="45" t="str">
        <f>IF(AND('Mapa final'!$AB$40="Media",'Mapa final'!$AD$40="Catastrófico"),CONCATENATE("R12C",'Mapa final'!$R$40),"")</f>
        <v/>
      </c>
      <c r="W117" s="46" t="str">
        <f>IF(AND('Mapa final'!$AB$41="Media",'Mapa final'!$AD$41="Catastrófico"),CONCATENATE("R12C",'Mapa final'!$R$41),"")</f>
        <v/>
      </c>
      <c r="X117" s="102" t="str">
        <f>IF(AND('Mapa final'!$AB$42="Media",'Mapa final'!$AD$42="Catastrófico"),CONCATENATE("R12C",'Mapa final'!$R$42),"")</f>
        <v/>
      </c>
      <c r="Y117" s="58"/>
      <c r="Z117" s="293"/>
      <c r="AA117" s="294"/>
      <c r="AB117" s="294"/>
      <c r="AC117" s="294"/>
      <c r="AD117" s="294"/>
      <c r="AE117" s="295"/>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row>
    <row r="118" spans="1:61" ht="15" customHeight="1" x14ac:dyDescent="0.25">
      <c r="A118" s="58"/>
      <c r="B118" s="282"/>
      <c r="C118" s="282"/>
      <c r="D118" s="283"/>
      <c r="E118" s="259"/>
      <c r="F118" s="272"/>
      <c r="G118" s="272"/>
      <c r="H118" s="272"/>
      <c r="I118" s="254"/>
      <c r="J118" s="51" t="str">
        <f>IF(AND('Mapa final'!$AB$43="Media",'Mapa final'!$AD$43="Leve"),CONCATENATE("R13C",'Mapa final'!$R$43),"")</f>
        <v/>
      </c>
      <c r="K118" s="52" t="str">
        <f>IF(AND('Mapa final'!$AB$44="Media",'Mapa final'!$AD$44="Leve"),CONCATENATE("R13C",'Mapa final'!$R$44),"")</f>
        <v/>
      </c>
      <c r="L118" s="113" t="str">
        <f>IF(AND('Mapa final'!$AB$45="Media",'Mapa final'!$AD$45="Leve"),CONCATENATE("R13C",'Mapa final'!$R$45),"")</f>
        <v/>
      </c>
      <c r="M118" s="51" t="str">
        <f>IF(AND('Mapa final'!$AB$43="Media",'Mapa final'!$AD$43="Menor"),CONCATENATE("R13C",'Mapa final'!$R$43),"")</f>
        <v/>
      </c>
      <c r="N118" s="52" t="str">
        <f>IF(AND('Mapa final'!$AB$44="Media",'Mapa final'!$AD$44="Menor"),CONCATENATE("R13C",'Mapa final'!$R$44),"")</f>
        <v/>
      </c>
      <c r="O118" s="113" t="str">
        <f>IF(AND('Mapa final'!$AB$45="Media",'Mapa final'!$AD$45="Menor"),CONCATENATE("R13C",'Mapa final'!$R$45),"")</f>
        <v/>
      </c>
      <c r="P118" s="51" t="str">
        <f>IF(AND('Mapa final'!$AB$43="Media",'Mapa final'!$AD$43="Moderado"),CONCATENATE("R13C",'Mapa final'!$R$43),"")</f>
        <v/>
      </c>
      <c r="Q118" s="52" t="str">
        <f>IF(AND('Mapa final'!$AB$44="Media",'Mapa final'!$AD$44="Moderado"),CONCATENATE("R13C",'Mapa final'!$R$44),"")</f>
        <v/>
      </c>
      <c r="R118" s="113" t="str">
        <f>IF(AND('Mapa final'!$AB$45="Media",'Mapa final'!$AD$45="Moderado"),CONCATENATE("R13C",'Mapa final'!$R$45),"")</f>
        <v/>
      </c>
      <c r="S118" s="107" t="str">
        <f>IF(AND('Mapa final'!$AB$43="Media",'Mapa final'!$AD$43="Mayor"),CONCATENATE("R13C",'Mapa final'!$R$43),"")</f>
        <v/>
      </c>
      <c r="T118" s="44" t="str">
        <f>IF(AND('Mapa final'!$AB$44="Media",'Mapa final'!$AD$44="Mayor"),CONCATENATE("R13C",'Mapa final'!$R$44),"")</f>
        <v/>
      </c>
      <c r="U118" s="108" t="str">
        <f>IF(AND('Mapa final'!$AB$45="Media",'Mapa final'!$AD$45="Mayor"),CONCATENATE("R13C",'Mapa final'!$R$45),"")</f>
        <v/>
      </c>
      <c r="V118" s="45" t="str">
        <f>IF(AND('Mapa final'!$AB$43="Media",'Mapa final'!$AD$43="Catastrófico"),CONCATENATE("R13C",'Mapa final'!$R$43),"")</f>
        <v/>
      </c>
      <c r="W118" s="46" t="str">
        <f>IF(AND('Mapa final'!$AB$44="Media",'Mapa final'!$AD$44="Catastrófico"),CONCATENATE("R13C",'Mapa final'!$R$44),"")</f>
        <v/>
      </c>
      <c r="X118" s="102" t="str">
        <f>IF(AND('Mapa final'!$AB$45="Media",'Mapa final'!$AD$45="Catastrófico"),CONCATENATE("R13C",'Mapa final'!$R$45),"")</f>
        <v/>
      </c>
      <c r="Y118" s="58"/>
      <c r="Z118" s="293"/>
      <c r="AA118" s="294"/>
      <c r="AB118" s="294"/>
      <c r="AC118" s="294"/>
      <c r="AD118" s="294"/>
      <c r="AE118" s="295"/>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row>
    <row r="119" spans="1:61" ht="15" customHeight="1" x14ac:dyDescent="0.25">
      <c r="A119" s="58"/>
      <c r="B119" s="282"/>
      <c r="C119" s="282"/>
      <c r="D119" s="283"/>
      <c r="E119" s="259"/>
      <c r="F119" s="272"/>
      <c r="G119" s="272"/>
      <c r="H119" s="272"/>
      <c r="I119" s="254"/>
      <c r="J119" s="51" t="str">
        <f>IF(AND('Mapa final'!$AB$46="Media",'Mapa final'!$AD$46="Leve"),CONCATENATE("R14C",'Mapa final'!$R$46),"")</f>
        <v/>
      </c>
      <c r="K119" s="52" t="str">
        <f>IF(AND('Mapa final'!$AB$47="Media",'Mapa final'!$AD$47="Leve"),CONCATENATE("R14C",'Mapa final'!$R$47),"")</f>
        <v/>
      </c>
      <c r="L119" s="113" t="str">
        <f>IF(AND('Mapa final'!$AB$48="Media",'Mapa final'!$AD$48="Leve"),CONCATENATE("R14C",'Mapa final'!$R$48),"")</f>
        <v/>
      </c>
      <c r="M119" s="51" t="str">
        <f>IF(AND('Mapa final'!$AB$46="Media",'Mapa final'!$AD$46="Menor"),CONCATENATE("R14C",'Mapa final'!$R$46),"")</f>
        <v/>
      </c>
      <c r="N119" s="52" t="str">
        <f>IF(AND('Mapa final'!$AB$47="Media",'Mapa final'!$AD$47="Menor"),CONCATENATE("R14C",'Mapa final'!$R$47),"")</f>
        <v/>
      </c>
      <c r="O119" s="113" t="str">
        <f>IF(AND('Mapa final'!$AB$48="Media",'Mapa final'!$AD$48="Menor"),CONCATENATE("R14C",'Mapa final'!$R$48),"")</f>
        <v/>
      </c>
      <c r="P119" s="51" t="str">
        <f>IF(AND('Mapa final'!$AB$46="Media",'Mapa final'!$AD$46="Moderado"),CONCATENATE("R14C",'Mapa final'!$R$46),"")</f>
        <v/>
      </c>
      <c r="Q119" s="52" t="str">
        <f>IF(AND('Mapa final'!$AB$47="Media",'Mapa final'!$AD$47="Moderado"),CONCATENATE("R14C",'Mapa final'!$R$47),"")</f>
        <v/>
      </c>
      <c r="R119" s="113" t="str">
        <f>IF(AND('Mapa final'!$AB$48="Media",'Mapa final'!$AD$48="Moderado"),CONCATENATE("R14C",'Mapa final'!$R$48),"")</f>
        <v/>
      </c>
      <c r="S119" s="107" t="str">
        <f>IF(AND('Mapa final'!$AB$46="Media",'Mapa final'!$AD$46="Mayor"),CONCATENATE("R14C",'Mapa final'!$R$46),"")</f>
        <v/>
      </c>
      <c r="T119" s="44" t="str">
        <f>IF(AND('Mapa final'!$AB$47="Media",'Mapa final'!$AD$47="Mayor"),CONCATENATE("R14C",'Mapa final'!$R$47),"")</f>
        <v/>
      </c>
      <c r="U119" s="108" t="str">
        <f>IF(AND('Mapa final'!$AB$48="Media",'Mapa final'!$AD$48="Mayor"),CONCATENATE("R14C",'Mapa final'!$R$48),"")</f>
        <v/>
      </c>
      <c r="V119" s="45" t="str">
        <f>IF(AND('Mapa final'!$AB$46="Media",'Mapa final'!$AD$46="Catastrófico"),CONCATENATE("R14C",'Mapa final'!$R$46),"")</f>
        <v/>
      </c>
      <c r="W119" s="46" t="str">
        <f>IF(AND('Mapa final'!$AB$47="Media",'Mapa final'!$AD$47="Catastrófico"),CONCATENATE("R14C",'Mapa final'!$R$47),"")</f>
        <v/>
      </c>
      <c r="X119" s="102" t="str">
        <f>IF(AND('Mapa final'!$AB$48="Media",'Mapa final'!$AD$48="Catastrófico"),CONCATENATE("R14C",'Mapa final'!$R$48),"")</f>
        <v/>
      </c>
      <c r="Y119" s="58"/>
      <c r="Z119" s="293"/>
      <c r="AA119" s="294"/>
      <c r="AB119" s="294"/>
      <c r="AC119" s="294"/>
      <c r="AD119" s="294"/>
      <c r="AE119" s="295"/>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row>
    <row r="120" spans="1:61" ht="15" customHeight="1" x14ac:dyDescent="0.25">
      <c r="A120" s="58"/>
      <c r="B120" s="282"/>
      <c r="C120" s="282"/>
      <c r="D120" s="283"/>
      <c r="E120" s="259"/>
      <c r="F120" s="272"/>
      <c r="G120" s="272"/>
      <c r="H120" s="272"/>
      <c r="I120" s="254"/>
      <c r="J120" s="51" t="str">
        <f>IF(AND('Mapa final'!$AB$49="Media",'Mapa final'!$AD$49="Leve"),CONCATENATE("R15C",'Mapa final'!$R$49),"")</f>
        <v/>
      </c>
      <c r="K120" s="52" t="str">
        <f>IF(AND('Mapa final'!$AB$50="Media",'Mapa final'!$AD$50="Leve"),CONCATENATE("R15C",'Mapa final'!$R$50),"")</f>
        <v/>
      </c>
      <c r="L120" s="113" t="str">
        <f>IF(AND('Mapa final'!$AB$51="Media",'Mapa final'!$AD$51="Leve"),CONCATENATE("R15C",'Mapa final'!$R$51),"")</f>
        <v/>
      </c>
      <c r="M120" s="51" t="str">
        <f>IF(AND('Mapa final'!$AB$49="Media",'Mapa final'!$AD$49="Menor"),CONCATENATE("R15C",'Mapa final'!$R$49),"")</f>
        <v/>
      </c>
      <c r="N120" s="52" t="str">
        <f>IF(AND('Mapa final'!$AB$50="Media",'Mapa final'!$AD$50="Menor"),CONCATENATE("R15C",'Mapa final'!$R$50),"")</f>
        <v/>
      </c>
      <c r="O120" s="113" t="str">
        <f>IF(AND('Mapa final'!$AB$51="Media",'Mapa final'!$AD$51="Menor"),CONCATENATE("R15C",'Mapa final'!$R$51),"")</f>
        <v/>
      </c>
      <c r="P120" s="51" t="str">
        <f>IF(AND('Mapa final'!$AB$49="Media",'Mapa final'!$AD$49="Moderado"),CONCATENATE("R15C",'Mapa final'!$R$49),"")</f>
        <v>R15C1</v>
      </c>
      <c r="Q120" s="52" t="str">
        <f>IF(AND('Mapa final'!$AB$50="Media",'Mapa final'!$AD$50="Moderado"),CONCATENATE("R15C",'Mapa final'!$R$50),"")</f>
        <v/>
      </c>
      <c r="R120" s="113" t="str">
        <f>IF(AND('Mapa final'!$AB$51="Media",'Mapa final'!$AD$51="Moderado"),CONCATENATE("R15C",'Mapa final'!$R$51),"")</f>
        <v/>
      </c>
      <c r="S120" s="107" t="str">
        <f>IF(AND('Mapa final'!$AB$49="Media",'Mapa final'!$AD$49="Mayor"),CONCATENATE("R15C",'Mapa final'!$R$49),"")</f>
        <v/>
      </c>
      <c r="T120" s="44" t="str">
        <f>IF(AND('Mapa final'!$AB$50="Media",'Mapa final'!$AD$50="Mayor"),CONCATENATE("R15C",'Mapa final'!$R$50),"")</f>
        <v/>
      </c>
      <c r="U120" s="108" t="str">
        <f>IF(AND('Mapa final'!$AB$51="Media",'Mapa final'!$AD$51="Mayor"),CONCATENATE("R15C",'Mapa final'!$R$51),"")</f>
        <v/>
      </c>
      <c r="V120" s="45" t="str">
        <f>IF(AND('Mapa final'!$AB$49="Media",'Mapa final'!$AD$49="Catastrófico"),CONCATENATE("R15C",'Mapa final'!$R$49),"")</f>
        <v/>
      </c>
      <c r="W120" s="46" t="str">
        <f>IF(AND('Mapa final'!$AB$50="Media",'Mapa final'!$AD$50="Catastrófico"),CONCATENATE("R15C",'Mapa final'!$R$50),"")</f>
        <v/>
      </c>
      <c r="X120" s="102" t="str">
        <f>IF(AND('Mapa final'!$AB$51="Media",'Mapa final'!$AD$51="Catastrófico"),CONCATENATE("R15C",'Mapa final'!$R$51),"")</f>
        <v/>
      </c>
      <c r="Y120" s="58"/>
      <c r="Z120" s="293"/>
      <c r="AA120" s="294"/>
      <c r="AB120" s="294"/>
      <c r="AC120" s="294"/>
      <c r="AD120" s="294"/>
      <c r="AE120" s="295"/>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row>
    <row r="121" spans="1:61" ht="15" customHeight="1" x14ac:dyDescent="0.25">
      <c r="A121" s="58"/>
      <c r="B121" s="282"/>
      <c r="C121" s="282"/>
      <c r="D121" s="283"/>
      <c r="E121" s="259"/>
      <c r="F121" s="272"/>
      <c r="G121" s="272"/>
      <c r="H121" s="272"/>
      <c r="I121" s="254"/>
      <c r="J121" s="51" t="str">
        <f>IF(AND('Mapa final'!$AB$52="Media",'Mapa final'!$AD$52="Leve"),CONCATENATE("R16C",'Mapa final'!$R$52),"")</f>
        <v/>
      </c>
      <c r="K121" s="52" t="str">
        <f>IF(AND('Mapa final'!$AB$53="Media",'Mapa final'!$AD$53="Leve"),CONCATENATE("R16C",'Mapa final'!$R$53),"")</f>
        <v/>
      </c>
      <c r="L121" s="113" t="str">
        <f>IF(AND('Mapa final'!$AB$54="Media",'Mapa final'!$AD$54="Leve"),CONCATENATE("R16C",'Mapa final'!$R$54),"")</f>
        <v/>
      </c>
      <c r="M121" s="51" t="str">
        <f>IF(AND('Mapa final'!$AB$52="Media",'Mapa final'!$AD$52="Menor"),CONCATENATE("R16C",'Mapa final'!$R$52),"")</f>
        <v>R16C1</v>
      </c>
      <c r="N121" s="52" t="str">
        <f>IF(AND('Mapa final'!$AB$53="Media",'Mapa final'!$AD$53="Menor"),CONCATENATE("R16C",'Mapa final'!$R$53),"")</f>
        <v/>
      </c>
      <c r="O121" s="113" t="str">
        <f>IF(AND('Mapa final'!$AB$54="Media",'Mapa final'!$AD$54="Menor"),CONCATENATE("R16C",'Mapa final'!$R$54),"")</f>
        <v/>
      </c>
      <c r="P121" s="51" t="str">
        <f>IF(AND('Mapa final'!$AB$52="Media",'Mapa final'!$AD$52="Moderado"),CONCATENATE("R16C",'Mapa final'!$R$52),"")</f>
        <v/>
      </c>
      <c r="Q121" s="52" t="str">
        <f>IF(AND('Mapa final'!$AB$53="Media",'Mapa final'!$AD$53="Moderado"),CONCATENATE("R16C",'Mapa final'!$R$53),"")</f>
        <v/>
      </c>
      <c r="R121" s="113" t="str">
        <f>IF(AND('Mapa final'!$AB$54="Media",'Mapa final'!$AD$54="Moderado"),CONCATENATE("R16C",'Mapa final'!$R$54),"")</f>
        <v/>
      </c>
      <c r="S121" s="107" t="str">
        <f>IF(AND('Mapa final'!$AB$52="Media",'Mapa final'!$AD$52="Mayor"),CONCATENATE("R16C",'Mapa final'!$R$52),"")</f>
        <v/>
      </c>
      <c r="T121" s="44" t="str">
        <f>IF(AND('Mapa final'!$AB$53="Media",'Mapa final'!$AD$53="Mayor"),CONCATENATE("R16C",'Mapa final'!$R$53),"")</f>
        <v/>
      </c>
      <c r="U121" s="108" t="str">
        <f>IF(AND('Mapa final'!$AB$54="Media",'Mapa final'!$AD$54="Mayor"),CONCATENATE("R16C",'Mapa final'!$R$54),"")</f>
        <v/>
      </c>
      <c r="V121" s="45" t="str">
        <f>IF(AND('Mapa final'!$AB$52="Media",'Mapa final'!$AD$52="Catastrófico"),CONCATENATE("R16C",'Mapa final'!$R$52),"")</f>
        <v/>
      </c>
      <c r="W121" s="46" t="str">
        <f>IF(AND('Mapa final'!$AB$53="Media",'Mapa final'!$AD$53="Catastrófico"),CONCATENATE("R16C",'Mapa final'!$R$53),"")</f>
        <v/>
      </c>
      <c r="X121" s="102" t="str">
        <f>IF(AND('Mapa final'!$AB$54="Media",'Mapa final'!$AD$54="Catastrófico"),CONCATENATE("R16C",'Mapa final'!$R$54),"")</f>
        <v/>
      </c>
      <c r="Y121" s="58"/>
      <c r="Z121" s="293"/>
      <c r="AA121" s="294"/>
      <c r="AB121" s="294"/>
      <c r="AC121" s="294"/>
      <c r="AD121" s="294"/>
      <c r="AE121" s="295"/>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row>
    <row r="122" spans="1:61" ht="15" customHeight="1" x14ac:dyDescent="0.25">
      <c r="A122" s="58"/>
      <c r="B122" s="282"/>
      <c r="C122" s="282"/>
      <c r="D122" s="283"/>
      <c r="E122" s="259"/>
      <c r="F122" s="272"/>
      <c r="G122" s="272"/>
      <c r="H122" s="272"/>
      <c r="I122" s="254"/>
      <c r="J122" s="51" t="str">
        <f>IF(AND('Mapa final'!$AB$55="Media",'Mapa final'!$AD$55="Leve"),CONCATENATE("R17C",'Mapa final'!$R$55),"")</f>
        <v/>
      </c>
      <c r="K122" s="52" t="str">
        <f>IF(AND('Mapa final'!$AB$56="Media",'Mapa final'!$AD$56="Leve"),CONCATENATE("R17C",'Mapa final'!$R$56),"")</f>
        <v/>
      </c>
      <c r="L122" s="113" t="str">
        <f>IF(AND('Mapa final'!$AB$57="Media",'Mapa final'!$AD$57="Leve"),CONCATENATE("R17C",'Mapa final'!$R$57),"")</f>
        <v/>
      </c>
      <c r="M122" s="51" t="str">
        <f>IF(AND('Mapa final'!$AB$55="Media",'Mapa final'!$AD$55="Menor"),CONCATENATE("R17C",'Mapa final'!$R$55),"")</f>
        <v/>
      </c>
      <c r="N122" s="52" t="str">
        <f>IF(AND('Mapa final'!$AB$56="Media",'Mapa final'!$AD$56="Menor"),CONCATENATE("R17C",'Mapa final'!$R$56),"")</f>
        <v/>
      </c>
      <c r="O122" s="113" t="str">
        <f>IF(AND('Mapa final'!$AB$57="Media",'Mapa final'!$AD$57="Menor"),CONCATENATE("R17C",'Mapa final'!$R$57),"")</f>
        <v/>
      </c>
      <c r="P122" s="51" t="str">
        <f>IF(AND('Mapa final'!$AB$55="Media",'Mapa final'!$AD$55="Moderado"),CONCATENATE("R17C",'Mapa final'!$R$55),"")</f>
        <v/>
      </c>
      <c r="Q122" s="52" t="str">
        <f>IF(AND('Mapa final'!$AB$56="Media",'Mapa final'!$AD$56="Moderado"),CONCATENATE("R17C",'Mapa final'!$R$56),"")</f>
        <v/>
      </c>
      <c r="R122" s="113" t="str">
        <f>IF(AND('Mapa final'!$AB$57="Media",'Mapa final'!$AD$57="Moderado"),CONCATENATE("R17C",'Mapa final'!$R$57),"")</f>
        <v/>
      </c>
      <c r="S122" s="107" t="str">
        <f>IF(AND('Mapa final'!$AB$55="Media",'Mapa final'!$AD$55="Mayor"),CONCATENATE("R17C",'Mapa final'!$R$55),"")</f>
        <v>R17C1</v>
      </c>
      <c r="T122" s="44" t="str">
        <f>IF(AND('Mapa final'!$AB$56="Media",'Mapa final'!$AD$56="Mayor"),CONCATENATE("R17C",'Mapa final'!$R$56),"")</f>
        <v/>
      </c>
      <c r="U122" s="108" t="str">
        <f>IF(AND('Mapa final'!$AB$57="Media",'Mapa final'!$AD$57="Mayor"),CONCATENATE("R17C",'Mapa final'!$R$57),"")</f>
        <v/>
      </c>
      <c r="V122" s="45" t="str">
        <f>IF(AND('Mapa final'!$AB$55="Media",'Mapa final'!$AD$55="Catastrófico"),CONCATENATE("R17C",'Mapa final'!$R$55),"")</f>
        <v/>
      </c>
      <c r="W122" s="46" t="str">
        <f>IF(AND('Mapa final'!$AB$56="Media",'Mapa final'!$AD$56="Catastrófico"),CONCATENATE("R17C",'Mapa final'!$R$56),"")</f>
        <v/>
      </c>
      <c r="X122" s="102" t="str">
        <f>IF(AND('Mapa final'!$AB$57="Media",'Mapa final'!$AD$57="Catastrófico"),CONCATENATE("R17C",'Mapa final'!$R$57),"")</f>
        <v/>
      </c>
      <c r="Y122" s="58"/>
      <c r="Z122" s="293"/>
      <c r="AA122" s="294"/>
      <c r="AB122" s="294"/>
      <c r="AC122" s="294"/>
      <c r="AD122" s="294"/>
      <c r="AE122" s="295"/>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row>
    <row r="123" spans="1:61" ht="15" customHeight="1" x14ac:dyDescent="0.25">
      <c r="A123" s="58"/>
      <c r="B123" s="282"/>
      <c r="C123" s="282"/>
      <c r="D123" s="283"/>
      <c r="E123" s="259"/>
      <c r="F123" s="272"/>
      <c r="G123" s="272"/>
      <c r="H123" s="272"/>
      <c r="I123" s="254"/>
      <c r="J123" s="51" t="str">
        <f>IF(AND('Mapa final'!$AB$58="Media",'Mapa final'!$AD$58="Leve"),CONCATENATE("R18C",'Mapa final'!$R$58),"")</f>
        <v/>
      </c>
      <c r="K123" s="52" t="str">
        <f>IF(AND('Mapa final'!$AB$59="Media",'Mapa final'!$AD$59="Leve"),CONCATENATE("R18C",'Mapa final'!$R$59),"")</f>
        <v/>
      </c>
      <c r="L123" s="113" t="str">
        <f>IF(AND('Mapa final'!$AB$60="Media",'Mapa final'!$AD$60="Leve"),CONCATENATE("R18C",'Mapa final'!$R$60),"")</f>
        <v/>
      </c>
      <c r="M123" s="51" t="str">
        <f>IF(AND('Mapa final'!$AB$58="Media",'Mapa final'!$AD$58="Menor"),CONCATENATE("R18C",'Mapa final'!$R$58),"")</f>
        <v/>
      </c>
      <c r="N123" s="52" t="str">
        <f>IF(AND('Mapa final'!$AB$59="Media",'Mapa final'!$AD$59="Menor"),CONCATENATE("R18C",'Mapa final'!$R$59),"")</f>
        <v/>
      </c>
      <c r="O123" s="113" t="str">
        <f>IF(AND('Mapa final'!$AB$60="Media",'Mapa final'!$AD$60="Menor"),CONCATENATE("R18C",'Mapa final'!$R$60),"")</f>
        <v/>
      </c>
      <c r="P123" s="51" t="str">
        <f>IF(AND('Mapa final'!$AB$58="Media",'Mapa final'!$AD$58="Moderado"),CONCATENATE("R18C",'Mapa final'!$R$58),"")</f>
        <v>R18C1</v>
      </c>
      <c r="Q123" s="52" t="str">
        <f>IF(AND('Mapa final'!$AB$59="Media",'Mapa final'!$AD$59="Moderado"),CONCATENATE("R18C",'Mapa final'!$R$59),"")</f>
        <v/>
      </c>
      <c r="R123" s="113" t="str">
        <f>IF(AND('Mapa final'!$AB$60="Media",'Mapa final'!$AD$60="Moderado"),CONCATENATE("R18C",'Mapa final'!$R$60),"")</f>
        <v/>
      </c>
      <c r="S123" s="107" t="str">
        <f>IF(AND('Mapa final'!$AB$58="Media",'Mapa final'!$AD$58="Mayor"),CONCATENATE("R18C",'Mapa final'!$R$58),"")</f>
        <v/>
      </c>
      <c r="T123" s="44" t="str">
        <f>IF(AND('Mapa final'!$AB$59="Media",'Mapa final'!$AD$59="Mayor"),CONCATENATE("R18C",'Mapa final'!$R$59),"")</f>
        <v/>
      </c>
      <c r="U123" s="108" t="str">
        <f>IF(AND('Mapa final'!$AB$60="Media",'Mapa final'!$AD$60="Mayor"),CONCATENATE("R18C",'Mapa final'!$R$60),"")</f>
        <v/>
      </c>
      <c r="V123" s="45" t="str">
        <f>IF(AND('Mapa final'!$AB$58="Media",'Mapa final'!$AD$58="Catastrófico"),CONCATENATE("R18C",'Mapa final'!$R$58),"")</f>
        <v/>
      </c>
      <c r="W123" s="46" t="str">
        <f>IF(AND('Mapa final'!$AB$59="Media",'Mapa final'!$AD$59="Catastrófico"),CONCATENATE("R18C",'Mapa final'!$R$59),"")</f>
        <v/>
      </c>
      <c r="X123" s="102" t="str">
        <f>IF(AND('Mapa final'!$AB$60="Media",'Mapa final'!$AD$60="Catastrófico"),CONCATENATE("R18C",'Mapa final'!$R$60),"")</f>
        <v/>
      </c>
      <c r="Y123" s="58"/>
      <c r="Z123" s="293"/>
      <c r="AA123" s="294"/>
      <c r="AB123" s="294"/>
      <c r="AC123" s="294"/>
      <c r="AD123" s="294"/>
      <c r="AE123" s="295"/>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row>
    <row r="124" spans="1:61" ht="15" customHeight="1" x14ac:dyDescent="0.25">
      <c r="A124" s="58"/>
      <c r="B124" s="282"/>
      <c r="C124" s="282"/>
      <c r="D124" s="283"/>
      <c r="E124" s="259"/>
      <c r="F124" s="272"/>
      <c r="G124" s="272"/>
      <c r="H124" s="272"/>
      <c r="I124" s="254"/>
      <c r="J124" s="51" t="str">
        <f>IF(AND('Mapa final'!$AB$61="Media",'Mapa final'!$AD$61="Leve"),CONCATENATE("R19C",'Mapa final'!$R$61),"")</f>
        <v/>
      </c>
      <c r="K124" s="52" t="str">
        <f>IF(AND('Mapa final'!$AB$62="Media",'Mapa final'!$AD$62="Leve"),CONCATENATE("R19C",'Mapa final'!$R$62),"")</f>
        <v/>
      </c>
      <c r="L124" s="113" t="str">
        <f>IF(AND('Mapa final'!$AB$63="Media",'Mapa final'!$AD$63="Leve"),CONCATENATE("R19C",'Mapa final'!$R$63),"")</f>
        <v/>
      </c>
      <c r="M124" s="51" t="str">
        <f>IF(AND('Mapa final'!$AB$61="Media",'Mapa final'!$AD$61="Menor"),CONCATENATE("R19C",'Mapa final'!$R$61),"")</f>
        <v/>
      </c>
      <c r="N124" s="52" t="str">
        <f>IF(AND('Mapa final'!$AB$62="Media",'Mapa final'!$AD$62="Menor"),CONCATENATE("R19C",'Mapa final'!$R$62),"")</f>
        <v/>
      </c>
      <c r="O124" s="113" t="str">
        <f>IF(AND('Mapa final'!$AB$63="Media",'Mapa final'!$AD$63="Menor"),CONCATENATE("R19C",'Mapa final'!$R$63),"")</f>
        <v/>
      </c>
      <c r="P124" s="51" t="str">
        <f>IF(AND('Mapa final'!$AB$61="Media",'Mapa final'!$AD$61="Moderado"),CONCATENATE("R19C",'Mapa final'!$R$61),"")</f>
        <v>R19C1</v>
      </c>
      <c r="Q124" s="52" t="str">
        <f>IF(AND('Mapa final'!$AB$62="Media",'Mapa final'!$AD$62="Moderado"),CONCATENATE("R19C",'Mapa final'!$R$62),"")</f>
        <v/>
      </c>
      <c r="R124" s="113" t="str">
        <f>IF(AND('Mapa final'!$AB$63="Media",'Mapa final'!$AD$63="Moderado"),CONCATENATE("R19C",'Mapa final'!$R$63),"")</f>
        <v/>
      </c>
      <c r="S124" s="107" t="str">
        <f>IF(AND('Mapa final'!$AB$61="Media",'Mapa final'!$AD$61="Mayor"),CONCATENATE("R19C",'Mapa final'!$R$61),"")</f>
        <v/>
      </c>
      <c r="T124" s="44" t="str">
        <f>IF(AND('Mapa final'!$AB$62="Media",'Mapa final'!$AD$62="Mayor"),CONCATENATE("R19C",'Mapa final'!$R$62),"")</f>
        <v/>
      </c>
      <c r="U124" s="108" t="str">
        <f>IF(AND('Mapa final'!$AB$63="Media",'Mapa final'!$AD$63="Mayor"),CONCATENATE("R19C",'Mapa final'!$R$63),"")</f>
        <v/>
      </c>
      <c r="V124" s="45" t="str">
        <f>IF(AND('Mapa final'!$AB$61="Media",'Mapa final'!$AD$61="Catastrófico"),CONCATENATE("R19C",'Mapa final'!$R$61),"")</f>
        <v/>
      </c>
      <c r="W124" s="46" t="str">
        <f>IF(AND('Mapa final'!$AB$62="Media",'Mapa final'!$AD$62="Catastrófico"),CONCATENATE("R19C",'Mapa final'!$R$62),"")</f>
        <v/>
      </c>
      <c r="X124" s="102" t="str">
        <f>IF(AND('Mapa final'!$AB$63="Media",'Mapa final'!$AD$63="Catastrófico"),CONCATENATE("R19C",'Mapa final'!$R$63),"")</f>
        <v/>
      </c>
      <c r="Y124" s="58"/>
      <c r="Z124" s="293"/>
      <c r="AA124" s="294"/>
      <c r="AB124" s="294"/>
      <c r="AC124" s="294"/>
      <c r="AD124" s="294"/>
      <c r="AE124" s="295"/>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row>
    <row r="125" spans="1:61" ht="15" customHeight="1" x14ac:dyDescent="0.25">
      <c r="A125" s="58"/>
      <c r="B125" s="282"/>
      <c r="C125" s="282"/>
      <c r="D125" s="283"/>
      <c r="E125" s="259"/>
      <c r="F125" s="272"/>
      <c r="G125" s="272"/>
      <c r="H125" s="272"/>
      <c r="I125" s="254"/>
      <c r="J125" s="51" t="str">
        <f>IF(AND('Mapa final'!$AB$64="Media",'Mapa final'!$AD$64="Leve"),CONCATENATE("R20C",'Mapa final'!$R$64),"")</f>
        <v/>
      </c>
      <c r="K125" s="52" t="str">
        <f>IF(AND('Mapa final'!$AB$65="Media",'Mapa final'!$AD$65="Leve"),CONCATENATE("R20C",'Mapa final'!$R$65),"")</f>
        <v/>
      </c>
      <c r="L125" s="113" t="str">
        <f>IF(AND('Mapa final'!$AB$66="Media",'Mapa final'!$AD$66="Leve"),CONCATENATE("R20C",'Mapa final'!$R$66),"")</f>
        <v/>
      </c>
      <c r="M125" s="51" t="str">
        <f>IF(AND('Mapa final'!$AB$64="Media",'Mapa final'!$AD$64="Menor"),CONCATENATE("R20C",'Mapa final'!$R$64),"")</f>
        <v/>
      </c>
      <c r="N125" s="52" t="str">
        <f>IF(AND('Mapa final'!$AB$65="Media",'Mapa final'!$AD$65="Menor"),CONCATENATE("R20C",'Mapa final'!$R$65),"")</f>
        <v/>
      </c>
      <c r="O125" s="113" t="str">
        <f>IF(AND('Mapa final'!$AB$66="Media",'Mapa final'!$AD$66="Menor"),CONCATENATE("R20C",'Mapa final'!$R$66),"")</f>
        <v/>
      </c>
      <c r="P125" s="51" t="str">
        <f>IF(AND('Mapa final'!$AB$64="Media",'Mapa final'!$AD$64="Moderado"),CONCATENATE("R20C",'Mapa final'!$R$64),"")</f>
        <v/>
      </c>
      <c r="Q125" s="52" t="str">
        <f>IF(AND('Mapa final'!$AB$65="Media",'Mapa final'!$AD$65="Moderado"),CONCATENATE("R20C",'Mapa final'!$R$65),"")</f>
        <v/>
      </c>
      <c r="R125" s="113" t="str">
        <f>IF(AND('Mapa final'!$AB$66="Media",'Mapa final'!$AD$66="Moderado"),CONCATENATE("R20C",'Mapa final'!$R$66),"")</f>
        <v/>
      </c>
      <c r="S125" s="107" t="str">
        <f>IF(AND('Mapa final'!$AB$64="Media",'Mapa final'!$AD$64="Mayor"),CONCATENATE("R20C",'Mapa final'!$R$64),"")</f>
        <v/>
      </c>
      <c r="T125" s="44" t="str">
        <f>IF(AND('Mapa final'!$AB$65="Media",'Mapa final'!$AD$65="Mayor"),CONCATENATE("R20C",'Mapa final'!$R$65),"")</f>
        <v/>
      </c>
      <c r="U125" s="108" t="str">
        <f>IF(AND('Mapa final'!$AB$66="Media",'Mapa final'!$AD$66="Mayor"),CONCATENATE("R20C",'Mapa final'!$R$66),"")</f>
        <v/>
      </c>
      <c r="V125" s="45" t="str">
        <f>IF(AND('Mapa final'!$AB$64="Media",'Mapa final'!$AD$64="Catastrófico"),CONCATENATE("R20C",'Mapa final'!$R$64),"")</f>
        <v/>
      </c>
      <c r="W125" s="46" t="str">
        <f>IF(AND('Mapa final'!$AB$65="Media",'Mapa final'!$AD$65="Catastrófico"),CONCATENATE("R20C",'Mapa final'!$R$65),"")</f>
        <v/>
      </c>
      <c r="X125" s="102" t="str">
        <f>IF(AND('Mapa final'!$AB$66="Media",'Mapa final'!$AD$66="Catastrófico"),CONCATENATE("R20C",'Mapa final'!$R$66),"")</f>
        <v/>
      </c>
      <c r="Y125" s="58"/>
      <c r="Z125" s="293"/>
      <c r="AA125" s="294"/>
      <c r="AB125" s="294"/>
      <c r="AC125" s="294"/>
      <c r="AD125" s="294"/>
      <c r="AE125" s="295"/>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row>
    <row r="126" spans="1:61" ht="15" customHeight="1" x14ac:dyDescent="0.25">
      <c r="A126" s="58"/>
      <c r="B126" s="282"/>
      <c r="C126" s="282"/>
      <c r="D126" s="283"/>
      <c r="E126" s="259"/>
      <c r="F126" s="272"/>
      <c r="G126" s="272"/>
      <c r="H126" s="272"/>
      <c r="I126" s="254"/>
      <c r="J126" s="51" t="str">
        <f>IF(AND('Mapa final'!$AB$67="Media",'Mapa final'!$AD$67="Leve"),CONCATENATE("R21C",'Mapa final'!$R$67),"")</f>
        <v/>
      </c>
      <c r="K126" s="52" t="str">
        <f>IF(AND('Mapa final'!$AB$68="Media",'Mapa final'!$AD$68="Leve"),CONCATENATE("R21C",'Mapa final'!$R$68),"")</f>
        <v/>
      </c>
      <c r="L126" s="113" t="str">
        <f>IF(AND('Mapa final'!$AB$69="Media",'Mapa final'!$AD$69="Leve"),CONCATENATE("R21C",'Mapa final'!$R$69),"")</f>
        <v/>
      </c>
      <c r="M126" s="51" t="str">
        <f>IF(AND('Mapa final'!$AB$67="Media",'Mapa final'!$AD$67="Menor"),CONCATENATE("R21C",'Mapa final'!$R$67),"")</f>
        <v/>
      </c>
      <c r="N126" s="52" t="str">
        <f>IF(AND('Mapa final'!$AB$68="Media",'Mapa final'!$AD$68="Menor"),CONCATENATE("R21C",'Mapa final'!$R$68),"")</f>
        <v/>
      </c>
      <c r="O126" s="113" t="str">
        <f>IF(AND('Mapa final'!$AB$69="Media",'Mapa final'!$AD$69="Menor"),CONCATENATE("R21C",'Mapa final'!$R$69),"")</f>
        <v/>
      </c>
      <c r="P126" s="51" t="str">
        <f>IF(AND('Mapa final'!$AB$67="Media",'Mapa final'!$AD$67="Moderado"),CONCATENATE("R21C",'Mapa final'!$R$67),"")</f>
        <v/>
      </c>
      <c r="Q126" s="52" t="str">
        <f>IF(AND('Mapa final'!$AB$68="Media",'Mapa final'!$AD$68="Moderado"),CONCATENATE("R21C",'Mapa final'!$R$68),"")</f>
        <v/>
      </c>
      <c r="R126" s="113" t="str">
        <f>IF(AND('Mapa final'!$AB$69="Media",'Mapa final'!$AD$69="Moderado"),CONCATENATE("R21C",'Mapa final'!$R$69),"")</f>
        <v/>
      </c>
      <c r="S126" s="107" t="str">
        <f>IF(AND('Mapa final'!$AB$67="Media",'Mapa final'!$AD$67="Mayor"),CONCATENATE("R21C",'Mapa final'!$R$67),"")</f>
        <v/>
      </c>
      <c r="T126" s="44" t="str">
        <f>IF(AND('Mapa final'!$AB$68="Media",'Mapa final'!$AD$68="Mayor"),CONCATENATE("R21C",'Mapa final'!$R$68),"")</f>
        <v/>
      </c>
      <c r="U126" s="108" t="str">
        <f>IF(AND('Mapa final'!$AB$69="Media",'Mapa final'!$AD$69="Mayor"),CONCATENATE("R21C",'Mapa final'!$R$69),"")</f>
        <v/>
      </c>
      <c r="V126" s="45" t="str">
        <f>IF(AND('Mapa final'!$AB$67="Media",'Mapa final'!$AD$67="Catastrófico"),CONCATENATE("R21C",'Mapa final'!$R$67),"")</f>
        <v/>
      </c>
      <c r="W126" s="46" t="str">
        <f>IF(AND('Mapa final'!$AB$68="Media",'Mapa final'!$AD$68="Catastrófico"),CONCATENATE("R21C",'Mapa final'!$R$68),"")</f>
        <v/>
      </c>
      <c r="X126" s="102" t="str">
        <f>IF(AND('Mapa final'!$AB$69="Media",'Mapa final'!$AD$69="Catastrófico"),CONCATENATE("R21C",'Mapa final'!$R$69),"")</f>
        <v/>
      </c>
      <c r="Y126" s="58"/>
      <c r="Z126" s="293"/>
      <c r="AA126" s="294"/>
      <c r="AB126" s="294"/>
      <c r="AC126" s="294"/>
      <c r="AD126" s="294"/>
      <c r="AE126" s="295"/>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row>
    <row r="127" spans="1:61" ht="15" customHeight="1" x14ac:dyDescent="0.25">
      <c r="A127" s="58"/>
      <c r="B127" s="282"/>
      <c r="C127" s="282"/>
      <c r="D127" s="283"/>
      <c r="E127" s="259"/>
      <c r="F127" s="272"/>
      <c r="G127" s="272"/>
      <c r="H127" s="272"/>
      <c r="I127" s="254"/>
      <c r="J127" s="51" t="str">
        <f>IF(AND('Mapa final'!$AB$70="Media",'Mapa final'!$AD$70="Leve"),CONCATENATE("R22C",'Mapa final'!$R$70),"")</f>
        <v/>
      </c>
      <c r="K127" s="52" t="str">
        <f>IF(AND('Mapa final'!$AB$71="Media",'Mapa final'!$AD$71="Leve"),CONCATENATE("R22C",'Mapa final'!$R$71),"")</f>
        <v/>
      </c>
      <c r="L127" s="113" t="str">
        <f>IF(AND('Mapa final'!$AB$72="Media",'Mapa final'!$AD$72="Leve"),CONCATENATE("R22C",'Mapa final'!$R$72),"")</f>
        <v/>
      </c>
      <c r="M127" s="51" t="str">
        <f>IF(AND('Mapa final'!$AB$70="Media",'Mapa final'!$AD$70="Menor"),CONCATENATE("R22C",'Mapa final'!$R$70),"")</f>
        <v/>
      </c>
      <c r="N127" s="52" t="str">
        <f>IF(AND('Mapa final'!$AB$71="Media",'Mapa final'!$AD$71="Menor"),CONCATENATE("R22C",'Mapa final'!$R$71),"")</f>
        <v/>
      </c>
      <c r="O127" s="113" t="str">
        <f>IF(AND('Mapa final'!$AB$72="Media",'Mapa final'!$AD$72="Menor"),CONCATENATE("R22C",'Mapa final'!$R$72),"")</f>
        <v/>
      </c>
      <c r="P127" s="51" t="str">
        <f>IF(AND('Mapa final'!$AB$70="Media",'Mapa final'!$AD$70="Moderado"),CONCATENATE("R22C",'Mapa final'!$R$70),"")</f>
        <v/>
      </c>
      <c r="Q127" s="52" t="str">
        <f>IF(AND('Mapa final'!$AB$71="Media",'Mapa final'!$AD$71="Moderado"),CONCATENATE("R22C",'Mapa final'!$R$71),"")</f>
        <v/>
      </c>
      <c r="R127" s="113" t="str">
        <f>IF(AND('Mapa final'!$AB$72="Media",'Mapa final'!$AD$72="Moderado"),CONCATENATE("R22C",'Mapa final'!$R$72),"")</f>
        <v/>
      </c>
      <c r="S127" s="107" t="str">
        <f>IF(AND('Mapa final'!$AB$70="Media",'Mapa final'!$AD$70="Mayor"),CONCATENATE("R22C",'Mapa final'!$R$70),"")</f>
        <v/>
      </c>
      <c r="T127" s="44" t="str">
        <f>IF(AND('Mapa final'!$AB$71="Media",'Mapa final'!$AD$71="Mayor"),CONCATENATE("R22C",'Mapa final'!$R$71),"")</f>
        <v/>
      </c>
      <c r="U127" s="108" t="str">
        <f>IF(AND('Mapa final'!$AB$72="Media",'Mapa final'!$AD$72="Mayor"),CONCATENATE("R22C",'Mapa final'!$R$72),"")</f>
        <v/>
      </c>
      <c r="V127" s="45" t="str">
        <f>IF(AND('Mapa final'!$AB$70="Media",'Mapa final'!$AD$70="Catastrófico"),CONCATENATE("R22C",'Mapa final'!$R$70),"")</f>
        <v/>
      </c>
      <c r="W127" s="46" t="str">
        <f>IF(AND('Mapa final'!$AB$71="Media",'Mapa final'!$AD$71="Catastrófico"),CONCATENATE("R22C",'Mapa final'!$R$71),"")</f>
        <v/>
      </c>
      <c r="X127" s="102" t="str">
        <f>IF(AND('Mapa final'!$AB$72="Media",'Mapa final'!$AD$72="Catastrófico"),CONCATENATE("R22C",'Mapa final'!$R$72),"")</f>
        <v/>
      </c>
      <c r="Y127" s="58"/>
      <c r="Z127" s="293"/>
      <c r="AA127" s="294"/>
      <c r="AB127" s="294"/>
      <c r="AC127" s="294"/>
      <c r="AD127" s="294"/>
      <c r="AE127" s="295"/>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row>
    <row r="128" spans="1:61" ht="15" customHeight="1" x14ac:dyDescent="0.25">
      <c r="A128" s="58"/>
      <c r="B128" s="282"/>
      <c r="C128" s="282"/>
      <c r="D128" s="283"/>
      <c r="E128" s="259"/>
      <c r="F128" s="272"/>
      <c r="G128" s="272"/>
      <c r="H128" s="272"/>
      <c r="I128" s="254"/>
      <c r="J128" s="51" t="str">
        <f>IF(AND('Mapa final'!$AB$73="Media",'Mapa final'!$AD$73="Leve"),CONCATENATE("R23C",'Mapa final'!$R$73),"")</f>
        <v/>
      </c>
      <c r="K128" s="52" t="str">
        <f>IF(AND('Mapa final'!$AB$74="Media",'Mapa final'!$AD$74="Leve"),CONCATENATE("R23C",'Mapa final'!$R$74),"")</f>
        <v/>
      </c>
      <c r="L128" s="113" t="str">
        <f>IF(AND('Mapa final'!$AB$75="Media",'Mapa final'!$AD$75="Leve"),CONCATENATE("R23C",'Mapa final'!$R$75),"")</f>
        <v/>
      </c>
      <c r="M128" s="51" t="str">
        <f>IF(AND('Mapa final'!$AB$73="Media",'Mapa final'!$AD$73="Menor"),CONCATENATE("R23C",'Mapa final'!$R$73),"")</f>
        <v/>
      </c>
      <c r="N128" s="52" t="str">
        <f>IF(AND('Mapa final'!$AB$74="Media",'Mapa final'!$AD$74="Menor"),CONCATENATE("R23C",'Mapa final'!$R$74),"")</f>
        <v/>
      </c>
      <c r="O128" s="113" t="str">
        <f>IF(AND('Mapa final'!$AB$75="Media",'Mapa final'!$AD$75="Menor"),CONCATENATE("R23C",'Mapa final'!$R$75),"")</f>
        <v/>
      </c>
      <c r="P128" s="51" t="str">
        <f>IF(AND('Mapa final'!$AB$73="Media",'Mapa final'!$AD$73="Moderado"),CONCATENATE("R23C",'Mapa final'!$R$73),"")</f>
        <v/>
      </c>
      <c r="Q128" s="52" t="str">
        <f>IF(AND('Mapa final'!$AB$74="Media",'Mapa final'!$AD$74="Moderado"),CONCATENATE("R23C",'Mapa final'!$R$74),"")</f>
        <v/>
      </c>
      <c r="R128" s="113" t="str">
        <f>IF(AND('Mapa final'!$AB$75="Media",'Mapa final'!$AD$75="Moderado"),CONCATENATE("R23C",'Mapa final'!$R$75),"")</f>
        <v/>
      </c>
      <c r="S128" s="107" t="str">
        <f>IF(AND('Mapa final'!$AB$73="Media",'Mapa final'!$AD$73="Mayor"),CONCATENATE("R23C",'Mapa final'!$R$73),"")</f>
        <v/>
      </c>
      <c r="T128" s="44" t="str">
        <f>IF(AND('Mapa final'!$AB$74="Media",'Mapa final'!$AD$74="Mayor"),CONCATENATE("R23C",'Mapa final'!$R$74),"")</f>
        <v/>
      </c>
      <c r="U128" s="108" t="str">
        <f>IF(AND('Mapa final'!$AB$75="Media",'Mapa final'!$AD$75="Mayor"),CONCATENATE("R23C",'Mapa final'!$R$75),"")</f>
        <v/>
      </c>
      <c r="V128" s="45" t="str">
        <f>IF(AND('Mapa final'!$AB$73="Media",'Mapa final'!$AD$73="Catastrófico"),CONCATENATE("R23C",'Mapa final'!$R$73),"")</f>
        <v/>
      </c>
      <c r="W128" s="46" t="str">
        <f>IF(AND('Mapa final'!$AB$74="Media",'Mapa final'!$AD$74="Catastrófico"),CONCATENATE("R23C",'Mapa final'!$R$74),"")</f>
        <v/>
      </c>
      <c r="X128" s="102" t="str">
        <f>IF(AND('Mapa final'!$AB$75="Media",'Mapa final'!$AD$75="Catastrófico"),CONCATENATE("R23C",'Mapa final'!$R$75),"")</f>
        <v/>
      </c>
      <c r="Y128" s="58"/>
      <c r="Z128" s="293"/>
      <c r="AA128" s="294"/>
      <c r="AB128" s="294"/>
      <c r="AC128" s="294"/>
      <c r="AD128" s="294"/>
      <c r="AE128" s="295"/>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row>
    <row r="129" spans="1:61" ht="15" customHeight="1" x14ac:dyDescent="0.25">
      <c r="A129" s="58"/>
      <c r="B129" s="282"/>
      <c r="C129" s="282"/>
      <c r="D129" s="283"/>
      <c r="E129" s="259"/>
      <c r="F129" s="272"/>
      <c r="G129" s="272"/>
      <c r="H129" s="272"/>
      <c r="I129" s="254"/>
      <c r="J129" s="51" t="str">
        <f>IF(AND('Mapa final'!$AB$76="Media",'Mapa final'!$AD$76="Leve"),CONCATENATE("R24C",'Mapa final'!$R$76),"")</f>
        <v/>
      </c>
      <c r="K129" s="52" t="str">
        <f>IF(AND('Mapa final'!$AB$77="Media",'Mapa final'!$AD$77="Leve"),CONCATENATE("R24C",'Mapa final'!$R$77),"")</f>
        <v/>
      </c>
      <c r="L129" s="113" t="str">
        <f>IF(AND('Mapa final'!$AB$78="Media",'Mapa final'!$AD$78="Leve"),CONCATENATE("R24C",'Mapa final'!$R$78),"")</f>
        <v/>
      </c>
      <c r="M129" s="51" t="str">
        <f>IF(AND('Mapa final'!$AB$76="Media",'Mapa final'!$AD$76="Menor"),CONCATENATE("R24C",'Mapa final'!$R$76),"")</f>
        <v/>
      </c>
      <c r="N129" s="52" t="str">
        <f>IF(AND('Mapa final'!$AB$77="Media",'Mapa final'!$AD$77="Menor"),CONCATENATE("R24C",'Mapa final'!$R$77),"")</f>
        <v/>
      </c>
      <c r="O129" s="113" t="str">
        <f>IF(AND('Mapa final'!$AB$78="Media",'Mapa final'!$AD$78="Menor"),CONCATENATE("R24C",'Mapa final'!$R$78),"")</f>
        <v/>
      </c>
      <c r="P129" s="51" t="str">
        <f>IF(AND('Mapa final'!$AB$76="Media",'Mapa final'!$AD$76="Moderado"),CONCATENATE("R24C",'Mapa final'!$R$76),"")</f>
        <v/>
      </c>
      <c r="Q129" s="52" t="str">
        <f>IF(AND('Mapa final'!$AB$77="Media",'Mapa final'!$AD$77="Moderado"),CONCATENATE("R24C",'Mapa final'!$R$77),"")</f>
        <v/>
      </c>
      <c r="R129" s="113" t="str">
        <f>IF(AND('Mapa final'!$AB$78="Media",'Mapa final'!$AD$78="Moderado"),CONCATENATE("R24C",'Mapa final'!$R$78),"")</f>
        <v/>
      </c>
      <c r="S129" s="107" t="str">
        <f>IF(AND('Mapa final'!$AB$76="Media",'Mapa final'!$AD$76="Mayor"),CONCATENATE("R24C",'Mapa final'!$R$76),"")</f>
        <v/>
      </c>
      <c r="T129" s="44" t="str">
        <f>IF(AND('Mapa final'!$AB$77="Media",'Mapa final'!$AD$77="Mayor"),CONCATENATE("R24C",'Mapa final'!$R$77),"")</f>
        <v/>
      </c>
      <c r="U129" s="108" t="str">
        <f>IF(AND('Mapa final'!$AB$78="Media",'Mapa final'!$AD$78="Mayor"),CONCATENATE("R24C",'Mapa final'!$R$78),"")</f>
        <v/>
      </c>
      <c r="V129" s="45" t="str">
        <f>IF(AND('Mapa final'!$AB$76="Media",'Mapa final'!$AD$76="Catastrófico"),CONCATENATE("R24C",'Mapa final'!$R$76),"")</f>
        <v/>
      </c>
      <c r="W129" s="46" t="str">
        <f>IF(AND('Mapa final'!$AB$77="Media",'Mapa final'!$AD$77="Catastrófico"),CONCATENATE("R24C",'Mapa final'!$R$77),"")</f>
        <v/>
      </c>
      <c r="X129" s="102" t="str">
        <f>IF(AND('Mapa final'!$AB$78="Media",'Mapa final'!$AD$78="Catastrófico"),CONCATENATE("R24C",'Mapa final'!$R$78),"")</f>
        <v/>
      </c>
      <c r="Y129" s="58"/>
      <c r="Z129" s="293"/>
      <c r="AA129" s="294"/>
      <c r="AB129" s="294"/>
      <c r="AC129" s="294"/>
      <c r="AD129" s="294"/>
      <c r="AE129" s="295"/>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row>
    <row r="130" spans="1:61" ht="15" customHeight="1" x14ac:dyDescent="0.25">
      <c r="A130" s="58"/>
      <c r="B130" s="282"/>
      <c r="C130" s="282"/>
      <c r="D130" s="283"/>
      <c r="E130" s="259"/>
      <c r="F130" s="272"/>
      <c r="G130" s="272"/>
      <c r="H130" s="272"/>
      <c r="I130" s="254"/>
      <c r="J130" s="51" t="str">
        <f>IF(AND('Mapa final'!$AB$79="Media",'Mapa final'!$AD$79="Leve"),CONCATENATE("R25C",'Mapa final'!$R$79),"")</f>
        <v/>
      </c>
      <c r="K130" s="52" t="str">
        <f>IF(AND('Mapa final'!$AB$80="Media",'Mapa final'!$AD$80="Leve"),CONCATENATE("R25C",'Mapa final'!$R$80),"")</f>
        <v/>
      </c>
      <c r="L130" s="113" t="str">
        <f>IF(AND('Mapa final'!$AB$81="Media",'Mapa final'!$AD$81="Leve"),CONCATENATE("R25C",'Mapa final'!$R$81),"")</f>
        <v/>
      </c>
      <c r="M130" s="51" t="str">
        <f>IF(AND('Mapa final'!$AB$79="Media",'Mapa final'!$AD$79="Menor"),CONCATENATE("R25C",'Mapa final'!$R$79),"")</f>
        <v/>
      </c>
      <c r="N130" s="52" t="str">
        <f>IF(AND('Mapa final'!$AB$80="Media",'Mapa final'!$AD$80="Menor"),CONCATENATE("R25C",'Mapa final'!$R$80),"")</f>
        <v/>
      </c>
      <c r="O130" s="113" t="str">
        <f>IF(AND('Mapa final'!$AB$81="Media",'Mapa final'!$AD$81="Menor"),CONCATENATE("R25C",'Mapa final'!$R$81),"")</f>
        <v/>
      </c>
      <c r="P130" s="51" t="str">
        <f>IF(AND('Mapa final'!$AB$79="Media",'Mapa final'!$AD$79="Moderado"),CONCATENATE("R25C",'Mapa final'!$R$79),"")</f>
        <v/>
      </c>
      <c r="Q130" s="52" t="str">
        <f>IF(AND('Mapa final'!$AB$80="Media",'Mapa final'!$AD$80="Moderado"),CONCATENATE("R25C",'Mapa final'!$R$80),"")</f>
        <v/>
      </c>
      <c r="R130" s="113" t="str">
        <f>IF(AND('Mapa final'!$AB$81="Media",'Mapa final'!$AD$81="Moderado"),CONCATENATE("R25C",'Mapa final'!$R$81),"")</f>
        <v/>
      </c>
      <c r="S130" s="107" t="str">
        <f>IF(AND('Mapa final'!$AB$79="Media",'Mapa final'!$AD$79="Mayor"),CONCATENATE("R25C",'Mapa final'!$R$79),"")</f>
        <v/>
      </c>
      <c r="T130" s="44" t="str">
        <f>IF(AND('Mapa final'!$AB$80="Media",'Mapa final'!$AD$80="Mayor"),CONCATENATE("R25C",'Mapa final'!$R$80),"")</f>
        <v/>
      </c>
      <c r="U130" s="108" t="str">
        <f>IF(AND('Mapa final'!$AB$81="Media",'Mapa final'!$AD$81="Mayor"),CONCATENATE("R25C",'Mapa final'!$R$81),"")</f>
        <v/>
      </c>
      <c r="V130" s="45" t="str">
        <f>IF(AND('Mapa final'!$AB$79="Media",'Mapa final'!$AD$79="Catastrófico"),CONCATENATE("R25C",'Mapa final'!$R$79),"")</f>
        <v/>
      </c>
      <c r="W130" s="46" t="str">
        <f>IF(AND('Mapa final'!$AB$80="Media",'Mapa final'!$AD$80="Catastrófico"),CONCATENATE("R25C",'Mapa final'!$R$80),"")</f>
        <v/>
      </c>
      <c r="X130" s="102" t="str">
        <f>IF(AND('Mapa final'!$AB$81="Media",'Mapa final'!$AD$81="Catastrófico"),CONCATENATE("R25C",'Mapa final'!$R$81),"")</f>
        <v/>
      </c>
      <c r="Y130" s="58"/>
      <c r="Z130" s="293"/>
      <c r="AA130" s="294"/>
      <c r="AB130" s="294"/>
      <c r="AC130" s="294"/>
      <c r="AD130" s="294"/>
      <c r="AE130" s="295"/>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row>
    <row r="131" spans="1:61" ht="15" customHeight="1" x14ac:dyDescent="0.25">
      <c r="A131" s="58"/>
      <c r="B131" s="282"/>
      <c r="C131" s="282"/>
      <c r="D131" s="283"/>
      <c r="E131" s="259"/>
      <c r="F131" s="272"/>
      <c r="G131" s="272"/>
      <c r="H131" s="272"/>
      <c r="I131" s="254"/>
      <c r="J131" s="51" t="str">
        <f>IF(AND('Mapa final'!$AB$82="Media",'Mapa final'!$AD$82="Leve"),CONCATENATE("R26C",'Mapa final'!$R$82),"")</f>
        <v/>
      </c>
      <c r="K131" s="52" t="str">
        <f>IF(AND('Mapa final'!$AB$83="Media",'Mapa final'!$AD$83="Leve"),CONCATENATE("R26C",'Mapa final'!$R$83),"")</f>
        <v/>
      </c>
      <c r="L131" s="113" t="str">
        <f>IF(AND('Mapa final'!$AB$84="Media",'Mapa final'!$AD$84="Leve"),CONCATENATE("R26C",'Mapa final'!$R$84),"")</f>
        <v/>
      </c>
      <c r="M131" s="51" t="str">
        <f>IF(AND('Mapa final'!$AB$82="Media",'Mapa final'!$AD$82="Menor"),CONCATENATE("R26C",'Mapa final'!$R$82),"")</f>
        <v/>
      </c>
      <c r="N131" s="52" t="str">
        <f>IF(AND('Mapa final'!$AB$83="Media",'Mapa final'!$AD$83="Menor"),CONCATENATE("R26C",'Mapa final'!$R$83),"")</f>
        <v/>
      </c>
      <c r="O131" s="113" t="str">
        <f>IF(AND('Mapa final'!$AB$84="Media",'Mapa final'!$AD$84="Menor"),CONCATENATE("R26C",'Mapa final'!$R$84),"")</f>
        <v/>
      </c>
      <c r="P131" s="51" t="str">
        <f>IF(AND('Mapa final'!$AB$82="Media",'Mapa final'!$AD$82="Moderado"),CONCATENATE("R26C",'Mapa final'!$R$82),"")</f>
        <v/>
      </c>
      <c r="Q131" s="52" t="str">
        <f>IF(AND('Mapa final'!$AB$83="Media",'Mapa final'!$AD$83="Moderado"),CONCATENATE("R26C",'Mapa final'!$R$83),"")</f>
        <v/>
      </c>
      <c r="R131" s="113" t="str">
        <f>IF(AND('Mapa final'!$AB$84="Media",'Mapa final'!$AD$84="Moderado"),CONCATENATE("R26C",'Mapa final'!$R$84),"")</f>
        <v/>
      </c>
      <c r="S131" s="107" t="str">
        <f>IF(AND('Mapa final'!$AB$82="Media",'Mapa final'!$AD$82="Mayor"),CONCATENATE("R26C",'Mapa final'!$R$82),"")</f>
        <v/>
      </c>
      <c r="T131" s="44" t="str">
        <f>IF(AND('Mapa final'!$AB$83="Media",'Mapa final'!$AD$83="Mayor"),CONCATENATE("R26C",'Mapa final'!$R$83),"")</f>
        <v/>
      </c>
      <c r="U131" s="108" t="str">
        <f>IF(AND('Mapa final'!$AB$84="Media",'Mapa final'!$AD$84="Mayor"),CONCATENATE("R26C",'Mapa final'!$R$84),"")</f>
        <v/>
      </c>
      <c r="V131" s="45" t="str">
        <f>IF(AND('Mapa final'!$AB$82="Media",'Mapa final'!$AD$82="Catastrófico"),CONCATENATE("R26C",'Mapa final'!$R$82),"")</f>
        <v/>
      </c>
      <c r="W131" s="46" t="str">
        <f>IF(AND('Mapa final'!$AB$83="Media",'Mapa final'!$AD$83="Catastrófico"),CONCATENATE("R26C",'Mapa final'!$R$83),"")</f>
        <v/>
      </c>
      <c r="X131" s="102" t="str">
        <f>IF(AND('Mapa final'!$AB$84="Media",'Mapa final'!$AD$84="Catastrófico"),CONCATENATE("R26C",'Mapa final'!$R$84),"")</f>
        <v/>
      </c>
      <c r="Y131" s="58"/>
      <c r="Z131" s="293"/>
      <c r="AA131" s="294"/>
      <c r="AB131" s="294"/>
      <c r="AC131" s="294"/>
      <c r="AD131" s="294"/>
      <c r="AE131" s="295"/>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row>
    <row r="132" spans="1:61" ht="15" customHeight="1" x14ac:dyDescent="0.25">
      <c r="A132" s="58"/>
      <c r="B132" s="282"/>
      <c r="C132" s="282"/>
      <c r="D132" s="283"/>
      <c r="E132" s="259"/>
      <c r="F132" s="272"/>
      <c r="G132" s="272"/>
      <c r="H132" s="272"/>
      <c r="I132" s="254"/>
      <c r="J132" s="51" t="str">
        <f>IF(AND('Mapa final'!$AB$85="Media",'Mapa final'!$AD$85="Leve"),CONCATENATE("R27C",'Mapa final'!$R$85),"")</f>
        <v/>
      </c>
      <c r="K132" s="52" t="str">
        <f>IF(AND('Mapa final'!$AB$86="Media",'Mapa final'!$AD$86="Leve"),CONCATENATE("R27C",'Mapa final'!$R$86),"")</f>
        <v/>
      </c>
      <c r="L132" s="113" t="str">
        <f>IF(AND('Mapa final'!$AB$87="Media",'Mapa final'!$AD$87="Leve"),CONCATENATE("R27C",'Mapa final'!$R$87),"")</f>
        <v/>
      </c>
      <c r="M132" s="51" t="str">
        <f>IF(AND('Mapa final'!$AB$85="Media",'Mapa final'!$AD$85="Menor"),CONCATENATE("R27C",'Mapa final'!$R$85),"")</f>
        <v/>
      </c>
      <c r="N132" s="52" t="str">
        <f>IF(AND('Mapa final'!$AB$86="Media",'Mapa final'!$AD$86="Menor"),CONCATENATE("R27C",'Mapa final'!$R$86),"")</f>
        <v/>
      </c>
      <c r="O132" s="113" t="str">
        <f>IF(AND('Mapa final'!$AB$87="Media",'Mapa final'!$AD$87="Menor"),CONCATENATE("R27C",'Mapa final'!$R$87),"")</f>
        <v/>
      </c>
      <c r="P132" s="51" t="str">
        <f>IF(AND('Mapa final'!$AB$85="Media",'Mapa final'!$AD$85="Moderado"),CONCATENATE("R27C",'Mapa final'!$R$85),"")</f>
        <v/>
      </c>
      <c r="Q132" s="52" t="str">
        <f>IF(AND('Mapa final'!$AB$86="Media",'Mapa final'!$AD$86="Moderado"),CONCATENATE("R27C",'Mapa final'!$R$86),"")</f>
        <v/>
      </c>
      <c r="R132" s="113" t="str">
        <f>IF(AND('Mapa final'!$AB$87="Media",'Mapa final'!$AD$87="Moderado"),CONCATENATE("R27C",'Mapa final'!$R$87),"")</f>
        <v/>
      </c>
      <c r="S132" s="107" t="str">
        <f>IF(AND('Mapa final'!$AB$85="Media",'Mapa final'!$AD$85="Mayor"),CONCATENATE("R27C",'Mapa final'!$R$85),"")</f>
        <v/>
      </c>
      <c r="T132" s="44" t="str">
        <f>IF(AND('Mapa final'!$AB$86="Media",'Mapa final'!$AD$86="Mayor"),CONCATENATE("R27C",'Mapa final'!$R$86),"")</f>
        <v/>
      </c>
      <c r="U132" s="108" t="str">
        <f>IF(AND('Mapa final'!$AB$87="Media",'Mapa final'!$AD$87="Mayor"),CONCATENATE("R27C",'Mapa final'!$R$87),"")</f>
        <v/>
      </c>
      <c r="V132" s="45" t="str">
        <f>IF(AND('Mapa final'!$AB$85="Media",'Mapa final'!$AD$85="Catastrófico"),CONCATENATE("R27C",'Mapa final'!$R$85),"")</f>
        <v/>
      </c>
      <c r="W132" s="46" t="str">
        <f>IF(AND('Mapa final'!$AB$86="Media",'Mapa final'!$AD$86="Catastrófico"),CONCATENATE("R27C",'Mapa final'!$R$86),"")</f>
        <v/>
      </c>
      <c r="X132" s="102" t="str">
        <f>IF(AND('Mapa final'!$AB$87="Media",'Mapa final'!$AD$87="Catastrófico"),CONCATENATE("R27C",'Mapa final'!$R$87),"")</f>
        <v/>
      </c>
      <c r="Y132" s="58"/>
      <c r="Z132" s="293"/>
      <c r="AA132" s="294"/>
      <c r="AB132" s="294"/>
      <c r="AC132" s="294"/>
      <c r="AD132" s="294"/>
      <c r="AE132" s="295"/>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row>
    <row r="133" spans="1:61" ht="15" customHeight="1" x14ac:dyDescent="0.25">
      <c r="A133" s="58"/>
      <c r="B133" s="282"/>
      <c r="C133" s="282"/>
      <c r="D133" s="283"/>
      <c r="E133" s="259"/>
      <c r="F133" s="272"/>
      <c r="G133" s="272"/>
      <c r="H133" s="272"/>
      <c r="I133" s="254"/>
      <c r="J133" s="51" t="str">
        <f>IF(AND('Mapa final'!$AB$88="Media",'Mapa final'!$AD$88="Leve"),CONCATENATE("R28C",'Mapa final'!$R$88),"")</f>
        <v/>
      </c>
      <c r="K133" s="52" t="str">
        <f>IF(AND('Mapa final'!$AB$89="Media",'Mapa final'!$AD$89="Leve"),CONCATENATE("R28C",'Mapa final'!$R$89),"")</f>
        <v/>
      </c>
      <c r="L133" s="113" t="str">
        <f>IF(AND('Mapa final'!$AB$90="Media",'Mapa final'!$AD$90="Leve"),CONCATENATE("R28C",'Mapa final'!$R$90),"")</f>
        <v/>
      </c>
      <c r="M133" s="51" t="str">
        <f>IF(AND('Mapa final'!$AB$88="Media",'Mapa final'!$AD$88="Menor"),CONCATENATE("R28C",'Mapa final'!$R$88),"")</f>
        <v/>
      </c>
      <c r="N133" s="52" t="str">
        <f>IF(AND('Mapa final'!$AB$89="Media",'Mapa final'!$AD$89="Menor"),CONCATENATE("R28C",'Mapa final'!$R$89),"")</f>
        <v/>
      </c>
      <c r="O133" s="113" t="str">
        <f>IF(AND('Mapa final'!$AB$90="Media",'Mapa final'!$AD$90="Menor"),CONCATENATE("R28C",'Mapa final'!$R$90),"")</f>
        <v/>
      </c>
      <c r="P133" s="51" t="str">
        <f>IF(AND('Mapa final'!$AB$88="Media",'Mapa final'!$AD$88="Moderado"),CONCATENATE("R28C",'Mapa final'!$R$88),"")</f>
        <v/>
      </c>
      <c r="Q133" s="52" t="str">
        <f>IF(AND('Mapa final'!$AB$89="Media",'Mapa final'!$AD$89="Moderado"),CONCATENATE("R28C",'Mapa final'!$R$89),"")</f>
        <v/>
      </c>
      <c r="R133" s="113" t="str">
        <f>IF(AND('Mapa final'!$AB$90="Media",'Mapa final'!$AD$90="Moderado"),CONCATENATE("R28C",'Mapa final'!$R$90),"")</f>
        <v/>
      </c>
      <c r="S133" s="107" t="str">
        <f>IF(AND('Mapa final'!$AB$88="Media",'Mapa final'!$AD$88="Mayor"),CONCATENATE("R28C",'Mapa final'!$R$88),"")</f>
        <v/>
      </c>
      <c r="T133" s="44" t="str">
        <f>IF(AND('Mapa final'!$AB$89="Media",'Mapa final'!$AD$89="Mayor"),CONCATENATE("R28C",'Mapa final'!$R$89),"")</f>
        <v/>
      </c>
      <c r="U133" s="108" t="str">
        <f>IF(AND('Mapa final'!$AB$90="Media",'Mapa final'!$AD$90="Mayor"),CONCATENATE("R28C",'Mapa final'!$R$90),"")</f>
        <v/>
      </c>
      <c r="V133" s="45" t="str">
        <f>IF(AND('Mapa final'!$AB$88="Media",'Mapa final'!$AD$88="Catastrófico"),CONCATENATE("R28C",'Mapa final'!$R$88),"")</f>
        <v/>
      </c>
      <c r="W133" s="46" t="str">
        <f>IF(AND('Mapa final'!$AB$89="Media",'Mapa final'!$AD$89="Catastrófico"),CONCATENATE("R28C",'Mapa final'!$R$89),"")</f>
        <v/>
      </c>
      <c r="X133" s="102" t="str">
        <f>IF(AND('Mapa final'!$AB$90="Media",'Mapa final'!$AD$90="Catastrófico"),CONCATENATE("R28C",'Mapa final'!$R$90),"")</f>
        <v/>
      </c>
      <c r="Y133" s="58"/>
      <c r="Z133" s="293"/>
      <c r="AA133" s="294"/>
      <c r="AB133" s="294"/>
      <c r="AC133" s="294"/>
      <c r="AD133" s="294"/>
      <c r="AE133" s="295"/>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row>
    <row r="134" spans="1:61" ht="15" customHeight="1" x14ac:dyDescent="0.25">
      <c r="A134" s="58"/>
      <c r="B134" s="282"/>
      <c r="C134" s="282"/>
      <c r="D134" s="283"/>
      <c r="E134" s="259"/>
      <c r="F134" s="272"/>
      <c r="G134" s="272"/>
      <c r="H134" s="272"/>
      <c r="I134" s="254"/>
      <c r="J134" s="51" t="str">
        <f>IF(AND('Mapa final'!$AB$91="Media",'Mapa final'!$AD$91="Leve"),CONCATENATE("R29C",'Mapa final'!$R$91),"")</f>
        <v/>
      </c>
      <c r="K134" s="52" t="str">
        <f>IF(AND('Mapa final'!$AB$92="Media",'Mapa final'!$AD$92="Leve"),CONCATENATE("R29C",'Mapa final'!$R$92),"")</f>
        <v/>
      </c>
      <c r="L134" s="113" t="str">
        <f>IF(AND('Mapa final'!$AB$93="Media",'Mapa final'!$AD$93="Leve"),CONCATENATE("R29C",'Mapa final'!$R$93),"")</f>
        <v/>
      </c>
      <c r="M134" s="51" t="str">
        <f>IF(AND('Mapa final'!$AB$91="Media",'Mapa final'!$AD$91="Menor"),CONCATENATE("R29C",'Mapa final'!$R$91),"")</f>
        <v/>
      </c>
      <c r="N134" s="52" t="str">
        <f>IF(AND('Mapa final'!$AB$92="Media",'Mapa final'!$AD$92="Menor"),CONCATENATE("R29C",'Mapa final'!$R$92),"")</f>
        <v/>
      </c>
      <c r="O134" s="113" t="str">
        <f>IF(AND('Mapa final'!$AB$93="Media",'Mapa final'!$AD$93="Menor"),CONCATENATE("R29C",'Mapa final'!$R$93),"")</f>
        <v/>
      </c>
      <c r="P134" s="51" t="str">
        <f>IF(AND('Mapa final'!$AB$91="Media",'Mapa final'!$AD$91="Moderado"),CONCATENATE("R29C",'Mapa final'!$R$91),"")</f>
        <v/>
      </c>
      <c r="Q134" s="52" t="str">
        <f>IF(AND('Mapa final'!$AB$92="Media",'Mapa final'!$AD$92="Moderado"),CONCATENATE("R29C",'Mapa final'!$R$92),"")</f>
        <v/>
      </c>
      <c r="R134" s="113" t="str">
        <f>IF(AND('Mapa final'!$AB$93="Media",'Mapa final'!$AD$93="Moderado"),CONCATENATE("R29C",'Mapa final'!$R$93),"")</f>
        <v/>
      </c>
      <c r="S134" s="107" t="str">
        <f>IF(AND('Mapa final'!$AB$91="Media",'Mapa final'!$AD$91="Mayor"),CONCATENATE("R29C",'Mapa final'!$R$91),"")</f>
        <v/>
      </c>
      <c r="T134" s="44" t="str">
        <f>IF(AND('Mapa final'!$AB$92="Media",'Mapa final'!$AD$92="Mayor"),CONCATENATE("R29C",'Mapa final'!$R$92),"")</f>
        <v/>
      </c>
      <c r="U134" s="108" t="str">
        <f>IF(AND('Mapa final'!$AB$93="Media",'Mapa final'!$AD$93="Mayor"),CONCATENATE("R29C",'Mapa final'!$R$93),"")</f>
        <v/>
      </c>
      <c r="V134" s="45" t="str">
        <f>IF(AND('Mapa final'!$AB$91="Media",'Mapa final'!$AD$91="Catastrófico"),CONCATENATE("R29C",'Mapa final'!$R$91),"")</f>
        <v/>
      </c>
      <c r="W134" s="46" t="str">
        <f>IF(AND('Mapa final'!$AB$92="Media",'Mapa final'!$AD$92="Catastrófico"),CONCATENATE("R29C",'Mapa final'!$R$92),"")</f>
        <v/>
      </c>
      <c r="X134" s="102" t="str">
        <f>IF(AND('Mapa final'!$AB$93="Media",'Mapa final'!$AD$93="Catastrófico"),CONCATENATE("R29C",'Mapa final'!$R$93),"")</f>
        <v/>
      </c>
      <c r="Y134" s="58"/>
      <c r="Z134" s="293"/>
      <c r="AA134" s="294"/>
      <c r="AB134" s="294"/>
      <c r="AC134" s="294"/>
      <c r="AD134" s="294"/>
      <c r="AE134" s="295"/>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row>
    <row r="135" spans="1:61" ht="15" customHeight="1" x14ac:dyDescent="0.25">
      <c r="A135" s="58"/>
      <c r="B135" s="282"/>
      <c r="C135" s="282"/>
      <c r="D135" s="283"/>
      <c r="E135" s="259"/>
      <c r="F135" s="272"/>
      <c r="G135" s="272"/>
      <c r="H135" s="272"/>
      <c r="I135" s="254"/>
      <c r="J135" s="51" t="str">
        <f>IF(AND('Mapa final'!$AB$94="Media",'Mapa final'!$AD$94="Leve"),CONCATENATE("R30C",'Mapa final'!$R$94),"")</f>
        <v/>
      </c>
      <c r="K135" s="52" t="str">
        <f>IF(AND('Mapa final'!$AB$95="Media",'Mapa final'!$AD$95="Leve"),CONCATENATE("R30C",'Mapa final'!$R$95),"")</f>
        <v/>
      </c>
      <c r="L135" s="113" t="str">
        <f>IF(AND('Mapa final'!$AB$96="Media",'Mapa final'!$AD$96="Leve"),CONCATENATE("R30C",'Mapa final'!$R$96),"")</f>
        <v/>
      </c>
      <c r="M135" s="51" t="str">
        <f>IF(AND('Mapa final'!$AB$94="Media",'Mapa final'!$AD$94="Menor"),CONCATENATE("R30C",'Mapa final'!$R$94),"")</f>
        <v/>
      </c>
      <c r="N135" s="52" t="str">
        <f>IF(AND('Mapa final'!$AB$95="Media",'Mapa final'!$AD$95="Menor"),CONCATENATE("R30C",'Mapa final'!$R$95),"")</f>
        <v/>
      </c>
      <c r="O135" s="113" t="str">
        <f>IF(AND('Mapa final'!$AB$96="Media",'Mapa final'!$AD$96="Menor"),CONCATENATE("R30C",'Mapa final'!$R$96),"")</f>
        <v/>
      </c>
      <c r="P135" s="51" t="str">
        <f>IF(AND('Mapa final'!$AB$94="Media",'Mapa final'!$AD$94="Moderado"),CONCATENATE("R30C",'Mapa final'!$R$94),"")</f>
        <v/>
      </c>
      <c r="Q135" s="52" t="str">
        <f>IF(AND('Mapa final'!$AB$95="Media",'Mapa final'!$AD$95="Moderado"),CONCATENATE("R30C",'Mapa final'!$R$95),"")</f>
        <v/>
      </c>
      <c r="R135" s="113" t="str">
        <f>IF(AND('Mapa final'!$AB$96="Media",'Mapa final'!$AD$96="Moderado"),CONCATENATE("R30C",'Mapa final'!$R$96),"")</f>
        <v/>
      </c>
      <c r="S135" s="107" t="str">
        <f>IF(AND('Mapa final'!$AB$94="Media",'Mapa final'!$AD$94="Mayor"),CONCATENATE("R30C",'Mapa final'!$R$94),"")</f>
        <v>R30C1</v>
      </c>
      <c r="T135" s="44" t="str">
        <f>IF(AND('Mapa final'!$AB$95="Media",'Mapa final'!$AD$95="Mayor"),CONCATENATE("R30C",'Mapa final'!$R$95),"")</f>
        <v/>
      </c>
      <c r="U135" s="108" t="str">
        <f>IF(AND('Mapa final'!$AB$96="Media",'Mapa final'!$AD$96="Mayor"),CONCATENATE("R30C",'Mapa final'!$R$96),"")</f>
        <v/>
      </c>
      <c r="V135" s="45" t="str">
        <f>IF(AND('Mapa final'!$AB$94="Media",'Mapa final'!$AD$94="Catastrófico"),CONCATENATE("R30C",'Mapa final'!$R$94),"")</f>
        <v/>
      </c>
      <c r="W135" s="46" t="str">
        <f>IF(AND('Mapa final'!$AB$95="Media",'Mapa final'!$AD$95="Catastrófico"),CONCATENATE("R30C",'Mapa final'!$R$95),"")</f>
        <v/>
      </c>
      <c r="X135" s="102" t="str">
        <f>IF(AND('Mapa final'!$AB$96="Media",'Mapa final'!$AD$96="Catastrófico"),CONCATENATE("R30C",'Mapa final'!$R$96),"")</f>
        <v/>
      </c>
      <c r="Y135" s="58"/>
      <c r="Z135" s="293"/>
      <c r="AA135" s="294"/>
      <c r="AB135" s="294"/>
      <c r="AC135" s="294"/>
      <c r="AD135" s="294"/>
      <c r="AE135" s="295"/>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row>
    <row r="136" spans="1:61" ht="15" customHeight="1" x14ac:dyDescent="0.25">
      <c r="A136" s="58"/>
      <c r="B136" s="282"/>
      <c r="C136" s="282"/>
      <c r="D136" s="283"/>
      <c r="E136" s="259"/>
      <c r="F136" s="272"/>
      <c r="G136" s="272"/>
      <c r="H136" s="272"/>
      <c r="I136" s="254"/>
      <c r="J136" s="51" t="str">
        <f>IF(AND('Mapa final'!$AB$97="Media",'Mapa final'!$AD$97="Leve"),CONCATENATE("R31C",'Mapa final'!$R$97),"")</f>
        <v/>
      </c>
      <c r="K136" s="52" t="str">
        <f>IF(AND('Mapa final'!$AB$98="Media",'Mapa final'!$AD$98="Leve"),CONCATENATE("R31C",'Mapa final'!$R$98),"")</f>
        <v/>
      </c>
      <c r="L136" s="113" t="str">
        <f>IF(AND('Mapa final'!$AB$99="Media",'Mapa final'!$AD$99="Leve"),CONCATENATE("R31C",'Mapa final'!$R$99),"")</f>
        <v/>
      </c>
      <c r="M136" s="51" t="str">
        <f>IF(AND('Mapa final'!$AB$97="Media",'Mapa final'!$AD$97="Menor"),CONCATENATE("R31C",'Mapa final'!$R$97),"")</f>
        <v/>
      </c>
      <c r="N136" s="52" t="str">
        <f>IF(AND('Mapa final'!$AB$98="Media",'Mapa final'!$AD$98="Menor"),CONCATENATE("R31C",'Mapa final'!$R$98),"")</f>
        <v/>
      </c>
      <c r="O136" s="113" t="str">
        <f>IF(AND('Mapa final'!$AB$99="Media",'Mapa final'!$AD$99="Menor"),CONCATENATE("R31C",'Mapa final'!$R$99),"")</f>
        <v/>
      </c>
      <c r="P136" s="51" t="str">
        <f>IF(AND('Mapa final'!$AB$97="Media",'Mapa final'!$AD$97="Moderado"),CONCATENATE("R31C",'Mapa final'!$R$97),"")</f>
        <v/>
      </c>
      <c r="Q136" s="52" t="str">
        <f>IF(AND('Mapa final'!$AB$98="Media",'Mapa final'!$AD$98="Moderado"),CONCATENATE("R31C",'Mapa final'!$R$98),"")</f>
        <v/>
      </c>
      <c r="R136" s="113" t="str">
        <f>IF(AND('Mapa final'!$AB$99="Media",'Mapa final'!$AD$99="Moderado"),CONCATENATE("R31C",'Mapa final'!$R$99),"")</f>
        <v/>
      </c>
      <c r="S136" s="107" t="str">
        <f>IF(AND('Mapa final'!$AB$97="Media",'Mapa final'!$AD$97="Mayor"),CONCATENATE("R31C",'Mapa final'!$R$97),"")</f>
        <v/>
      </c>
      <c r="T136" s="44" t="str">
        <f>IF(AND('Mapa final'!$AB$98="Media",'Mapa final'!$AD$98="Mayor"),CONCATENATE("R31C",'Mapa final'!$R$98),"")</f>
        <v/>
      </c>
      <c r="U136" s="108" t="str">
        <f>IF(AND('Mapa final'!$AB$99="Media",'Mapa final'!$AD$99="Mayor"),CONCATENATE("R31C",'Mapa final'!$R$99),"")</f>
        <v/>
      </c>
      <c r="V136" s="45" t="str">
        <f>IF(AND('Mapa final'!$AB$97="Media",'Mapa final'!$AD$97="Catastrófico"),CONCATENATE("R31C",'Mapa final'!$R$97),"")</f>
        <v/>
      </c>
      <c r="W136" s="46" t="str">
        <f>IF(AND('Mapa final'!$AB$98="Media",'Mapa final'!$AD$98="Catastrófico"),CONCATENATE("R31C",'Mapa final'!$R$98),"")</f>
        <v/>
      </c>
      <c r="X136" s="102" t="str">
        <f>IF(AND('Mapa final'!$AB$99="Media",'Mapa final'!$AD$99="Catastrófico"),CONCATENATE("R31C",'Mapa final'!$R$99),"")</f>
        <v/>
      </c>
      <c r="Y136" s="58"/>
      <c r="Z136" s="293"/>
      <c r="AA136" s="294"/>
      <c r="AB136" s="294"/>
      <c r="AC136" s="294"/>
      <c r="AD136" s="294"/>
      <c r="AE136" s="295"/>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row>
    <row r="137" spans="1:61" ht="15" customHeight="1" x14ac:dyDescent="0.25">
      <c r="A137" s="58"/>
      <c r="B137" s="282"/>
      <c r="C137" s="282"/>
      <c r="D137" s="283"/>
      <c r="E137" s="259"/>
      <c r="F137" s="272"/>
      <c r="G137" s="272"/>
      <c r="H137" s="272"/>
      <c r="I137" s="254"/>
      <c r="J137" s="51" t="str">
        <f>IF(AND('Mapa final'!$AB$100="Media",'Mapa final'!$AD$100="Leve"),CONCATENATE("R32C",'Mapa final'!$R$100),"")</f>
        <v/>
      </c>
      <c r="K137" s="52" t="str">
        <f>IF(AND('Mapa final'!$AB$101="Media",'Mapa final'!$AD$101="Leve"),CONCATENATE("R32C",'Mapa final'!$R$101),"")</f>
        <v/>
      </c>
      <c r="L137" s="113" t="str">
        <f>IF(AND('Mapa final'!$AB$102="Media",'Mapa final'!$AD$102="Leve"),CONCATENATE("R32C",'Mapa final'!$R$102),"")</f>
        <v/>
      </c>
      <c r="M137" s="51" t="str">
        <f>IF(AND('Mapa final'!$AB$100="Media",'Mapa final'!$AD$100="Menor"),CONCATENATE("R32C",'Mapa final'!$R$100),"")</f>
        <v/>
      </c>
      <c r="N137" s="52" t="str">
        <f>IF(AND('Mapa final'!$AB$101="Media",'Mapa final'!$AD$101="Menor"),CONCATENATE("R32C",'Mapa final'!$R$101),"")</f>
        <v/>
      </c>
      <c r="O137" s="113" t="str">
        <f>IF(AND('Mapa final'!$AB$102="Media",'Mapa final'!$AD$102="Menor"),CONCATENATE("R32C",'Mapa final'!$R$102),"")</f>
        <v/>
      </c>
      <c r="P137" s="51" t="str">
        <f>IF(AND('Mapa final'!$AB$100="Media",'Mapa final'!$AD$100="Moderado"),CONCATENATE("R32C",'Mapa final'!$R$100),"")</f>
        <v>R32C1</v>
      </c>
      <c r="Q137" s="52" t="str">
        <f>IF(AND('Mapa final'!$AB$101="Media",'Mapa final'!$AD$101="Moderado"),CONCATENATE("R32C",'Mapa final'!$R$101),"")</f>
        <v/>
      </c>
      <c r="R137" s="113" t="str">
        <f>IF(AND('Mapa final'!$AB$102="Media",'Mapa final'!$AD$102="Moderado"),CONCATENATE("R32C",'Mapa final'!$R$102),"")</f>
        <v/>
      </c>
      <c r="S137" s="107" t="str">
        <f>IF(AND('Mapa final'!$AB$100="Media",'Mapa final'!$AD$100="Mayor"),CONCATENATE("R32C",'Mapa final'!$R$100),"")</f>
        <v/>
      </c>
      <c r="T137" s="44" t="str">
        <f>IF(AND('Mapa final'!$AB$101="Media",'Mapa final'!$AD$101="Mayor"),CONCATENATE("R32C",'Mapa final'!$R$101),"")</f>
        <v/>
      </c>
      <c r="U137" s="108" t="str">
        <f>IF(AND('Mapa final'!$AB$102="Media",'Mapa final'!$AD$102="Mayor"),CONCATENATE("R32C",'Mapa final'!$R$102),"")</f>
        <v/>
      </c>
      <c r="V137" s="45" t="str">
        <f>IF(AND('Mapa final'!$AB$100="Media",'Mapa final'!$AD$100="Catastrófico"),CONCATENATE("R32C",'Mapa final'!$R$100),"")</f>
        <v/>
      </c>
      <c r="W137" s="46" t="str">
        <f>IF(AND('Mapa final'!$AB$101="Media",'Mapa final'!$AD$101="Catastrófico"),CONCATENATE("R32C",'Mapa final'!$R$101),"")</f>
        <v/>
      </c>
      <c r="X137" s="102" t="str">
        <f>IF(AND('Mapa final'!$AB$102="Media",'Mapa final'!$AD$102="Catastrófico"),CONCATENATE("R32C",'Mapa final'!$R$102),"")</f>
        <v/>
      </c>
      <c r="Y137" s="58"/>
      <c r="Z137" s="293"/>
      <c r="AA137" s="294"/>
      <c r="AB137" s="294"/>
      <c r="AC137" s="294"/>
      <c r="AD137" s="294"/>
      <c r="AE137" s="295"/>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row>
    <row r="138" spans="1:61" ht="15" customHeight="1" x14ac:dyDescent="0.25">
      <c r="A138" s="58"/>
      <c r="B138" s="282"/>
      <c r="C138" s="282"/>
      <c r="D138" s="283"/>
      <c r="E138" s="259"/>
      <c r="F138" s="272"/>
      <c r="G138" s="272"/>
      <c r="H138" s="272"/>
      <c r="I138" s="254"/>
      <c r="J138" s="51" t="str">
        <f>IF(AND('Mapa final'!$AB$103="Media",'Mapa final'!$AD$103="Leve"),CONCATENATE("R33C",'Mapa final'!$R$103),"")</f>
        <v/>
      </c>
      <c r="K138" s="52" t="str">
        <f>IF(AND('Mapa final'!$AB$104="Media",'Mapa final'!$AD$104="Leve"),CONCATENATE("R33C",'Mapa final'!$R$104),"")</f>
        <v/>
      </c>
      <c r="L138" s="113" t="str">
        <f>IF(AND('Mapa final'!$AB$105="Media",'Mapa final'!$AD$105="Leve"),CONCATENATE("R33C",'Mapa final'!$R$105),"")</f>
        <v/>
      </c>
      <c r="M138" s="51" t="str">
        <f>IF(AND('Mapa final'!$AB$103="Media",'Mapa final'!$AD$103="Menor"),CONCATENATE("R33C",'Mapa final'!$R$103),"")</f>
        <v/>
      </c>
      <c r="N138" s="52" t="str">
        <f>IF(AND('Mapa final'!$AB$104="Media",'Mapa final'!$AD$104="Menor"),CONCATENATE("R33C",'Mapa final'!$R$104),"")</f>
        <v/>
      </c>
      <c r="O138" s="113" t="str">
        <f>IF(AND('Mapa final'!$AB$105="Media",'Mapa final'!$AD$105="Menor"),CONCATENATE("R33C",'Mapa final'!$R$105),"")</f>
        <v/>
      </c>
      <c r="P138" s="51" t="str">
        <f>IF(AND('Mapa final'!$AB$103="Media",'Mapa final'!$AD$103="Moderado"),CONCATENATE("R33C",'Mapa final'!$R$103),"")</f>
        <v>R33C1</v>
      </c>
      <c r="Q138" s="52" t="str">
        <f>IF(AND('Mapa final'!$AB$104="Media",'Mapa final'!$AD$104="Moderado"),CONCATENATE("R33C",'Mapa final'!$R$104),"")</f>
        <v/>
      </c>
      <c r="R138" s="113" t="str">
        <f>IF(AND('Mapa final'!$AB$105="Media",'Mapa final'!$AD$105="Moderado"),CONCATENATE("R33C",'Mapa final'!$R$105),"")</f>
        <v/>
      </c>
      <c r="S138" s="107" t="str">
        <f>IF(AND('Mapa final'!$AB$103="Media",'Mapa final'!$AD$103="Mayor"),CONCATENATE("R33C",'Mapa final'!$R$103),"")</f>
        <v/>
      </c>
      <c r="T138" s="44" t="str">
        <f>IF(AND('Mapa final'!$AB$104="Media",'Mapa final'!$AD$104="Mayor"),CONCATENATE("R33C",'Mapa final'!$R$104),"")</f>
        <v/>
      </c>
      <c r="U138" s="108" t="str">
        <f>IF(AND('Mapa final'!$AB$105="Media",'Mapa final'!$AD$105="Mayor"),CONCATENATE("R33C",'Mapa final'!$R$105),"")</f>
        <v/>
      </c>
      <c r="V138" s="45" t="str">
        <f>IF(AND('Mapa final'!$AB$103="Media",'Mapa final'!$AD$103="Catastrófico"),CONCATENATE("R33C",'Mapa final'!$R$103),"")</f>
        <v/>
      </c>
      <c r="W138" s="46" t="str">
        <f>IF(AND('Mapa final'!$AB$104="Media",'Mapa final'!$AD$104="Catastrófico"),CONCATENATE("R33C",'Mapa final'!$R$104),"")</f>
        <v/>
      </c>
      <c r="X138" s="102" t="str">
        <f>IF(AND('Mapa final'!$AB$105="Media",'Mapa final'!$AD$105="Catastrófico"),CONCATENATE("R33C",'Mapa final'!$R$105),"")</f>
        <v/>
      </c>
      <c r="Y138" s="58"/>
      <c r="Z138" s="293"/>
      <c r="AA138" s="294"/>
      <c r="AB138" s="294"/>
      <c r="AC138" s="294"/>
      <c r="AD138" s="294"/>
      <c r="AE138" s="295"/>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row>
    <row r="139" spans="1:61" ht="15" customHeight="1" x14ac:dyDescent="0.25">
      <c r="A139" s="58"/>
      <c r="B139" s="282"/>
      <c r="C139" s="282"/>
      <c r="D139" s="283"/>
      <c r="E139" s="259"/>
      <c r="F139" s="272"/>
      <c r="G139" s="272"/>
      <c r="H139" s="272"/>
      <c r="I139" s="254"/>
      <c r="J139" s="51" t="str">
        <f>IF(AND('Mapa final'!$AB$106="Media",'Mapa final'!$AD$106="Leve"),CONCATENATE("R34C",'Mapa final'!$R$106),"")</f>
        <v/>
      </c>
      <c r="K139" s="52" t="str">
        <f>IF(AND('Mapa final'!$AB$107="Media",'Mapa final'!$AD$107="Leve"),CONCATENATE("R34C",'Mapa final'!$R$107),"")</f>
        <v/>
      </c>
      <c r="L139" s="113" t="str">
        <f>IF(AND('Mapa final'!$AB$108="Media",'Mapa final'!$AD$108="Leve"),CONCATENATE("R34C",'Mapa final'!$R$108),"")</f>
        <v/>
      </c>
      <c r="M139" s="51" t="str">
        <f>IF(AND('Mapa final'!$AB$106="Media",'Mapa final'!$AD$106="Menor"),CONCATENATE("R34C",'Mapa final'!$R$106),"")</f>
        <v/>
      </c>
      <c r="N139" s="52" t="str">
        <f>IF(AND('Mapa final'!$AB$107="Media",'Mapa final'!$AD$107="Menor"),CONCATENATE("R34C",'Mapa final'!$R$107),"")</f>
        <v/>
      </c>
      <c r="O139" s="113" t="str">
        <f>IF(AND('Mapa final'!$AB$108="Media",'Mapa final'!$AD$108="Menor"),CONCATENATE("R34C",'Mapa final'!$R$108),"")</f>
        <v/>
      </c>
      <c r="P139" s="51" t="str">
        <f>IF(AND('Mapa final'!$AB$106="Media",'Mapa final'!$AD$106="Moderado"),CONCATENATE("R34C",'Mapa final'!$R$106),"")</f>
        <v>R34C1</v>
      </c>
      <c r="Q139" s="52" t="str">
        <f>IF(AND('Mapa final'!$AB$107="Media",'Mapa final'!$AD$107="Moderado"),CONCATENATE("R34C",'Mapa final'!$R$107),"")</f>
        <v/>
      </c>
      <c r="R139" s="113" t="str">
        <f>IF(AND('Mapa final'!$AB$108="Media",'Mapa final'!$AD$108="Moderado"),CONCATENATE("R34C",'Mapa final'!$R$108),"")</f>
        <v/>
      </c>
      <c r="S139" s="107" t="str">
        <f>IF(AND('Mapa final'!$AB$106="Media",'Mapa final'!$AD$106="Mayor"),CONCATENATE("R34C",'Mapa final'!$R$106),"")</f>
        <v/>
      </c>
      <c r="T139" s="44" t="str">
        <f>IF(AND('Mapa final'!$AB$107="Media",'Mapa final'!$AD$107="Mayor"),CONCATENATE("R34C",'Mapa final'!$R$107),"")</f>
        <v/>
      </c>
      <c r="U139" s="108" t="str">
        <f>IF(AND('Mapa final'!$AB$108="Media",'Mapa final'!$AD$108="Mayor"),CONCATENATE("R34C",'Mapa final'!$R$108),"")</f>
        <v/>
      </c>
      <c r="V139" s="45" t="str">
        <f>IF(AND('Mapa final'!$AB$106="Media",'Mapa final'!$AD$106="Catastrófico"),CONCATENATE("R34C",'Mapa final'!$R$106),"")</f>
        <v/>
      </c>
      <c r="W139" s="46" t="str">
        <f>IF(AND('Mapa final'!$AB$107="Media",'Mapa final'!$AD$107="Catastrófico"),CONCATENATE("R34C",'Mapa final'!$R$107),"")</f>
        <v/>
      </c>
      <c r="X139" s="102" t="str">
        <f>IF(AND('Mapa final'!$AB$108="Media",'Mapa final'!$AD$108="Catastrófico"),CONCATENATE("R34C",'Mapa final'!$R$108),"")</f>
        <v/>
      </c>
      <c r="Y139" s="58"/>
      <c r="Z139" s="293"/>
      <c r="AA139" s="294"/>
      <c r="AB139" s="294"/>
      <c r="AC139" s="294"/>
      <c r="AD139" s="294"/>
      <c r="AE139" s="295"/>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row>
    <row r="140" spans="1:61" ht="15" customHeight="1" x14ac:dyDescent="0.25">
      <c r="A140" s="58"/>
      <c r="B140" s="282"/>
      <c r="C140" s="282"/>
      <c r="D140" s="283"/>
      <c r="E140" s="259"/>
      <c r="F140" s="272"/>
      <c r="G140" s="272"/>
      <c r="H140" s="272"/>
      <c r="I140" s="254"/>
      <c r="J140" s="51" t="str">
        <f>IF(AND('Mapa final'!$AB$109="Media",'Mapa final'!$AD$109="Leve"),CONCATENATE("R35C",'Mapa final'!$R$109),"")</f>
        <v/>
      </c>
      <c r="K140" s="52" t="str">
        <f>IF(AND('Mapa final'!$AB$110="Media",'Mapa final'!$AD$110="Leve"),CONCATENATE("R35C",'Mapa final'!$R$110),"")</f>
        <v/>
      </c>
      <c r="L140" s="113" t="str">
        <f>IF(AND('Mapa final'!$AB$111="Media",'Mapa final'!$AD$111="Leve"),CONCATENATE("R35C",'Mapa final'!$R$111),"")</f>
        <v/>
      </c>
      <c r="M140" s="51" t="str">
        <f>IF(AND('Mapa final'!$AB$109="Media",'Mapa final'!$AD$109="Menor"),CONCATENATE("R35C",'Mapa final'!$R$109),"")</f>
        <v/>
      </c>
      <c r="N140" s="52" t="str">
        <f>IF(AND('Mapa final'!$AB$110="Media",'Mapa final'!$AD$110="Menor"),CONCATENATE("R35C",'Mapa final'!$R$110),"")</f>
        <v/>
      </c>
      <c r="O140" s="113" t="str">
        <f>IF(AND('Mapa final'!$AB$111="Media",'Mapa final'!$AD$111="Menor"),CONCATENATE("R35C",'Mapa final'!$R$111),"")</f>
        <v/>
      </c>
      <c r="P140" s="51" t="str">
        <f>IF(AND('Mapa final'!$AB$109="Media",'Mapa final'!$AD$109="Moderado"),CONCATENATE("R35C",'Mapa final'!$R$109),"")</f>
        <v/>
      </c>
      <c r="Q140" s="52" t="str">
        <f>IF(AND('Mapa final'!$AB$110="Media",'Mapa final'!$AD$110="Moderado"),CONCATENATE("R35C",'Mapa final'!$R$110),"")</f>
        <v/>
      </c>
      <c r="R140" s="113" t="str">
        <f>IF(AND('Mapa final'!$AB$111="Media",'Mapa final'!$AD$111="Moderado"),CONCATENATE("R35C",'Mapa final'!$R$111),"")</f>
        <v/>
      </c>
      <c r="S140" s="107" t="str">
        <f>IF(AND('Mapa final'!$AB$109="Media",'Mapa final'!$AD$109="Mayor"),CONCATENATE("R35C",'Mapa final'!$R$109),"")</f>
        <v/>
      </c>
      <c r="T140" s="44" t="str">
        <f>IF(AND('Mapa final'!$AB$110="Media",'Mapa final'!$AD$110="Mayor"),CONCATENATE("R35C",'Mapa final'!$R$110),"")</f>
        <v/>
      </c>
      <c r="U140" s="108" t="str">
        <f>IF(AND('Mapa final'!$AB$111="Media",'Mapa final'!$AD$111="Mayor"),CONCATENATE("R35C",'Mapa final'!$R$111),"")</f>
        <v/>
      </c>
      <c r="V140" s="45" t="str">
        <f>IF(AND('Mapa final'!$AB$109="Media",'Mapa final'!$AD$109="Catastrófico"),CONCATENATE("R35C",'Mapa final'!$R$109),"")</f>
        <v/>
      </c>
      <c r="W140" s="46" t="str">
        <f>IF(AND('Mapa final'!$AB$110="Media",'Mapa final'!$AD$110="Catastrófico"),CONCATENATE("R35C",'Mapa final'!$R$110),"")</f>
        <v/>
      </c>
      <c r="X140" s="102" t="str">
        <f>IF(AND('Mapa final'!$AB$111="Media",'Mapa final'!$AD$111="Catastrófico"),CONCATENATE("R35C",'Mapa final'!$R$111),"")</f>
        <v/>
      </c>
      <c r="Y140" s="58"/>
      <c r="Z140" s="293"/>
      <c r="AA140" s="294"/>
      <c r="AB140" s="294"/>
      <c r="AC140" s="294"/>
      <c r="AD140" s="294"/>
      <c r="AE140" s="295"/>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row>
    <row r="141" spans="1:61" ht="15" customHeight="1" x14ac:dyDescent="0.25">
      <c r="A141" s="58"/>
      <c r="B141" s="282"/>
      <c r="C141" s="282"/>
      <c r="D141" s="283"/>
      <c r="E141" s="259"/>
      <c r="F141" s="272"/>
      <c r="G141" s="272"/>
      <c r="H141" s="272"/>
      <c r="I141" s="254"/>
      <c r="J141" s="51" t="str">
        <f>IF(AND('Mapa final'!$AB$112="Media",'Mapa final'!$AD$112="Leve"),CONCATENATE("R36C",'Mapa final'!$R$112),"")</f>
        <v/>
      </c>
      <c r="K141" s="52" t="str">
        <f>IF(AND('Mapa final'!$AB$113="Media",'Mapa final'!$AD$113="Leve"),CONCATENATE("R36C",'Mapa final'!$R$113),"")</f>
        <v/>
      </c>
      <c r="L141" s="113" t="str">
        <f>IF(AND('Mapa final'!$AB$114="Media",'Mapa final'!$AD$114="Leve"),CONCATENATE("R36C",'Mapa final'!$R$114),"")</f>
        <v/>
      </c>
      <c r="M141" s="51" t="str">
        <f>IF(AND('Mapa final'!$AB$112="Media",'Mapa final'!$AD$112="Menor"),CONCATENATE("R36C",'Mapa final'!$R$112),"")</f>
        <v/>
      </c>
      <c r="N141" s="52" t="str">
        <f>IF(AND('Mapa final'!$AB$113="Media",'Mapa final'!$AD$113="Menor"),CONCATENATE("R36C",'Mapa final'!$R$113),"")</f>
        <v/>
      </c>
      <c r="O141" s="113" t="str">
        <f>IF(AND('Mapa final'!$AB$114="Media",'Mapa final'!$AD$114="Menor"),CONCATENATE("R36C",'Mapa final'!$R$114),"")</f>
        <v/>
      </c>
      <c r="P141" s="51" t="str">
        <f>IF(AND('Mapa final'!$AB$112="Media",'Mapa final'!$AD$112="Moderado"),CONCATENATE("R36C",'Mapa final'!$R$112),"")</f>
        <v/>
      </c>
      <c r="Q141" s="52" t="str">
        <f>IF(AND('Mapa final'!$AB$113="Media",'Mapa final'!$AD$113="Moderado"),CONCATENATE("R36C",'Mapa final'!$R$113),"")</f>
        <v/>
      </c>
      <c r="R141" s="113" t="str">
        <f>IF(AND('Mapa final'!$AB$114="Media",'Mapa final'!$AD$114="Moderado"),CONCATENATE("R36C",'Mapa final'!$R$114),"")</f>
        <v/>
      </c>
      <c r="S141" s="107" t="str">
        <f>IF(AND('Mapa final'!$AB$112="Media",'Mapa final'!$AD$112="Mayor"),CONCATENATE("R36C",'Mapa final'!$R$112),"")</f>
        <v/>
      </c>
      <c r="T141" s="44" t="str">
        <f>IF(AND('Mapa final'!$AB$113="Media",'Mapa final'!$AD$113="Mayor"),CONCATENATE("R36C",'Mapa final'!$R$113),"")</f>
        <v/>
      </c>
      <c r="U141" s="108" t="str">
        <f>IF(AND('Mapa final'!$AB$114="Media",'Mapa final'!$AD$114="Mayor"),CONCATENATE("R36C",'Mapa final'!$R$114),"")</f>
        <v/>
      </c>
      <c r="V141" s="45" t="str">
        <f>IF(AND('Mapa final'!$AB$112="Media",'Mapa final'!$AD$112="Catastrófico"),CONCATENATE("R36C",'Mapa final'!$R$112),"")</f>
        <v/>
      </c>
      <c r="W141" s="46" t="str">
        <f>IF(AND('Mapa final'!$AB$113="Media",'Mapa final'!$AD$113="Catastrófico"),CONCATENATE("R36C",'Mapa final'!$R$113),"")</f>
        <v/>
      </c>
      <c r="X141" s="102" t="str">
        <f>IF(AND('Mapa final'!$AB$114="Media",'Mapa final'!$AD$114="Catastrófico"),CONCATENATE("R36C",'Mapa final'!$R$114),"")</f>
        <v/>
      </c>
      <c r="Y141" s="58"/>
      <c r="Z141" s="293"/>
      <c r="AA141" s="294"/>
      <c r="AB141" s="294"/>
      <c r="AC141" s="294"/>
      <c r="AD141" s="294"/>
      <c r="AE141" s="295"/>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row>
    <row r="142" spans="1:61" ht="15" customHeight="1" x14ac:dyDescent="0.25">
      <c r="A142" s="58"/>
      <c r="B142" s="282"/>
      <c r="C142" s="282"/>
      <c r="D142" s="283"/>
      <c r="E142" s="259"/>
      <c r="F142" s="272"/>
      <c r="G142" s="272"/>
      <c r="H142" s="272"/>
      <c r="I142" s="254"/>
      <c r="J142" s="51" t="str">
        <f>IF(AND('Mapa final'!$AB$115="Media",'Mapa final'!$AD$115="Leve"),CONCATENATE("R37C",'Mapa final'!$R$115),"")</f>
        <v/>
      </c>
      <c r="K142" s="52" t="str">
        <f>IF(AND('Mapa final'!$AB$116="Media",'Mapa final'!$AD$116="Leve"),CONCATENATE("R37C",'Mapa final'!$R$116),"")</f>
        <v/>
      </c>
      <c r="L142" s="113" t="str">
        <f>IF(AND('Mapa final'!$AB$117="Media",'Mapa final'!$AD$117="Leve"),CONCATENATE("R37C",'Mapa final'!$R$117),"")</f>
        <v/>
      </c>
      <c r="M142" s="51" t="str">
        <f>IF(AND('Mapa final'!$AB$115="Media",'Mapa final'!$AD$115="Menor"),CONCATENATE("R37C",'Mapa final'!$R$115),"")</f>
        <v/>
      </c>
      <c r="N142" s="52" t="str">
        <f>IF(AND('Mapa final'!$AB$116="Media",'Mapa final'!$AD$116="Menor"),CONCATENATE("R37C",'Mapa final'!$R$116),"")</f>
        <v/>
      </c>
      <c r="O142" s="113" t="str">
        <f>IF(AND('Mapa final'!$AB$117="Media",'Mapa final'!$AD$117="Menor"),CONCATENATE("R37C",'Mapa final'!$R$117),"")</f>
        <v/>
      </c>
      <c r="P142" s="51" t="str">
        <f>IF(AND('Mapa final'!$AB$115="Media",'Mapa final'!$AD$115="Moderado"),CONCATENATE("R37C",'Mapa final'!$R$115),"")</f>
        <v/>
      </c>
      <c r="Q142" s="52" t="str">
        <f>IF(AND('Mapa final'!$AB$116="Media",'Mapa final'!$AD$116="Moderado"),CONCATENATE("R37C",'Mapa final'!$R$116),"")</f>
        <v/>
      </c>
      <c r="R142" s="113" t="str">
        <f>IF(AND('Mapa final'!$AB$117="Media",'Mapa final'!$AD$117="Moderado"),CONCATENATE("R37C",'Mapa final'!$R$117),"")</f>
        <v/>
      </c>
      <c r="S142" s="107" t="str">
        <f>IF(AND('Mapa final'!$AB$115="Media",'Mapa final'!$AD$115="Mayor"),CONCATENATE("R37C",'Mapa final'!$R$115),"")</f>
        <v/>
      </c>
      <c r="T142" s="44" t="str">
        <f>IF(AND('Mapa final'!$AB$116="Media",'Mapa final'!$AD$116="Mayor"),CONCATENATE("R37C",'Mapa final'!$R$116),"")</f>
        <v/>
      </c>
      <c r="U142" s="108" t="str">
        <f>IF(AND('Mapa final'!$AB$117="Media",'Mapa final'!$AD$117="Mayor"),CONCATENATE("R37C",'Mapa final'!$R$117),"")</f>
        <v/>
      </c>
      <c r="V142" s="45" t="str">
        <f>IF(AND('Mapa final'!$AB$115="Media",'Mapa final'!$AD$115="Catastrófico"),CONCATENATE("R37C",'Mapa final'!$R$115),"")</f>
        <v/>
      </c>
      <c r="W142" s="46" t="str">
        <f>IF(AND('Mapa final'!$AB$116="Media",'Mapa final'!$AD$116="Catastrófico"),CONCATENATE("R37C",'Mapa final'!$R$116),"")</f>
        <v/>
      </c>
      <c r="X142" s="102" t="str">
        <f>IF(AND('Mapa final'!$AB$117="Media",'Mapa final'!$AD$117="Catastrófico"),CONCATENATE("R37C",'Mapa final'!$R$117),"")</f>
        <v/>
      </c>
      <c r="Y142" s="58"/>
      <c r="Z142" s="293"/>
      <c r="AA142" s="294"/>
      <c r="AB142" s="294"/>
      <c r="AC142" s="294"/>
      <c r="AD142" s="294"/>
      <c r="AE142" s="295"/>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row>
    <row r="143" spans="1:61" ht="15" customHeight="1" x14ac:dyDescent="0.25">
      <c r="A143" s="58"/>
      <c r="B143" s="282"/>
      <c r="C143" s="282"/>
      <c r="D143" s="283"/>
      <c r="E143" s="259"/>
      <c r="F143" s="272"/>
      <c r="G143" s="272"/>
      <c r="H143" s="272"/>
      <c r="I143" s="254"/>
      <c r="J143" s="51" t="str">
        <f>IF(AND('Mapa final'!$AB$118="Media",'Mapa final'!$AD$118="Leve"),CONCATENATE("R38C",'Mapa final'!$R$118),"")</f>
        <v/>
      </c>
      <c r="K143" s="52" t="str">
        <f>IF(AND('Mapa final'!$AB$119="Media",'Mapa final'!$AD$119="Leve"),CONCATENATE("R38C",'Mapa final'!$R$119),"")</f>
        <v/>
      </c>
      <c r="L143" s="113" t="str">
        <f>IF(AND('Mapa final'!$AB$120="Media",'Mapa final'!$AD$120="Leve"),CONCATENATE("R38C",'Mapa final'!$R$120),"")</f>
        <v/>
      </c>
      <c r="M143" s="51" t="str">
        <f>IF(AND('Mapa final'!$AB$118="Media",'Mapa final'!$AD$118="Menor"),CONCATENATE("R38C",'Mapa final'!$R$118),"")</f>
        <v/>
      </c>
      <c r="N143" s="52" t="str">
        <f>IF(AND('Mapa final'!$AB$119="Media",'Mapa final'!$AD$119="Menor"),CONCATENATE("R38C",'Mapa final'!$R$119),"")</f>
        <v/>
      </c>
      <c r="O143" s="113" t="str">
        <f>IF(AND('Mapa final'!$AB$120="Media",'Mapa final'!$AD$120="Menor"),CONCATENATE("R38C",'Mapa final'!$R$120),"")</f>
        <v/>
      </c>
      <c r="P143" s="51" t="str">
        <f>IF(AND('Mapa final'!$AB$118="Media",'Mapa final'!$AD$118="Moderado"),CONCATENATE("R38C",'Mapa final'!$R$118),"")</f>
        <v/>
      </c>
      <c r="Q143" s="52" t="str">
        <f>IF(AND('Mapa final'!$AB$119="Media",'Mapa final'!$AD$119="Moderado"),CONCATENATE("R38C",'Mapa final'!$R$119),"")</f>
        <v/>
      </c>
      <c r="R143" s="113" t="str">
        <f>IF(AND('Mapa final'!$AB$120="Media",'Mapa final'!$AD$120="Moderado"),CONCATENATE("R38C",'Mapa final'!$R$120),"")</f>
        <v/>
      </c>
      <c r="S143" s="107" t="str">
        <f>IF(AND('Mapa final'!$AB$118="Media",'Mapa final'!$AD$118="Mayor"),CONCATENATE("R38C",'Mapa final'!$R$118),"")</f>
        <v/>
      </c>
      <c r="T143" s="44" t="str">
        <f>IF(AND('Mapa final'!$AB$119="Media",'Mapa final'!$AD$119="Mayor"),CONCATENATE("R38C",'Mapa final'!$R$119),"")</f>
        <v/>
      </c>
      <c r="U143" s="108" t="str">
        <f>IF(AND('Mapa final'!$AB$120="Media",'Mapa final'!$AD$120="Mayor"),CONCATENATE("R38C",'Mapa final'!$R$120),"")</f>
        <v/>
      </c>
      <c r="V143" s="45" t="str">
        <f>IF(AND('Mapa final'!$AB$118="Media",'Mapa final'!$AD$118="Catastrófico"),CONCATENATE("R38C",'Mapa final'!$R$118),"")</f>
        <v/>
      </c>
      <c r="W143" s="46" t="str">
        <f>IF(AND('Mapa final'!$AB$119="Media",'Mapa final'!$AD$119="Catastrófico"),CONCATENATE("R38C",'Mapa final'!$R$119),"")</f>
        <v/>
      </c>
      <c r="X143" s="102" t="str">
        <f>IF(AND('Mapa final'!$AB$120="Media",'Mapa final'!$AD$120="Catastrófico"),CONCATENATE("R38C",'Mapa final'!$R$120),"")</f>
        <v/>
      </c>
      <c r="Y143" s="58"/>
      <c r="Z143" s="293"/>
      <c r="AA143" s="294"/>
      <c r="AB143" s="294"/>
      <c r="AC143" s="294"/>
      <c r="AD143" s="294"/>
      <c r="AE143" s="295"/>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row>
    <row r="144" spans="1:61" ht="15" customHeight="1" x14ac:dyDescent="0.25">
      <c r="A144" s="58"/>
      <c r="B144" s="282"/>
      <c r="C144" s="282"/>
      <c r="D144" s="283"/>
      <c r="E144" s="259"/>
      <c r="F144" s="272"/>
      <c r="G144" s="272"/>
      <c r="H144" s="272"/>
      <c r="I144" s="254"/>
      <c r="J144" s="51" t="str">
        <f>IF(AND('Mapa final'!$AB$121="Media",'Mapa final'!$AD$121="Leve"),CONCATENATE("R39C",'Mapa final'!$R$121),"")</f>
        <v/>
      </c>
      <c r="K144" s="52" t="str">
        <f>IF(AND('Mapa final'!$AB$122="Media",'Mapa final'!$AD$122="Leve"),CONCATENATE("R39C",'Mapa final'!$R$122),"")</f>
        <v/>
      </c>
      <c r="L144" s="113" t="str">
        <f>IF(AND('Mapa final'!$AB$123="Media",'Mapa final'!$AD$123="Leve"),CONCATENATE("R39C",'Mapa final'!$R$123),"")</f>
        <v/>
      </c>
      <c r="M144" s="51" t="str">
        <f>IF(AND('Mapa final'!$AB$121="Media",'Mapa final'!$AD$121="Menor"),CONCATENATE("R39C",'Mapa final'!$R$121),"")</f>
        <v>R39C1</v>
      </c>
      <c r="N144" s="52" t="str">
        <f>IF(AND('Mapa final'!$AB$122="Media",'Mapa final'!$AD$122="Menor"),CONCATENATE("R39C",'Mapa final'!$R$122),"")</f>
        <v/>
      </c>
      <c r="O144" s="113" t="str">
        <f>IF(AND('Mapa final'!$AB$123="Media",'Mapa final'!$AD$123="Menor"),CONCATENATE("R39C",'Mapa final'!$R$123),"")</f>
        <v/>
      </c>
      <c r="P144" s="51" t="str">
        <f>IF(AND('Mapa final'!$AB$121="Media",'Mapa final'!$AD$121="Moderado"),CONCATENATE("R39C",'Mapa final'!$R$121),"")</f>
        <v/>
      </c>
      <c r="Q144" s="52" t="str">
        <f>IF(AND('Mapa final'!$AB$122="Media",'Mapa final'!$AD$122="Moderado"),CONCATENATE("R39C",'Mapa final'!$R$122),"")</f>
        <v/>
      </c>
      <c r="R144" s="113" t="str">
        <f>IF(AND('Mapa final'!$AB$123="Media",'Mapa final'!$AD$123="Moderado"),CONCATENATE("R39C",'Mapa final'!$R$123),"")</f>
        <v/>
      </c>
      <c r="S144" s="107" t="str">
        <f>IF(AND('Mapa final'!$AB$121="Media",'Mapa final'!$AD$121="Mayor"),CONCATENATE("R39C",'Mapa final'!$R$121),"")</f>
        <v/>
      </c>
      <c r="T144" s="44" t="str">
        <f>IF(AND('Mapa final'!$AB$122="Media",'Mapa final'!$AD$122="Mayor"),CONCATENATE("R39C",'Mapa final'!$R$122),"")</f>
        <v/>
      </c>
      <c r="U144" s="108" t="str">
        <f>IF(AND('Mapa final'!$AB$123="Media",'Mapa final'!$AD$123="Mayor"),CONCATENATE("R39C",'Mapa final'!$R$123),"")</f>
        <v/>
      </c>
      <c r="V144" s="45" t="str">
        <f>IF(AND('Mapa final'!$AB$121="Media",'Mapa final'!$AD$121="Catastrófico"),CONCATENATE("R39C",'Mapa final'!$R$121),"")</f>
        <v/>
      </c>
      <c r="W144" s="46" t="str">
        <f>IF(AND('Mapa final'!$AB$122="Media",'Mapa final'!$AD$122="Catastrófico"),CONCATENATE("R39C",'Mapa final'!$R$122),"")</f>
        <v/>
      </c>
      <c r="X144" s="102" t="str">
        <f>IF(AND('Mapa final'!$AB$123="Media",'Mapa final'!$AD$123="Catastrófico"),CONCATENATE("R39C",'Mapa final'!$R$123),"")</f>
        <v/>
      </c>
      <c r="Y144" s="58"/>
      <c r="Z144" s="293"/>
      <c r="AA144" s="294"/>
      <c r="AB144" s="294"/>
      <c r="AC144" s="294"/>
      <c r="AD144" s="294"/>
      <c r="AE144" s="295"/>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row>
    <row r="145" spans="1:61" ht="15" customHeight="1" x14ac:dyDescent="0.25">
      <c r="A145" s="58"/>
      <c r="B145" s="282"/>
      <c r="C145" s="282"/>
      <c r="D145" s="283"/>
      <c r="E145" s="259"/>
      <c r="F145" s="272"/>
      <c r="G145" s="272"/>
      <c r="H145" s="272"/>
      <c r="I145" s="254"/>
      <c r="J145" s="51" t="str">
        <f>IF(AND('Mapa final'!$AB$124="Media",'Mapa final'!$AD$124="Leve"),CONCATENATE("R40C",'Mapa final'!$R$124),"")</f>
        <v/>
      </c>
      <c r="K145" s="52" t="str">
        <f>IF(AND('Mapa final'!$AB$125="Media",'Mapa final'!$AD$125="Leve"),CONCATENATE("R40C",'Mapa final'!$R$125),"")</f>
        <v/>
      </c>
      <c r="L145" s="113" t="str">
        <f>IF(AND('Mapa final'!$AB$126="Media",'Mapa final'!$AD$126="Leve"),CONCATENATE("R40C",'Mapa final'!$R$126),"")</f>
        <v/>
      </c>
      <c r="M145" s="51" t="str">
        <f>IF(AND('Mapa final'!$AB$124="Media",'Mapa final'!$AD$124="Menor"),CONCATENATE("R40C",'Mapa final'!$R$124),"")</f>
        <v/>
      </c>
      <c r="N145" s="52" t="str">
        <f>IF(AND('Mapa final'!$AB$125="Media",'Mapa final'!$AD$125="Menor"),CONCATENATE("R40C",'Mapa final'!$R$125),"")</f>
        <v/>
      </c>
      <c r="O145" s="113" t="str">
        <f>IF(AND('Mapa final'!$AB$126="Media",'Mapa final'!$AD$126="Menor"),CONCATENATE("R40C",'Mapa final'!$R$126),"")</f>
        <v/>
      </c>
      <c r="P145" s="51" t="str">
        <f>IF(AND('Mapa final'!$AB$124="Media",'Mapa final'!$AD$124="Moderado"),CONCATENATE("R40C",'Mapa final'!$R$124),"")</f>
        <v/>
      </c>
      <c r="Q145" s="52" t="str">
        <f>IF(AND('Mapa final'!$AB$125="Media",'Mapa final'!$AD$125="Moderado"),CONCATENATE("R40C",'Mapa final'!$R$125),"")</f>
        <v/>
      </c>
      <c r="R145" s="113" t="str">
        <f>IF(AND('Mapa final'!$AB$126="Media",'Mapa final'!$AD$126="Moderado"),CONCATENATE("R40C",'Mapa final'!$R$126),"")</f>
        <v/>
      </c>
      <c r="S145" s="107" t="str">
        <f>IF(AND('Mapa final'!$AB$124="Media",'Mapa final'!$AD$124="Mayor"),CONCATENATE("R40C",'Mapa final'!$R$124),"")</f>
        <v/>
      </c>
      <c r="T145" s="44" t="str">
        <f>IF(AND('Mapa final'!$AB$125="Media",'Mapa final'!$AD$125="Mayor"),CONCATENATE("R40C",'Mapa final'!$R$125),"")</f>
        <v/>
      </c>
      <c r="U145" s="108" t="str">
        <f>IF(AND('Mapa final'!$AB$126="Media",'Mapa final'!$AD$126="Mayor"),CONCATENATE("R40C",'Mapa final'!$R$126),"")</f>
        <v/>
      </c>
      <c r="V145" s="45" t="str">
        <f>IF(AND('Mapa final'!$AB$124="Media",'Mapa final'!$AD$124="Catastrófico"),CONCATENATE("R40C",'Mapa final'!$R$124),"")</f>
        <v/>
      </c>
      <c r="W145" s="46" t="str">
        <f>IF(AND('Mapa final'!$AB$125="Media",'Mapa final'!$AD$125="Catastrófico"),CONCATENATE("R40C",'Mapa final'!$R$125),"")</f>
        <v/>
      </c>
      <c r="X145" s="102" t="str">
        <f>IF(AND('Mapa final'!$AB$126="Media",'Mapa final'!$AD$126="Catastrófico"),CONCATENATE("R40C",'Mapa final'!$R$126),"")</f>
        <v/>
      </c>
      <c r="Y145" s="58"/>
      <c r="Z145" s="293"/>
      <c r="AA145" s="294"/>
      <c r="AB145" s="294"/>
      <c r="AC145" s="294"/>
      <c r="AD145" s="294"/>
      <c r="AE145" s="295"/>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row>
    <row r="146" spans="1:61" ht="15" customHeight="1" x14ac:dyDescent="0.25">
      <c r="A146" s="58"/>
      <c r="B146" s="282"/>
      <c r="C146" s="282"/>
      <c r="D146" s="283"/>
      <c r="E146" s="259"/>
      <c r="F146" s="272"/>
      <c r="G146" s="272"/>
      <c r="H146" s="272"/>
      <c r="I146" s="254"/>
      <c r="J146" s="51" t="str">
        <f>IF(AND('Mapa final'!$AB$127="Media",'Mapa final'!$AD$127="Leve"),CONCATENATE("R41C",'Mapa final'!$R$127),"")</f>
        <v/>
      </c>
      <c r="K146" s="52" t="str">
        <f>IF(AND('Mapa final'!$AB$128="Media",'Mapa final'!$AD$128="Leve"),CONCATENATE("R41C",'Mapa final'!$R$128),"")</f>
        <v/>
      </c>
      <c r="L146" s="113" t="str">
        <f>IF(AND('Mapa final'!$AB$129="Media",'Mapa final'!$AD$129="Leve"),CONCATENATE("R41C",'Mapa final'!$R$129),"")</f>
        <v/>
      </c>
      <c r="M146" s="51" t="str">
        <f>IF(AND('Mapa final'!$AB$127="Media",'Mapa final'!$AD$127="Menor"),CONCATENATE("R41C",'Mapa final'!$R$127),"")</f>
        <v/>
      </c>
      <c r="N146" s="52" t="str">
        <f>IF(AND('Mapa final'!$AB$128="Media",'Mapa final'!$AD$128="Menor"),CONCATENATE("R41C",'Mapa final'!$R$128),"")</f>
        <v/>
      </c>
      <c r="O146" s="113" t="str">
        <f>IF(AND('Mapa final'!$AB$129="Media",'Mapa final'!$AD$129="Menor"),CONCATENATE("R41C",'Mapa final'!$R$129),"")</f>
        <v/>
      </c>
      <c r="P146" s="51" t="str">
        <f>IF(AND('Mapa final'!$AB$127="Media",'Mapa final'!$AD$127="Moderado"),CONCATENATE("R41C",'Mapa final'!$R$127),"")</f>
        <v>R41C1</v>
      </c>
      <c r="Q146" s="52" t="str">
        <f>IF(AND('Mapa final'!$AB$128="Media",'Mapa final'!$AD$128="Moderado"),CONCATENATE("R41C",'Mapa final'!$R$128),"")</f>
        <v/>
      </c>
      <c r="R146" s="113" t="str">
        <f>IF(AND('Mapa final'!$AB$129="Media",'Mapa final'!$AD$129="Moderado"),CONCATENATE("R41C",'Mapa final'!$R$129),"")</f>
        <v/>
      </c>
      <c r="S146" s="107" t="str">
        <f>IF(AND('Mapa final'!$AB$127="Media",'Mapa final'!$AD$127="Mayor"),CONCATENATE("R41C",'Mapa final'!$R$127),"")</f>
        <v/>
      </c>
      <c r="T146" s="44" t="str">
        <f>IF(AND('Mapa final'!$AB$128="Media",'Mapa final'!$AD$128="Mayor"),CONCATENATE("R41C",'Mapa final'!$R$128),"")</f>
        <v/>
      </c>
      <c r="U146" s="108" t="str">
        <f>IF(AND('Mapa final'!$AB$129="Media",'Mapa final'!$AD$129="Mayor"),CONCATENATE("R41C",'Mapa final'!$R$129),"")</f>
        <v/>
      </c>
      <c r="V146" s="45" t="str">
        <f>IF(AND('Mapa final'!$AB$127="Media",'Mapa final'!$AD$127="Catastrófico"),CONCATENATE("R41C",'Mapa final'!$R$127),"")</f>
        <v/>
      </c>
      <c r="W146" s="46" t="str">
        <f>IF(AND('Mapa final'!$AB$128="Media",'Mapa final'!$AD$128="Catastrófico"),CONCATENATE("R41C",'Mapa final'!$R$128),"")</f>
        <v/>
      </c>
      <c r="X146" s="102" t="str">
        <f>IF(AND('Mapa final'!$AB$129="Media",'Mapa final'!$AD$129="Catastrófico"),CONCATENATE("R41C",'Mapa final'!$R$129),"")</f>
        <v/>
      </c>
      <c r="Y146" s="58"/>
      <c r="Z146" s="293"/>
      <c r="AA146" s="294"/>
      <c r="AB146" s="294"/>
      <c r="AC146" s="294"/>
      <c r="AD146" s="294"/>
      <c r="AE146" s="295"/>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row>
    <row r="147" spans="1:61" ht="15" customHeight="1" x14ac:dyDescent="0.25">
      <c r="A147" s="58"/>
      <c r="B147" s="282"/>
      <c r="C147" s="282"/>
      <c r="D147" s="283"/>
      <c r="E147" s="259"/>
      <c r="F147" s="272"/>
      <c r="G147" s="272"/>
      <c r="H147" s="272"/>
      <c r="I147" s="254"/>
      <c r="J147" s="51" t="str">
        <f>IF(AND('Mapa final'!$AB$130="Media",'Mapa final'!$AD$130="Leve"),CONCATENATE("R42C",'Mapa final'!$R$130),"")</f>
        <v/>
      </c>
      <c r="K147" s="52" t="str">
        <f>IF(AND('Mapa final'!$AB$131="Media",'Mapa final'!$AD$131="Leve"),CONCATENATE("R42C",'Mapa final'!$R$131),"")</f>
        <v/>
      </c>
      <c r="L147" s="113" t="str">
        <f>IF(AND('Mapa final'!$AB$132="Media",'Mapa final'!$AD$132="Leve"),CONCATENATE("R42C",'Mapa final'!$R$132),"")</f>
        <v/>
      </c>
      <c r="M147" s="51" t="str">
        <f>IF(AND('Mapa final'!$AB$130="Media",'Mapa final'!$AD$130="Menor"),CONCATENATE("R42C",'Mapa final'!$R$130),"")</f>
        <v/>
      </c>
      <c r="N147" s="52" t="str">
        <f>IF(AND('Mapa final'!$AB$131="Media",'Mapa final'!$AD$131="Menor"),CONCATENATE("R42C",'Mapa final'!$R$131),"")</f>
        <v/>
      </c>
      <c r="O147" s="113" t="str">
        <f>IF(AND('Mapa final'!$AB$132="Media",'Mapa final'!$AD$132="Menor"),CONCATENATE("R42C",'Mapa final'!$R$132),"")</f>
        <v/>
      </c>
      <c r="P147" s="51" t="str">
        <f>IF(AND('Mapa final'!$AB$130="Media",'Mapa final'!$AD$130="Moderado"),CONCATENATE("R42C",'Mapa final'!$R$130),"")</f>
        <v/>
      </c>
      <c r="Q147" s="52" t="str">
        <f>IF(AND('Mapa final'!$AB$131="Media",'Mapa final'!$AD$131="Moderado"),CONCATENATE("R42C",'Mapa final'!$R$131),"")</f>
        <v/>
      </c>
      <c r="R147" s="113" t="str">
        <f>IF(AND('Mapa final'!$AB$132="Media",'Mapa final'!$AD$132="Moderado"),CONCATENATE("R42C",'Mapa final'!$R$132),"")</f>
        <v/>
      </c>
      <c r="S147" s="107" t="str">
        <f>IF(AND('Mapa final'!$AB$130="Media",'Mapa final'!$AD$130="Mayor"),CONCATENATE("R42C",'Mapa final'!$R$130),"")</f>
        <v/>
      </c>
      <c r="T147" s="44" t="str">
        <f>IF(AND('Mapa final'!$AB$131="Media",'Mapa final'!$AD$131="Mayor"),CONCATENATE("R42C",'Mapa final'!$R$131),"")</f>
        <v/>
      </c>
      <c r="U147" s="108" t="str">
        <f>IF(AND('Mapa final'!$AB$132="Media",'Mapa final'!$AD$132="Mayor"),CONCATENATE("R42C",'Mapa final'!$R$132),"")</f>
        <v/>
      </c>
      <c r="V147" s="45" t="str">
        <f>IF(AND('Mapa final'!$AB$130="Media",'Mapa final'!$AD$130="Catastrófico"),CONCATENATE("R42C",'Mapa final'!$R$130),"")</f>
        <v/>
      </c>
      <c r="W147" s="46" t="str">
        <f>IF(AND('Mapa final'!$AB$131="Media",'Mapa final'!$AD$131="Catastrófico"),CONCATENATE("R42C",'Mapa final'!$R$131),"")</f>
        <v/>
      </c>
      <c r="X147" s="102" t="str">
        <f>IF(AND('Mapa final'!$AB$132="Media",'Mapa final'!$AD$132="Catastrófico"),CONCATENATE("R42C",'Mapa final'!$R$132),"")</f>
        <v/>
      </c>
      <c r="Y147" s="58"/>
      <c r="Z147" s="293"/>
      <c r="AA147" s="294"/>
      <c r="AB147" s="294"/>
      <c r="AC147" s="294"/>
      <c r="AD147" s="294"/>
      <c r="AE147" s="295"/>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row>
    <row r="148" spans="1:61" ht="15" customHeight="1" x14ac:dyDescent="0.25">
      <c r="A148" s="58"/>
      <c r="B148" s="282"/>
      <c r="C148" s="282"/>
      <c r="D148" s="283"/>
      <c r="E148" s="259"/>
      <c r="F148" s="272"/>
      <c r="G148" s="272"/>
      <c r="H148" s="272"/>
      <c r="I148" s="254"/>
      <c r="J148" s="51" t="str">
        <f>IF(AND('Mapa final'!$AB$133="Media",'Mapa final'!$AD$133="Leve"),CONCATENATE("R43C",'Mapa final'!$R$133),"")</f>
        <v/>
      </c>
      <c r="K148" s="52" t="str">
        <f>IF(AND('Mapa final'!$AB$134="Media",'Mapa final'!$AD$134="Leve"),CONCATENATE("R43C",'Mapa final'!$R$134),"")</f>
        <v/>
      </c>
      <c r="L148" s="113" t="str">
        <f>IF(AND('Mapa final'!$AB$135="Media",'Mapa final'!$AD$135="Leve"),CONCATENATE("R43C",'Mapa final'!$R$135),"")</f>
        <v/>
      </c>
      <c r="M148" s="51" t="str">
        <f>IF(AND('Mapa final'!$AB$133="Media",'Mapa final'!$AD$133="Menor"),CONCATENATE("R43C",'Mapa final'!$R$133),"")</f>
        <v/>
      </c>
      <c r="N148" s="52" t="str">
        <f>IF(AND('Mapa final'!$AB$134="Media",'Mapa final'!$AD$134="Menor"),CONCATENATE("R43C",'Mapa final'!$R$134),"")</f>
        <v/>
      </c>
      <c r="O148" s="113" t="str">
        <f>IF(AND('Mapa final'!$AB$135="Media",'Mapa final'!$AD$135="Menor"),CONCATENATE("R43C",'Mapa final'!$R$135),"")</f>
        <v/>
      </c>
      <c r="P148" s="51" t="str">
        <f>IF(AND('Mapa final'!$AB$133="Media",'Mapa final'!$AD$133="Moderado"),CONCATENATE("R43C",'Mapa final'!$R$133),"")</f>
        <v/>
      </c>
      <c r="Q148" s="52" t="str">
        <f>IF(AND('Mapa final'!$AB$134="Media",'Mapa final'!$AD$134="Moderado"),CONCATENATE("R43C",'Mapa final'!$R$134),"")</f>
        <v/>
      </c>
      <c r="R148" s="113" t="str">
        <f>IF(AND('Mapa final'!$AB$135="Media",'Mapa final'!$AD$135="Moderado"),CONCATENATE("R43C",'Mapa final'!$R$135),"")</f>
        <v/>
      </c>
      <c r="S148" s="107" t="str">
        <f>IF(AND('Mapa final'!$AB$133="Media",'Mapa final'!$AD$133="Mayor"),CONCATENATE("R43C",'Mapa final'!$R$133),"")</f>
        <v>R43C1</v>
      </c>
      <c r="T148" s="44" t="str">
        <f>IF(AND('Mapa final'!$AB$134="Media",'Mapa final'!$AD$134="Mayor"),CONCATENATE("R43C",'Mapa final'!$R$134),"")</f>
        <v/>
      </c>
      <c r="U148" s="108" t="str">
        <f>IF(AND('Mapa final'!$AB$135="Media",'Mapa final'!$AD$135="Mayor"),CONCATENATE("R43C",'Mapa final'!$R$135),"")</f>
        <v/>
      </c>
      <c r="V148" s="45" t="str">
        <f>IF(AND('Mapa final'!$AB$133="Media",'Mapa final'!$AD$133="Catastrófico"),CONCATENATE("R43C",'Mapa final'!$R$133),"")</f>
        <v/>
      </c>
      <c r="W148" s="46" t="str">
        <f>IF(AND('Mapa final'!$AB$134="Media",'Mapa final'!$AD$134="Catastrófico"),CONCATENATE("R43C",'Mapa final'!$R$134),"")</f>
        <v/>
      </c>
      <c r="X148" s="102" t="str">
        <f>IF(AND('Mapa final'!$AB$135="Media",'Mapa final'!$AD$135="Catastrófico"),CONCATENATE("R43C",'Mapa final'!$R$135),"")</f>
        <v/>
      </c>
      <c r="Y148" s="58"/>
      <c r="Z148" s="293"/>
      <c r="AA148" s="294"/>
      <c r="AB148" s="294"/>
      <c r="AC148" s="294"/>
      <c r="AD148" s="294"/>
      <c r="AE148" s="295"/>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row>
    <row r="149" spans="1:61" ht="15" customHeight="1" x14ac:dyDescent="0.25">
      <c r="A149" s="58"/>
      <c r="B149" s="282"/>
      <c r="C149" s="282"/>
      <c r="D149" s="283"/>
      <c r="E149" s="259"/>
      <c r="F149" s="272"/>
      <c r="G149" s="272"/>
      <c r="H149" s="272"/>
      <c r="I149" s="254"/>
      <c r="J149" s="51" t="str">
        <f>IF(AND('Mapa final'!$AB$136="Media",'Mapa final'!$AD$136="Leve"),CONCATENATE("R44C",'Mapa final'!$R$136),"")</f>
        <v/>
      </c>
      <c r="K149" s="52" t="str">
        <f>IF(AND('Mapa final'!$AB$137="Media",'Mapa final'!$AD$137="Leve"),CONCATENATE("R44C",'Mapa final'!$R$137),"")</f>
        <v/>
      </c>
      <c r="L149" s="113" t="str">
        <f>IF(AND('Mapa final'!$AB$138="Media",'Mapa final'!$AD$138="Leve"),CONCATENATE("R44C",'Mapa final'!$R$138),"")</f>
        <v/>
      </c>
      <c r="M149" s="51" t="str">
        <f>IF(AND('Mapa final'!$AB$136="Media",'Mapa final'!$AD$136="Menor"),CONCATENATE("R44C",'Mapa final'!$R$136),"")</f>
        <v/>
      </c>
      <c r="N149" s="52" t="str">
        <f>IF(AND('Mapa final'!$AB$137="Media",'Mapa final'!$AD$137="Menor"),CONCATENATE("R44C",'Mapa final'!$R$137),"")</f>
        <v/>
      </c>
      <c r="O149" s="113" t="str">
        <f>IF(AND('Mapa final'!$AB$138="Media",'Mapa final'!$AD$138="Menor"),CONCATENATE("R44C",'Mapa final'!$R$138),"")</f>
        <v/>
      </c>
      <c r="P149" s="51" t="str">
        <f>IF(AND('Mapa final'!$AB$136="Media",'Mapa final'!$AD$136="Moderado"),CONCATENATE("R44C",'Mapa final'!$R$136),"")</f>
        <v>R44C1</v>
      </c>
      <c r="Q149" s="52" t="str">
        <f>IF(AND('Mapa final'!$AB$137="Media",'Mapa final'!$AD$137="Moderado"),CONCATENATE("R44C",'Mapa final'!$R$137),"")</f>
        <v/>
      </c>
      <c r="R149" s="113" t="str">
        <f>IF(AND('Mapa final'!$AB$138="Media",'Mapa final'!$AD$138="Moderado"),CONCATENATE("R44C",'Mapa final'!$R$138),"")</f>
        <v/>
      </c>
      <c r="S149" s="107" t="str">
        <f>IF(AND('Mapa final'!$AB$136="Media",'Mapa final'!$AD$136="Mayor"),CONCATENATE("R44C",'Mapa final'!$R$136),"")</f>
        <v/>
      </c>
      <c r="T149" s="44" t="str">
        <f>IF(AND('Mapa final'!$AB$137="Media",'Mapa final'!$AD$137="Mayor"),CONCATENATE("R44C",'Mapa final'!$R$137),"")</f>
        <v/>
      </c>
      <c r="U149" s="108" t="str">
        <f>IF(AND('Mapa final'!$AB$138="Media",'Mapa final'!$AD$138="Mayor"),CONCATENATE("R44C",'Mapa final'!$R$138),"")</f>
        <v/>
      </c>
      <c r="V149" s="45" t="str">
        <f>IF(AND('Mapa final'!$AB$136="Media",'Mapa final'!$AD$136="Catastrófico"),CONCATENATE("R44C",'Mapa final'!$R$136),"")</f>
        <v/>
      </c>
      <c r="W149" s="46" t="str">
        <f>IF(AND('Mapa final'!$AB$137="Media",'Mapa final'!$AD$137="Catastrófico"),CONCATENATE("R44C",'Mapa final'!$R$137),"")</f>
        <v/>
      </c>
      <c r="X149" s="102" t="str">
        <f>IF(AND('Mapa final'!$AB$138="Media",'Mapa final'!$AD$138="Catastrófico"),CONCATENATE("R44C",'Mapa final'!$R$138),"")</f>
        <v/>
      </c>
      <c r="Y149" s="58"/>
      <c r="Z149" s="293"/>
      <c r="AA149" s="294"/>
      <c r="AB149" s="294"/>
      <c r="AC149" s="294"/>
      <c r="AD149" s="294"/>
      <c r="AE149" s="295"/>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row>
    <row r="150" spans="1:61" ht="15" customHeight="1" x14ac:dyDescent="0.25">
      <c r="A150" s="58"/>
      <c r="B150" s="282"/>
      <c r="C150" s="282"/>
      <c r="D150" s="283"/>
      <c r="E150" s="259"/>
      <c r="F150" s="272"/>
      <c r="G150" s="272"/>
      <c r="H150" s="272"/>
      <c r="I150" s="254"/>
      <c r="J150" s="51" t="str">
        <f>IF(AND('Mapa final'!$AB$139="Media",'Mapa final'!$AD$139="Leve"),CONCATENATE("R45C",'Mapa final'!$R$139),"")</f>
        <v>R45C1</v>
      </c>
      <c r="K150" s="52" t="str">
        <f>IF(AND('Mapa final'!$AB$140="Media",'Mapa final'!$AD$140="Leve"),CONCATENATE("R45C",'Mapa final'!$R$140),"")</f>
        <v/>
      </c>
      <c r="L150" s="113" t="str">
        <f>IF(AND('Mapa final'!$AB$141="Media",'Mapa final'!$AD$141="Leve"),CONCATENATE("R45C",'Mapa final'!$R$141),"")</f>
        <v/>
      </c>
      <c r="M150" s="51" t="str">
        <f>IF(AND('Mapa final'!$AB$139="Media",'Mapa final'!$AD$139="Menor"),CONCATENATE("R45C",'Mapa final'!$R$139),"")</f>
        <v/>
      </c>
      <c r="N150" s="52" t="str">
        <f>IF(AND('Mapa final'!$AB$140="Media",'Mapa final'!$AD$140="Menor"),CONCATENATE("R45C",'Mapa final'!$R$140),"")</f>
        <v/>
      </c>
      <c r="O150" s="113" t="str">
        <f>IF(AND('Mapa final'!$AB$141="Media",'Mapa final'!$AD$141="Menor"),CONCATENATE("R45C",'Mapa final'!$R$141),"")</f>
        <v/>
      </c>
      <c r="P150" s="51" t="str">
        <f>IF(AND('Mapa final'!$AB$139="Media",'Mapa final'!$AD$139="Moderado"),CONCATENATE("R45C",'Mapa final'!$R$139),"")</f>
        <v/>
      </c>
      <c r="Q150" s="52" t="str">
        <f>IF(AND('Mapa final'!$AB$140="Media",'Mapa final'!$AD$140="Moderado"),CONCATENATE("R45C",'Mapa final'!$R$140),"")</f>
        <v/>
      </c>
      <c r="R150" s="113" t="str">
        <f>IF(AND('Mapa final'!$AB$141="Media",'Mapa final'!$AD$141="Moderado"),CONCATENATE("R45C",'Mapa final'!$R$141),"")</f>
        <v/>
      </c>
      <c r="S150" s="107" t="str">
        <f>IF(AND('Mapa final'!$AB$139="Media",'Mapa final'!$AD$139="Mayor"),CONCATENATE("R45C",'Mapa final'!$R$139),"")</f>
        <v/>
      </c>
      <c r="T150" s="44" t="str">
        <f>IF(AND('Mapa final'!$AB$140="Media",'Mapa final'!$AD$140="Mayor"),CONCATENATE("R45C",'Mapa final'!$R$140),"")</f>
        <v/>
      </c>
      <c r="U150" s="108" t="str">
        <f>IF(AND('Mapa final'!$AB$141="Media",'Mapa final'!$AD$141="Mayor"),CONCATENATE("R45C",'Mapa final'!$R$141),"")</f>
        <v/>
      </c>
      <c r="V150" s="45" t="str">
        <f>IF(AND('Mapa final'!$AB$139="Media",'Mapa final'!$AD$139="Catastrófico"),CONCATENATE("R45C",'Mapa final'!$R$139),"")</f>
        <v/>
      </c>
      <c r="W150" s="46" t="str">
        <f>IF(AND('Mapa final'!$AB$140="Media",'Mapa final'!$AD$140="Catastrófico"),CONCATENATE("R45C",'Mapa final'!$R$140),"")</f>
        <v/>
      </c>
      <c r="X150" s="102" t="str">
        <f>IF(AND('Mapa final'!$AB$141="Media",'Mapa final'!$AD$141="Catastrófico"),CONCATENATE("R45C",'Mapa final'!$R$141),"")</f>
        <v/>
      </c>
      <c r="Y150" s="58"/>
      <c r="Z150" s="293"/>
      <c r="AA150" s="294"/>
      <c r="AB150" s="294"/>
      <c r="AC150" s="294"/>
      <c r="AD150" s="294"/>
      <c r="AE150" s="295"/>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row>
    <row r="151" spans="1:61" ht="15" customHeight="1" x14ac:dyDescent="0.25">
      <c r="A151" s="58"/>
      <c r="B151" s="282"/>
      <c r="C151" s="282"/>
      <c r="D151" s="283"/>
      <c r="E151" s="259"/>
      <c r="F151" s="272"/>
      <c r="G151" s="272"/>
      <c r="H151" s="272"/>
      <c r="I151" s="254"/>
      <c r="J151" s="51" t="str">
        <f>IF(AND('Mapa final'!$AB$142="Media",'Mapa final'!$AD$142="Leve"),CONCATENATE("R46C",'Mapa final'!$R$142),"")</f>
        <v/>
      </c>
      <c r="K151" s="52" t="str">
        <f>IF(AND('Mapa final'!$AB$143="Media",'Mapa final'!$AD$143="Leve"),CONCATENATE("R46C",'Mapa final'!$R$143),"")</f>
        <v/>
      </c>
      <c r="L151" s="113" t="str">
        <f>IF(AND('Mapa final'!$AB$144="Media",'Mapa final'!$AD$144="Leve"),CONCATENATE("R46C",'Mapa final'!$R$144),"")</f>
        <v/>
      </c>
      <c r="M151" s="51" t="str">
        <f>IF(AND('Mapa final'!$AB$142="Media",'Mapa final'!$AD$142="Menor"),CONCATENATE("R46C",'Mapa final'!$R$142),"")</f>
        <v/>
      </c>
      <c r="N151" s="52" t="str">
        <f>IF(AND('Mapa final'!$AB$143="Media",'Mapa final'!$AD$143="Menor"),CONCATENATE("R46C",'Mapa final'!$R$143),"")</f>
        <v/>
      </c>
      <c r="O151" s="113" t="str">
        <f>IF(AND('Mapa final'!$AB$144="Media",'Mapa final'!$AD$144="Menor"),CONCATENATE("R46C",'Mapa final'!$R$144),"")</f>
        <v/>
      </c>
      <c r="P151" s="51" t="str">
        <f>IF(AND('Mapa final'!$AB$142="Media",'Mapa final'!$AD$142="Moderado"),CONCATENATE("R46C",'Mapa final'!$R$142),"")</f>
        <v/>
      </c>
      <c r="Q151" s="52" t="str">
        <f>IF(AND('Mapa final'!$AB$143="Media",'Mapa final'!$AD$143="Moderado"),CONCATENATE("R46C",'Mapa final'!$R$143),"")</f>
        <v/>
      </c>
      <c r="R151" s="113" t="str">
        <f>IF(AND('Mapa final'!$AB$144="Media",'Mapa final'!$AD$144="Moderado"),CONCATENATE("R46C",'Mapa final'!$R$144),"")</f>
        <v/>
      </c>
      <c r="S151" s="107" t="str">
        <f>IF(AND('Mapa final'!$AB$142="Media",'Mapa final'!$AD$142="Mayor"),CONCATENATE("R46C",'Mapa final'!$R$142),"")</f>
        <v/>
      </c>
      <c r="T151" s="44" t="str">
        <f>IF(AND('Mapa final'!$AB$143="Media",'Mapa final'!$AD$143="Mayor"),CONCATENATE("R46C",'Mapa final'!$R$143),"")</f>
        <v/>
      </c>
      <c r="U151" s="108" t="str">
        <f>IF(AND('Mapa final'!$AB$144="Media",'Mapa final'!$AD$144="Mayor"),CONCATENATE("R46C",'Mapa final'!$R$144),"")</f>
        <v/>
      </c>
      <c r="V151" s="45" t="str">
        <f>IF(AND('Mapa final'!$AB$142="Media",'Mapa final'!$AD$142="Catastrófico"),CONCATENATE("R46C",'Mapa final'!$R$142),"")</f>
        <v/>
      </c>
      <c r="W151" s="46" t="str">
        <f>IF(AND('Mapa final'!$AB$143="Media",'Mapa final'!$AD$143="Catastrófico"),CONCATENATE("R46C",'Mapa final'!$R$143),"")</f>
        <v/>
      </c>
      <c r="X151" s="102" t="str">
        <f>IF(AND('Mapa final'!$AB$144="Media",'Mapa final'!$AD$144="Catastrófico"),CONCATENATE("R46C",'Mapa final'!$R$144),"")</f>
        <v/>
      </c>
      <c r="Y151" s="58"/>
      <c r="Z151" s="293"/>
      <c r="AA151" s="294"/>
      <c r="AB151" s="294"/>
      <c r="AC151" s="294"/>
      <c r="AD151" s="294"/>
      <c r="AE151" s="295"/>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row>
    <row r="152" spans="1:61" ht="15" customHeight="1" x14ac:dyDescent="0.25">
      <c r="A152" s="58"/>
      <c r="B152" s="282"/>
      <c r="C152" s="282"/>
      <c r="D152" s="283"/>
      <c r="E152" s="259"/>
      <c r="F152" s="272"/>
      <c r="G152" s="272"/>
      <c r="H152" s="272"/>
      <c r="I152" s="254"/>
      <c r="J152" s="51" t="str">
        <f>IF(AND('Mapa final'!$AB$145="Media",'Mapa final'!$AD$145="Leve"),CONCATENATE("R47C",'Mapa final'!$R$145),"")</f>
        <v/>
      </c>
      <c r="K152" s="52" t="str">
        <f>IF(AND('Mapa final'!$AB$146="Media",'Mapa final'!$AD$146="Leve"),CONCATENATE("R47C",'Mapa final'!$R$146),"")</f>
        <v/>
      </c>
      <c r="L152" s="113" t="str">
        <f>IF(AND('Mapa final'!$AB$147="Media",'Mapa final'!$AD$147="Leve"),CONCATENATE("R47C",'Mapa final'!$R$147),"")</f>
        <v/>
      </c>
      <c r="M152" s="51" t="str">
        <f>IF(AND('Mapa final'!$AB$145="Media",'Mapa final'!$AD$145="Menor"),CONCATENATE("R47C",'Mapa final'!$R$145),"")</f>
        <v/>
      </c>
      <c r="N152" s="52" t="str">
        <f>IF(AND('Mapa final'!$AB$146="Media",'Mapa final'!$AD$146="Menor"),CONCATENATE("R47C",'Mapa final'!$R$146),"")</f>
        <v/>
      </c>
      <c r="O152" s="113" t="str">
        <f>IF(AND('Mapa final'!$AB$147="Media",'Mapa final'!$AD$147="Menor"),CONCATENATE("R47C",'Mapa final'!$R$147),"")</f>
        <v/>
      </c>
      <c r="P152" s="51" t="str">
        <f>IF(AND('Mapa final'!$AB$145="Media",'Mapa final'!$AD$145="Moderado"),CONCATENATE("R47C",'Mapa final'!$R$145),"")</f>
        <v/>
      </c>
      <c r="Q152" s="52" t="str">
        <f>IF(AND('Mapa final'!$AB$146="Media",'Mapa final'!$AD$146="Moderado"),CONCATENATE("R47C",'Mapa final'!$R$146),"")</f>
        <v/>
      </c>
      <c r="R152" s="113" t="str">
        <f>IF(AND('Mapa final'!$AB$147="Media",'Mapa final'!$AD$147="Moderado"),CONCATENATE("R47C",'Mapa final'!$R$147),"")</f>
        <v/>
      </c>
      <c r="S152" s="107" t="str">
        <f>IF(AND('Mapa final'!$AB$145="Media",'Mapa final'!$AD$145="Mayor"),CONCATENATE("R47C",'Mapa final'!$R$145),"")</f>
        <v/>
      </c>
      <c r="T152" s="44" t="str">
        <f>IF(AND('Mapa final'!$AB$146="Media",'Mapa final'!$AD$146="Mayor"),CONCATENATE("R47C",'Mapa final'!$R$146),"")</f>
        <v/>
      </c>
      <c r="U152" s="108" t="str">
        <f>IF(AND('Mapa final'!$AB$147="Media",'Mapa final'!$AD$147="Mayor"),CONCATENATE("R47C",'Mapa final'!$R$147),"")</f>
        <v/>
      </c>
      <c r="V152" s="45" t="str">
        <f>IF(AND('Mapa final'!$AB$145="Media",'Mapa final'!$AD$145="Catastrófico"),CONCATENATE("R47C",'Mapa final'!$R$145),"")</f>
        <v/>
      </c>
      <c r="W152" s="46" t="str">
        <f>IF(AND('Mapa final'!$AB$146="Media",'Mapa final'!$AD$146="Catastrófico"),CONCATENATE("R47C",'Mapa final'!$R$146),"")</f>
        <v/>
      </c>
      <c r="X152" s="102" t="str">
        <f>IF(AND('Mapa final'!$AB$147="Media",'Mapa final'!$AD$147="Catastrófico"),CONCATENATE("R47C",'Mapa final'!$R$147),"")</f>
        <v/>
      </c>
      <c r="Y152" s="58"/>
      <c r="Z152" s="293"/>
      <c r="AA152" s="294"/>
      <c r="AB152" s="294"/>
      <c r="AC152" s="294"/>
      <c r="AD152" s="294"/>
      <c r="AE152" s="295"/>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row>
    <row r="153" spans="1:61" ht="15" customHeight="1" x14ac:dyDescent="0.25">
      <c r="A153" s="58"/>
      <c r="B153" s="282"/>
      <c r="C153" s="282"/>
      <c r="D153" s="283"/>
      <c r="E153" s="259"/>
      <c r="F153" s="272"/>
      <c r="G153" s="272"/>
      <c r="H153" s="272"/>
      <c r="I153" s="254"/>
      <c r="J153" s="51" t="str">
        <f>IF(AND('Mapa final'!$AB$148="Media",'Mapa final'!$AD$148="Leve"),CONCATENATE("R48C",'Mapa final'!$R$148),"")</f>
        <v/>
      </c>
      <c r="K153" s="52" t="str">
        <f>IF(AND('Mapa final'!$AB$149="Media",'Mapa final'!$AD$149="Leve"),CONCATENATE("R48C",'Mapa final'!$R$149),"")</f>
        <v/>
      </c>
      <c r="L153" s="113" t="str">
        <f>IF(AND('Mapa final'!$AB$150="Media",'Mapa final'!$AD$150="Leve"),CONCATENATE("R48C",'Mapa final'!$R$150),"")</f>
        <v/>
      </c>
      <c r="M153" s="51" t="str">
        <f>IF(AND('Mapa final'!$AB$148="Media",'Mapa final'!$AD$148="Menor"),CONCATENATE("R48C",'Mapa final'!$R$148),"")</f>
        <v/>
      </c>
      <c r="N153" s="52" t="str">
        <f>IF(AND('Mapa final'!$AB$149="Media",'Mapa final'!$AD$149="Menor"),CONCATENATE("R48C",'Mapa final'!$R$149),"")</f>
        <v/>
      </c>
      <c r="O153" s="113" t="str">
        <f>IF(AND('Mapa final'!$AB$150="Media",'Mapa final'!$AD$150="Menor"),CONCATENATE("R48C",'Mapa final'!$R$150),"")</f>
        <v/>
      </c>
      <c r="P153" s="51" t="str">
        <f>IF(AND('Mapa final'!$AB$148="Media",'Mapa final'!$AD$148="Moderado"),CONCATENATE("R48C",'Mapa final'!$R$148),"")</f>
        <v/>
      </c>
      <c r="Q153" s="52" t="str">
        <f>IF(AND('Mapa final'!$AB$149="Media",'Mapa final'!$AD$149="Moderado"),CONCATENATE("R48C",'Mapa final'!$R$149),"")</f>
        <v/>
      </c>
      <c r="R153" s="113" t="str">
        <f>IF(AND('Mapa final'!$AB$150="Media",'Mapa final'!$AD$150="Moderado"),CONCATENATE("R48C",'Mapa final'!$R$150),"")</f>
        <v/>
      </c>
      <c r="S153" s="107" t="str">
        <f>IF(AND('Mapa final'!$AB$148="Media",'Mapa final'!$AD$148="Mayor"),CONCATENATE("R48C",'Mapa final'!$R$148),"")</f>
        <v/>
      </c>
      <c r="T153" s="44" t="str">
        <f>IF(AND('Mapa final'!$AB$149="Media",'Mapa final'!$AD$149="Mayor"),CONCATENATE("R48C",'Mapa final'!$R$149),"")</f>
        <v/>
      </c>
      <c r="U153" s="108" t="str">
        <f>IF(AND('Mapa final'!$AB$150="Media",'Mapa final'!$AD$150="Mayor"),CONCATENATE("R48C",'Mapa final'!$R$150),"")</f>
        <v/>
      </c>
      <c r="V153" s="45" t="str">
        <f>IF(AND('Mapa final'!$AB$148="Media",'Mapa final'!$AD$148="Catastrófico"),CONCATENATE("R48C",'Mapa final'!$R$148),"")</f>
        <v/>
      </c>
      <c r="W153" s="46" t="str">
        <f>IF(AND('Mapa final'!$AB$149="Media",'Mapa final'!$AD$149="Catastrófico"),CONCATENATE("R48C",'Mapa final'!$R$149),"")</f>
        <v/>
      </c>
      <c r="X153" s="102" t="str">
        <f>IF(AND('Mapa final'!$AB$150="Media",'Mapa final'!$AD$150="Catastrófico"),CONCATENATE("R48C",'Mapa final'!$R$150),"")</f>
        <v/>
      </c>
      <c r="Y153" s="58"/>
      <c r="Z153" s="293"/>
      <c r="AA153" s="294"/>
      <c r="AB153" s="294"/>
      <c r="AC153" s="294"/>
      <c r="AD153" s="294"/>
      <c r="AE153" s="295"/>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row>
    <row r="154" spans="1:61" ht="15" customHeight="1" x14ac:dyDescent="0.25">
      <c r="A154" s="58"/>
      <c r="B154" s="282"/>
      <c r="C154" s="282"/>
      <c r="D154" s="283"/>
      <c r="E154" s="259"/>
      <c r="F154" s="272"/>
      <c r="G154" s="272"/>
      <c r="H154" s="272"/>
      <c r="I154" s="254"/>
      <c r="J154" s="51" t="str">
        <f>IF(AND('Mapa final'!$AB$151="Media",'Mapa final'!$AD$151="Leve"),CONCATENATE("R49C",'Mapa final'!$R$151),"")</f>
        <v/>
      </c>
      <c r="K154" s="52" t="str">
        <f>IF(AND('Mapa final'!$AB$152="Media",'Mapa final'!$AD$152="Leve"),CONCATENATE("R49C",'Mapa final'!$R$152),"")</f>
        <v/>
      </c>
      <c r="L154" s="113" t="str">
        <f>IF(AND('Mapa final'!$AB$153="Media",'Mapa final'!$AD$153="Leve"),CONCATENATE("R49C",'Mapa final'!$R$153),"")</f>
        <v/>
      </c>
      <c r="M154" s="51" t="str">
        <f>IF(AND('Mapa final'!$AB$151="Media",'Mapa final'!$AD$151="Menor"),CONCATENATE("R49C",'Mapa final'!$R$151),"")</f>
        <v/>
      </c>
      <c r="N154" s="52" t="str">
        <f>IF(AND('Mapa final'!$AB$152="Media",'Mapa final'!$AD$152="Menor"),CONCATENATE("R49C",'Mapa final'!$R$152),"")</f>
        <v/>
      </c>
      <c r="O154" s="113" t="str">
        <f>IF(AND('Mapa final'!$AB$153="Media",'Mapa final'!$AD$153="Menor"),CONCATENATE("R49C",'Mapa final'!$R$153),"")</f>
        <v/>
      </c>
      <c r="P154" s="51" t="str">
        <f>IF(AND('Mapa final'!$AB$151="Media",'Mapa final'!$AD$151="Moderado"),CONCATENATE("R49C",'Mapa final'!$R$151),"")</f>
        <v/>
      </c>
      <c r="Q154" s="52" t="str">
        <f>IF(AND('Mapa final'!$AB$152="Media",'Mapa final'!$AD$152="Moderado"),CONCATENATE("R49C",'Mapa final'!$R$152),"")</f>
        <v/>
      </c>
      <c r="R154" s="113" t="str">
        <f>IF(AND('Mapa final'!$AB$153="Media",'Mapa final'!$AD$153="Moderado"),CONCATENATE("R49C",'Mapa final'!$R$153),"")</f>
        <v/>
      </c>
      <c r="S154" s="107" t="str">
        <f>IF(AND('Mapa final'!$AB$151="Media",'Mapa final'!$AD$151="Mayor"),CONCATENATE("R49C",'Mapa final'!$R$151),"")</f>
        <v/>
      </c>
      <c r="T154" s="44" t="str">
        <f>IF(AND('Mapa final'!$AB$152="Media",'Mapa final'!$AD$152="Mayor"),CONCATENATE("R49C",'Mapa final'!$R$152),"")</f>
        <v/>
      </c>
      <c r="U154" s="108" t="str">
        <f>IF(AND('Mapa final'!$AB$153="Media",'Mapa final'!$AD$153="Mayor"),CONCATENATE("R49C",'Mapa final'!$R$153),"")</f>
        <v/>
      </c>
      <c r="V154" s="45" t="str">
        <f>IF(AND('Mapa final'!$AB$151="Media",'Mapa final'!$AD$151="Catastrófico"),CONCATENATE("R49C",'Mapa final'!$R$151),"")</f>
        <v/>
      </c>
      <c r="W154" s="46" t="str">
        <f>IF(AND('Mapa final'!$AB$152="Media",'Mapa final'!$AD$152="Catastrófico"),CONCATENATE("R49C",'Mapa final'!$R$152),"")</f>
        <v/>
      </c>
      <c r="X154" s="102" t="str">
        <f>IF(AND('Mapa final'!$AB$153="Media",'Mapa final'!$AD$153="Catastrófico"),CONCATENATE("R49C",'Mapa final'!$R$153),"")</f>
        <v/>
      </c>
      <c r="Y154" s="58"/>
      <c r="Z154" s="293"/>
      <c r="AA154" s="294"/>
      <c r="AB154" s="294"/>
      <c r="AC154" s="294"/>
      <c r="AD154" s="294"/>
      <c r="AE154" s="295"/>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row>
    <row r="155" spans="1:61" ht="15" customHeight="1" thickBot="1" x14ac:dyDescent="0.3">
      <c r="A155" s="58"/>
      <c r="B155" s="282"/>
      <c r="C155" s="282"/>
      <c r="D155" s="283"/>
      <c r="E155" s="259"/>
      <c r="F155" s="272"/>
      <c r="G155" s="272"/>
      <c r="H155" s="272"/>
      <c r="I155" s="254"/>
      <c r="J155" s="53" t="str">
        <f>IF(AND('Mapa final'!$AB$154="Media",'Mapa final'!$AD$154="Leve"),CONCATENATE("R50C",'Mapa final'!$R$154),"")</f>
        <v/>
      </c>
      <c r="K155" s="54" t="str">
        <f>IF(AND('Mapa final'!$AB$155="Media",'Mapa final'!$AD$155="Leve"),CONCATENATE("R50C",'Mapa final'!$R$155),"")</f>
        <v/>
      </c>
      <c r="L155" s="114" t="str">
        <f>IF(AND('Mapa final'!$AB$156="Media",'Mapa final'!$AD$156="Leve"),CONCATENATE("R50C",'Mapa final'!$R$156),"")</f>
        <v/>
      </c>
      <c r="M155" s="53" t="str">
        <f>IF(AND('Mapa final'!$AB$154="Media",'Mapa final'!$AD$154="Menor"),CONCATENATE("R50C",'Mapa final'!$R$154),"")</f>
        <v/>
      </c>
      <c r="N155" s="54" t="str">
        <f>IF(AND('Mapa final'!$AB$155="Media",'Mapa final'!$AD$155="Menor"),CONCATENATE("R50C",'Mapa final'!$R$155),"")</f>
        <v/>
      </c>
      <c r="O155" s="114" t="str">
        <f>IF(AND('Mapa final'!$AB$156="Media",'Mapa final'!$AD$156="Menor"),CONCATENATE("R50C",'Mapa final'!$R$156),"")</f>
        <v/>
      </c>
      <c r="P155" s="53" t="str">
        <f>IF(AND('Mapa final'!$AB$154="Media",'Mapa final'!$AD$154="Moderado"),CONCATENATE("R50C",'Mapa final'!$R$154),"")</f>
        <v/>
      </c>
      <c r="Q155" s="54" t="str">
        <f>IF(AND('Mapa final'!$AB$155="Media",'Mapa final'!$AD$155="Moderado"),CONCATENATE("R50C",'Mapa final'!$R$155),"")</f>
        <v/>
      </c>
      <c r="R155" s="114" t="str">
        <f>IF(AND('Mapa final'!$AB$156="Media",'Mapa final'!$AD$156="Moderado"),CONCATENATE("R50C",'Mapa final'!$R$156),"")</f>
        <v/>
      </c>
      <c r="S155" s="109" t="str">
        <f>IF(AND('Mapa final'!$AB$154="Media",'Mapa final'!$AD$154="Mayor"),CONCATENATE("R50C",'Mapa final'!$R$154),"")</f>
        <v/>
      </c>
      <c r="T155" s="110" t="str">
        <f>IF(AND('Mapa final'!$AB$155="Media",'Mapa final'!$AD$155="Mayor"),CONCATENATE("R50C",'Mapa final'!$R$155),"")</f>
        <v/>
      </c>
      <c r="U155" s="111" t="str">
        <f>IF(AND('Mapa final'!$AB$156="Media",'Mapa final'!$AD$156="Mayor"),CONCATENATE("R50C",'Mapa final'!$R$156),"")</f>
        <v/>
      </c>
      <c r="V155" s="47" t="str">
        <f>IF(AND('Mapa final'!$AB$154="Media",'Mapa final'!$AD$154="Catastrófico"),CONCATENATE("R50C",'Mapa final'!$R$154),"")</f>
        <v/>
      </c>
      <c r="W155" s="48" t="str">
        <f>IF(AND('Mapa final'!$AB$155="Media",'Mapa final'!$AD$155="Catastrófico"),CONCATENATE("R50C",'Mapa final'!$R$155),"")</f>
        <v/>
      </c>
      <c r="X155" s="103" t="str">
        <f>IF(AND('Mapa final'!$AB$156="Media",'Mapa final'!$AD$156="Catastrófico"),CONCATENATE("R50C",'Mapa final'!$R$156),"")</f>
        <v/>
      </c>
      <c r="Y155" s="58"/>
      <c r="Z155" s="293"/>
      <c r="AA155" s="294"/>
      <c r="AB155" s="294"/>
      <c r="AC155" s="294"/>
      <c r="AD155" s="294"/>
      <c r="AE155" s="295"/>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row>
    <row r="156" spans="1:61" ht="15" customHeight="1" x14ac:dyDescent="0.25">
      <c r="A156" s="58"/>
      <c r="B156" s="282"/>
      <c r="C156" s="282"/>
      <c r="D156" s="283"/>
      <c r="E156" s="270" t="s">
        <v>105</v>
      </c>
      <c r="F156" s="271"/>
      <c r="G156" s="271"/>
      <c r="H156" s="271"/>
      <c r="I156" s="271"/>
      <c r="J156" s="115" t="str">
        <f>IF(AND('Mapa final'!$AB$7="Baja",'Mapa final'!$AD$7="Leve"),CONCATENATE("R1C",'Mapa final'!$R$7),"")</f>
        <v/>
      </c>
      <c r="K156" s="55" t="str">
        <f>IF(AND('Mapa final'!$AB$8="Baja",'Mapa final'!$AD$8="Leve"),CONCATENATE("R1C",'Mapa final'!$R$8),"")</f>
        <v/>
      </c>
      <c r="L156" s="116" t="str">
        <f>IF(AND('Mapa final'!$AB$9="Baja",'Mapa final'!$AD$9="Leve"),CONCATENATE("R1C",'Mapa final'!$R$9),"")</f>
        <v/>
      </c>
      <c r="M156" s="49" t="str">
        <f>IF(AND('Mapa final'!$AB$7="Baja",'Mapa final'!$AD$7="Menor"),CONCATENATE("R1C",'Mapa final'!$R$7),"")</f>
        <v/>
      </c>
      <c r="N156" s="50" t="str">
        <f>IF(AND('Mapa final'!$AB$8="Baja",'Mapa final'!$AD$8="Menor"),CONCATENATE("R1C",'Mapa final'!$R$8),"")</f>
        <v/>
      </c>
      <c r="O156" s="112" t="str">
        <f>IF(AND('Mapa final'!$AB$9="Baja",'Mapa final'!$AD$9="Menor"),CONCATENATE("R1C",'Mapa final'!$R$9),"")</f>
        <v/>
      </c>
      <c r="P156" s="49" t="str">
        <f>IF(AND('Mapa final'!$AB$7="Baja",'Mapa final'!$AD$7="Moderado"),CONCATENATE("R1C",'Mapa final'!$R$7),"")</f>
        <v>R1C1</v>
      </c>
      <c r="Q156" s="50" t="str">
        <f>IF(AND('Mapa final'!$AB$8="Baja",'Mapa final'!$AD$8="Moderado"),CONCATENATE("R1C",'Mapa final'!$R$8),"")</f>
        <v/>
      </c>
      <c r="R156" s="112" t="str">
        <f>IF(AND('Mapa final'!$AB$9="Baja",'Mapa final'!$AD$9="Moderado"),CONCATENATE("R1C",'Mapa final'!$R$9),"")</f>
        <v/>
      </c>
      <c r="S156" s="104" t="str">
        <f>IF(AND('Mapa final'!$AB$7="Baja",'Mapa final'!$AD$7="Mayor"),CONCATENATE("R1C",'Mapa final'!$R$7),"")</f>
        <v/>
      </c>
      <c r="T156" s="105" t="str">
        <f>IF(AND('Mapa final'!$AB$8="Baja",'Mapa final'!$AD$8="Mayor"),CONCATENATE("R1C",'Mapa final'!$R$8),"")</f>
        <v/>
      </c>
      <c r="U156" s="106" t="str">
        <f>IF(AND('Mapa final'!$AB$9="Baja",'Mapa final'!$AD$9="Mayor"),CONCATENATE("R1C",'Mapa final'!$R$9),"")</f>
        <v/>
      </c>
      <c r="V156" s="42" t="str">
        <f>IF(AND('Mapa final'!$AB$7="Baja",'Mapa final'!$AD$7="Catastrófico"),CONCATENATE("R1C",'Mapa final'!$R$7),"")</f>
        <v/>
      </c>
      <c r="W156" s="43" t="str">
        <f>IF(AND('Mapa final'!$AB$8="Baja",'Mapa final'!$AD$8="Catastrófico"),CONCATENATE("R1C",'Mapa final'!$R$8),"")</f>
        <v/>
      </c>
      <c r="X156" s="101" t="str">
        <f>IF(AND('Mapa final'!$AB$9="Baja",'Mapa final'!$AD$9="Catastrófico"),CONCATENATE("R1C",'Mapa final'!$R$9),"")</f>
        <v/>
      </c>
      <c r="Y156" s="58"/>
      <c r="Z156" s="284" t="s">
        <v>76</v>
      </c>
      <c r="AA156" s="285"/>
      <c r="AB156" s="285"/>
      <c r="AC156" s="285"/>
      <c r="AD156" s="285"/>
      <c r="AE156" s="286"/>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row>
    <row r="157" spans="1:61" ht="15" customHeight="1" x14ac:dyDescent="0.25">
      <c r="A157" s="58"/>
      <c r="B157" s="282"/>
      <c r="C157" s="282"/>
      <c r="D157" s="283"/>
      <c r="E157" s="258"/>
      <c r="F157" s="254"/>
      <c r="G157" s="254"/>
      <c r="H157" s="254"/>
      <c r="I157" s="254"/>
      <c r="J157" s="117" t="str">
        <f>IF(AND('Mapa final'!$AB$10="Baja",'Mapa final'!$AD$10="Leve"),CONCATENATE("R2C",'Mapa final'!$R$10),"")</f>
        <v/>
      </c>
      <c r="K157" s="56" t="str">
        <f>IF(AND('Mapa final'!$AB$11="Baja",'Mapa final'!$AD$11="Leve"),CONCATENATE("R2C",'Mapa final'!$R$11),"")</f>
        <v/>
      </c>
      <c r="L157" s="118" t="str">
        <f>IF(AND('Mapa final'!$AB$12="Baja",'Mapa final'!$AD$12="Leve"),CONCATENATE("R2C",'Mapa final'!$R$12),"")</f>
        <v/>
      </c>
      <c r="M157" s="51" t="str">
        <f>IF(AND('Mapa final'!$AB$10="Baja",'Mapa final'!$AD$10="Menor"),CONCATENATE("R2C",'Mapa final'!$R$10),"")</f>
        <v/>
      </c>
      <c r="N157" s="52" t="str">
        <f>IF(AND('Mapa final'!$AB$11="Baja",'Mapa final'!$AD$11="Menor"),CONCATENATE("R2C",'Mapa final'!$R$11),"")</f>
        <v/>
      </c>
      <c r="O157" s="113" t="str">
        <f>IF(AND('Mapa final'!$AB$12="Baja",'Mapa final'!$AD$12="Menor"),CONCATENATE("R2C",'Mapa final'!$R$12),"")</f>
        <v/>
      </c>
      <c r="P157" s="51" t="str">
        <f>IF(AND('Mapa final'!$AB$10="Baja",'Mapa final'!$AD$10="Moderado"),CONCATENATE("R2C",'Mapa final'!$R$10),"")</f>
        <v>R2C1</v>
      </c>
      <c r="Q157" s="52" t="str">
        <f>IF(AND('Mapa final'!$AB$11="Baja",'Mapa final'!$AD$11="Moderado"),CONCATENATE("R2C",'Mapa final'!$R$11),"")</f>
        <v/>
      </c>
      <c r="R157" s="113" t="str">
        <f>IF(AND('Mapa final'!$AB$12="Baja",'Mapa final'!$AD$12="Moderado"),CONCATENATE("R2C",'Mapa final'!$R$12),"")</f>
        <v/>
      </c>
      <c r="S157" s="107" t="str">
        <f>IF(AND('Mapa final'!$AB$10="Baja",'Mapa final'!$AD$10="Mayor"),CONCATENATE("R2C",'Mapa final'!$R$10),"")</f>
        <v/>
      </c>
      <c r="T157" s="44" t="str">
        <f>IF(AND('Mapa final'!$AB$11="Baja",'Mapa final'!$AD$11="Mayor"),CONCATENATE("R2C",'Mapa final'!$R$11),"")</f>
        <v/>
      </c>
      <c r="U157" s="108" t="str">
        <f>IF(AND('Mapa final'!$AB$12="Baja",'Mapa final'!$AD$12="Mayor"),CONCATENATE("R2C",'Mapa final'!$R$12),"")</f>
        <v/>
      </c>
      <c r="V157" s="45" t="str">
        <f>IF(AND('Mapa final'!$AB$10="Baja",'Mapa final'!$AD$10="Catastrófico"),CONCATENATE("R2C",'Mapa final'!$R$10),"")</f>
        <v/>
      </c>
      <c r="W157" s="46" t="str">
        <f>IF(AND('Mapa final'!$AB$11="Baja",'Mapa final'!$AD$11="Catastrófico"),CONCATENATE("R2C",'Mapa final'!$R$11),"")</f>
        <v/>
      </c>
      <c r="X157" s="102" t="str">
        <f>IF(AND('Mapa final'!$AB$12="Baja",'Mapa final'!$AD$12="Catastrófico"),CONCATENATE("R2C",'Mapa final'!$R$12),"")</f>
        <v/>
      </c>
      <c r="Y157" s="58"/>
      <c r="Z157" s="287"/>
      <c r="AA157" s="288"/>
      <c r="AB157" s="288"/>
      <c r="AC157" s="288"/>
      <c r="AD157" s="288"/>
      <c r="AE157" s="289"/>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row>
    <row r="158" spans="1:61" ht="15" customHeight="1" x14ac:dyDescent="0.25">
      <c r="A158" s="58"/>
      <c r="B158" s="282"/>
      <c r="C158" s="282"/>
      <c r="D158" s="283"/>
      <c r="E158" s="258"/>
      <c r="F158" s="254"/>
      <c r="G158" s="254"/>
      <c r="H158" s="254"/>
      <c r="I158" s="254"/>
      <c r="J158" s="117" t="str">
        <f>IF(AND('Mapa final'!$AB$13="Baja",'Mapa final'!$AD$13="Leve"),CONCATENATE("R3C",'Mapa final'!$R$13),"")</f>
        <v/>
      </c>
      <c r="K158" s="56" t="str">
        <f>IF(AND('Mapa final'!$AB$14="Baja",'Mapa final'!$AD$14="Leve"),CONCATENATE("R3C",'Mapa final'!$R$14),"")</f>
        <v/>
      </c>
      <c r="L158" s="118" t="str">
        <f>IF(AND('Mapa final'!$AB$15="Baja",'Mapa final'!$AD$15="Leve"),CONCATENATE("R3C",'Mapa final'!$R$15),"")</f>
        <v/>
      </c>
      <c r="M158" s="51" t="str">
        <f>IF(AND('Mapa final'!$AB$13="Baja",'Mapa final'!$AD$13="Menor"),CONCATENATE("R3C",'Mapa final'!$R$13),"")</f>
        <v/>
      </c>
      <c r="N158" s="52" t="str">
        <f>IF(AND('Mapa final'!$AB$14="Baja",'Mapa final'!$AD$14="Menor"),CONCATENATE("R3C",'Mapa final'!$R$14),"")</f>
        <v/>
      </c>
      <c r="O158" s="113" t="str">
        <f>IF(AND('Mapa final'!$AB$15="Baja",'Mapa final'!$AD$15="Menor"),CONCATENATE("R3C",'Mapa final'!$R$15),"")</f>
        <v/>
      </c>
      <c r="P158" s="51" t="str">
        <f>IF(AND('Mapa final'!$AB$13="Baja",'Mapa final'!$AD$13="Moderado"),CONCATENATE("R3C",'Mapa final'!$R$13),"")</f>
        <v/>
      </c>
      <c r="Q158" s="52" t="str">
        <f>IF(AND('Mapa final'!$AB$14="Baja",'Mapa final'!$AD$14="Moderado"),CONCATENATE("R3C",'Mapa final'!$R$14),"")</f>
        <v/>
      </c>
      <c r="R158" s="113" t="str">
        <f>IF(AND('Mapa final'!$AB$15="Baja",'Mapa final'!$AD$15="Moderado"),CONCATENATE("R3C",'Mapa final'!$R$15),"")</f>
        <v/>
      </c>
      <c r="S158" s="107" t="str">
        <f>IF(AND('Mapa final'!$AB$13="Baja",'Mapa final'!$AD$13="Mayor"),CONCATENATE("R3C",'Mapa final'!$R$13),"")</f>
        <v/>
      </c>
      <c r="T158" s="44" t="str">
        <f>IF(AND('Mapa final'!$AB$14="Baja",'Mapa final'!$AD$14="Mayor"),CONCATENATE("R3C",'Mapa final'!$R$14),"")</f>
        <v/>
      </c>
      <c r="U158" s="108" t="str">
        <f>IF(AND('Mapa final'!$AB$15="Baja",'Mapa final'!$AD$15="Mayor"),CONCATENATE("R3C",'Mapa final'!$R$15),"")</f>
        <v/>
      </c>
      <c r="V158" s="45" t="str">
        <f>IF(AND('Mapa final'!$AB$13="Baja",'Mapa final'!$AD$13="Catastrófico"),CONCATENATE("R3C",'Mapa final'!$R$13),"")</f>
        <v/>
      </c>
      <c r="W158" s="46" t="str">
        <f>IF(AND('Mapa final'!$AB$14="Baja",'Mapa final'!$AD$14="Catastrófico"),CONCATENATE("R3C",'Mapa final'!$R$14),"")</f>
        <v/>
      </c>
      <c r="X158" s="102" t="str">
        <f>IF(AND('Mapa final'!$AB$15="Baja",'Mapa final'!$AD$15="Catastrófico"),CONCATENATE("R3C",'Mapa final'!$R$15),"")</f>
        <v/>
      </c>
      <c r="Y158" s="58"/>
      <c r="Z158" s="287"/>
      <c r="AA158" s="288"/>
      <c r="AB158" s="288"/>
      <c r="AC158" s="288"/>
      <c r="AD158" s="288"/>
      <c r="AE158" s="289"/>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row>
    <row r="159" spans="1:61" ht="15" customHeight="1" x14ac:dyDescent="0.25">
      <c r="A159" s="58"/>
      <c r="B159" s="282"/>
      <c r="C159" s="282"/>
      <c r="D159" s="283"/>
      <c r="E159" s="258"/>
      <c r="F159" s="254"/>
      <c r="G159" s="254"/>
      <c r="H159" s="254"/>
      <c r="I159" s="254"/>
      <c r="J159" s="117" t="str">
        <f>IF(AND('Mapa final'!$AB$16="Baja",'Mapa final'!$AD$16="Leve"),CONCATENATE("R4C",'Mapa final'!$R$16),"")</f>
        <v/>
      </c>
      <c r="K159" s="56" t="str">
        <f>IF(AND('Mapa final'!$AB$17="Baja",'Mapa final'!$AD$17="Leve"),CONCATENATE("R4C",'Mapa final'!$R$17),"")</f>
        <v/>
      </c>
      <c r="L159" s="118" t="str">
        <f>IF(AND('Mapa final'!$AB$18="Baja",'Mapa final'!$AD$18="Leve"),CONCATENATE("R4C",'Mapa final'!$R$18),"")</f>
        <v/>
      </c>
      <c r="M159" s="51" t="str">
        <f>IF(AND('Mapa final'!$AB$16="Baja",'Mapa final'!$AD$16="Menor"),CONCATENATE("R4C",'Mapa final'!$R$16),"")</f>
        <v/>
      </c>
      <c r="N159" s="52" t="str">
        <f>IF(AND('Mapa final'!$AB$17="Baja",'Mapa final'!$AD$17="Menor"),CONCATENATE("R4C",'Mapa final'!$R$17),"")</f>
        <v/>
      </c>
      <c r="O159" s="113" t="str">
        <f>IF(AND('Mapa final'!$AB$18="Baja",'Mapa final'!$AD$18="Menor"),CONCATENATE("R4C",'Mapa final'!$R$18),"")</f>
        <v/>
      </c>
      <c r="P159" s="51" t="str">
        <f>IF(AND('Mapa final'!$AB$16="Baja",'Mapa final'!$AD$16="Moderado"),CONCATENATE("R4C",'Mapa final'!$R$16),"")</f>
        <v/>
      </c>
      <c r="Q159" s="52" t="str">
        <f>IF(AND('Mapa final'!$AB$17="Baja",'Mapa final'!$AD$17="Moderado"),CONCATENATE("R4C",'Mapa final'!$R$17),"")</f>
        <v/>
      </c>
      <c r="R159" s="113" t="str">
        <f>IF(AND('Mapa final'!$AB$18="Baja",'Mapa final'!$AD$18="Moderado"),CONCATENATE("R4C",'Mapa final'!$R$18),"")</f>
        <v/>
      </c>
      <c r="S159" s="107" t="str">
        <f>IF(AND('Mapa final'!$AB$16="Baja",'Mapa final'!$AD$16="Mayor"),CONCATENATE("R4C",'Mapa final'!$R$16),"")</f>
        <v/>
      </c>
      <c r="T159" s="44" t="str">
        <f>IF(AND('Mapa final'!$AB$17="Baja",'Mapa final'!$AD$17="Mayor"),CONCATENATE("R4C",'Mapa final'!$R$17),"")</f>
        <v/>
      </c>
      <c r="U159" s="108" t="str">
        <f>IF(AND('Mapa final'!$AB$18="Baja",'Mapa final'!$AD$18="Mayor"),CONCATENATE("R4C",'Mapa final'!$R$18),"")</f>
        <v/>
      </c>
      <c r="V159" s="45" t="str">
        <f>IF(AND('Mapa final'!$AB$16="Baja",'Mapa final'!$AD$16="Catastrófico"),CONCATENATE("R4C",'Mapa final'!$R$16),"")</f>
        <v/>
      </c>
      <c r="W159" s="46" t="str">
        <f>IF(AND('Mapa final'!$AB$17="Baja",'Mapa final'!$AD$17="Catastrófico"),CONCATENATE("R4C",'Mapa final'!$R$17),"")</f>
        <v/>
      </c>
      <c r="X159" s="102" t="str">
        <f>IF(AND('Mapa final'!$AB$18="Baja",'Mapa final'!$AD$18="Catastrófico"),CONCATENATE("R4C",'Mapa final'!$R$18),"")</f>
        <v/>
      </c>
      <c r="Y159" s="58"/>
      <c r="Z159" s="287"/>
      <c r="AA159" s="288"/>
      <c r="AB159" s="288"/>
      <c r="AC159" s="288"/>
      <c r="AD159" s="288"/>
      <c r="AE159" s="289"/>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row>
    <row r="160" spans="1:61" ht="15" customHeight="1" x14ac:dyDescent="0.25">
      <c r="A160" s="58"/>
      <c r="B160" s="282"/>
      <c r="C160" s="282"/>
      <c r="D160" s="283"/>
      <c r="E160" s="258"/>
      <c r="F160" s="254"/>
      <c r="G160" s="254"/>
      <c r="H160" s="254"/>
      <c r="I160" s="254"/>
      <c r="J160" s="117" t="str">
        <f>IF(AND('Mapa final'!$AB$19="Baja",'Mapa final'!$AD$19="Leve"),CONCATENATE("R5C",'Mapa final'!$R$19),"")</f>
        <v/>
      </c>
      <c r="K160" s="56" t="str">
        <f>IF(AND('Mapa final'!$AB$20="Baja",'Mapa final'!$AD$20="Leve"),CONCATENATE("R5C",'Mapa final'!$R$20),"")</f>
        <v/>
      </c>
      <c r="L160" s="118" t="str">
        <f>IF(AND('Mapa final'!$AB$21="Baja",'Mapa final'!$AD$21="Leve"),CONCATENATE("R5C",'Mapa final'!$R$21),"")</f>
        <v/>
      </c>
      <c r="M160" s="51" t="str">
        <f>IF(AND('Mapa final'!$AB$19="Baja",'Mapa final'!$AD$19="Menor"),CONCATENATE("R5C",'Mapa final'!$R$19),"")</f>
        <v/>
      </c>
      <c r="N160" s="52" t="str">
        <f>IF(AND('Mapa final'!$AB$20="Baja",'Mapa final'!$AD$20="Menor"),CONCATENATE("R5C",'Mapa final'!$R$20),"")</f>
        <v/>
      </c>
      <c r="O160" s="113" t="str">
        <f>IF(AND('Mapa final'!$AB$21="Baja",'Mapa final'!$AD$21="Menor"),CONCATENATE("R5C",'Mapa final'!$R$21),"")</f>
        <v/>
      </c>
      <c r="P160" s="51" t="str">
        <f>IF(AND('Mapa final'!$AB$19="Baja",'Mapa final'!$AD$19="Moderado"),CONCATENATE("R5C",'Mapa final'!$R$19),"")</f>
        <v/>
      </c>
      <c r="Q160" s="52" t="str">
        <f>IF(AND('Mapa final'!$AB$20="Baja",'Mapa final'!$AD$20="Moderado"),CONCATENATE("R5C",'Mapa final'!$R$20),"")</f>
        <v/>
      </c>
      <c r="R160" s="113" t="str">
        <f>IF(AND('Mapa final'!$AB$21="Baja",'Mapa final'!$AD$21="Moderado"),CONCATENATE("R5C",'Mapa final'!$R$21),"")</f>
        <v/>
      </c>
      <c r="S160" s="107" t="str">
        <f>IF(AND('Mapa final'!$AB$19="Baja",'Mapa final'!$AD$19="Mayor"),CONCATENATE("R5C",'Mapa final'!$R$19),"")</f>
        <v/>
      </c>
      <c r="T160" s="44" t="str">
        <f>IF(AND('Mapa final'!$AB$20="Baja",'Mapa final'!$AD$20="Mayor"),CONCATENATE("R5C",'Mapa final'!$R$20),"")</f>
        <v/>
      </c>
      <c r="U160" s="108" t="str">
        <f>IF(AND('Mapa final'!$AB$21="Baja",'Mapa final'!$AD$21="Mayor"),CONCATENATE("R5C",'Mapa final'!$R$21),"")</f>
        <v/>
      </c>
      <c r="V160" s="45" t="str">
        <f>IF(AND('Mapa final'!$AB$19="Baja",'Mapa final'!$AD$19="Catastrófico"),CONCATENATE("R5C",'Mapa final'!$R$19),"")</f>
        <v/>
      </c>
      <c r="W160" s="46" t="str">
        <f>IF(AND('Mapa final'!$AB$20="Baja",'Mapa final'!$AD$20="Catastrófico"),CONCATENATE("R5C",'Mapa final'!$R$20),"")</f>
        <v/>
      </c>
      <c r="X160" s="102" t="str">
        <f>IF(AND('Mapa final'!$AB$21="Baja",'Mapa final'!$AD$21="Catastrófico"),CONCATENATE("R5C",'Mapa final'!$R$21),"")</f>
        <v/>
      </c>
      <c r="Y160" s="58"/>
      <c r="Z160" s="287"/>
      <c r="AA160" s="288"/>
      <c r="AB160" s="288"/>
      <c r="AC160" s="288"/>
      <c r="AD160" s="288"/>
      <c r="AE160" s="289"/>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row>
    <row r="161" spans="1:61" ht="15" customHeight="1" x14ac:dyDescent="0.25">
      <c r="A161" s="58"/>
      <c r="B161" s="282"/>
      <c r="C161" s="282"/>
      <c r="D161" s="283"/>
      <c r="E161" s="258"/>
      <c r="F161" s="254"/>
      <c r="G161" s="254"/>
      <c r="H161" s="254"/>
      <c r="I161" s="254"/>
      <c r="J161" s="117" t="str">
        <f>IF(AND('Mapa final'!$AB$22="Baja",'Mapa final'!$AD$22="Leve"),CONCATENATE("R6C",'Mapa final'!$R$22),"")</f>
        <v/>
      </c>
      <c r="K161" s="56" t="str">
        <f>IF(AND('Mapa final'!$AB$23="Baja",'Mapa final'!$AD$23="Leve"),CONCATENATE("R6C",'Mapa final'!$R$23),"")</f>
        <v/>
      </c>
      <c r="L161" s="118" t="str">
        <f>IF(AND('Mapa final'!$AB$24="Baja",'Mapa final'!$AD$24="Leve"),CONCATENATE("R6C",'Mapa final'!$R$24),"")</f>
        <v/>
      </c>
      <c r="M161" s="51" t="str">
        <f>IF(AND('Mapa final'!$AB$22="Baja",'Mapa final'!$AD$22="Menor"),CONCATENATE("R6C",'Mapa final'!$R$22),"")</f>
        <v/>
      </c>
      <c r="N161" s="52" t="str">
        <f>IF(AND('Mapa final'!$AB$23="Baja",'Mapa final'!$AD$23="Menor"),CONCATENATE("R6C",'Mapa final'!$R$23),"")</f>
        <v/>
      </c>
      <c r="O161" s="113" t="str">
        <f>IF(AND('Mapa final'!$AB$24="Baja",'Mapa final'!$AD$24="Menor"),CONCATENATE("R6C",'Mapa final'!$R$24),"")</f>
        <v/>
      </c>
      <c r="P161" s="51" t="str">
        <f>IF(AND('Mapa final'!$AB$22="Baja",'Mapa final'!$AD$22="Moderado"),CONCATENATE("R6C",'Mapa final'!$R$22),"")</f>
        <v/>
      </c>
      <c r="Q161" s="52" t="str">
        <f>IF(AND('Mapa final'!$AB$23="Baja",'Mapa final'!$AD$23="Moderado"),CONCATENATE("R6C",'Mapa final'!$R$23),"")</f>
        <v/>
      </c>
      <c r="R161" s="113" t="str">
        <f>IF(AND('Mapa final'!$AB$24="Baja",'Mapa final'!$AD$24="Moderado"),CONCATENATE("R6C",'Mapa final'!$R$24),"")</f>
        <v/>
      </c>
      <c r="S161" s="107" t="str">
        <f>IF(AND('Mapa final'!$AB$22="Baja",'Mapa final'!$AD$22="Mayor"),CONCATENATE("R6C",'Mapa final'!$R$22),"")</f>
        <v/>
      </c>
      <c r="T161" s="44" t="str">
        <f>IF(AND('Mapa final'!$AB$23="Baja",'Mapa final'!$AD$23="Mayor"),CONCATENATE("R6C",'Mapa final'!$R$23),"")</f>
        <v/>
      </c>
      <c r="U161" s="108" t="str">
        <f>IF(AND('Mapa final'!$AB$24="Baja",'Mapa final'!$AD$24="Mayor"),CONCATENATE("R6C",'Mapa final'!$R$24),"")</f>
        <v/>
      </c>
      <c r="V161" s="45" t="str">
        <f>IF(AND('Mapa final'!$AB$22="Baja",'Mapa final'!$AD$22="Catastrófico"),CONCATENATE("R6C",'Mapa final'!$R$22),"")</f>
        <v/>
      </c>
      <c r="W161" s="46" t="str">
        <f>IF(AND('Mapa final'!$AB$23="Baja",'Mapa final'!$AD$23="Catastrófico"),CONCATENATE("R6C",'Mapa final'!$R$23),"")</f>
        <v/>
      </c>
      <c r="X161" s="102" t="str">
        <f>IF(AND('Mapa final'!$AB$24="Baja",'Mapa final'!$AD$24="Catastrófico"),CONCATENATE("R6C",'Mapa final'!$R$24),"")</f>
        <v/>
      </c>
      <c r="Y161" s="58"/>
      <c r="Z161" s="287"/>
      <c r="AA161" s="288"/>
      <c r="AB161" s="288"/>
      <c r="AC161" s="288"/>
      <c r="AD161" s="288"/>
      <c r="AE161" s="289"/>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row>
    <row r="162" spans="1:61" ht="15" customHeight="1" x14ac:dyDescent="0.25">
      <c r="A162" s="58"/>
      <c r="B162" s="282"/>
      <c r="C162" s="282"/>
      <c r="D162" s="283"/>
      <c r="E162" s="258"/>
      <c r="F162" s="254"/>
      <c r="G162" s="254"/>
      <c r="H162" s="254"/>
      <c r="I162" s="254"/>
      <c r="J162" s="117" t="str">
        <f>IF(AND('Mapa final'!$AB$25="Baja",'Mapa final'!$AD$25="Leve"),CONCATENATE("R7C",'Mapa final'!$R$25),"")</f>
        <v/>
      </c>
      <c r="K162" s="56" t="str">
        <f>IF(AND('Mapa final'!$AB$26="Baja",'Mapa final'!$AD$26="Leve"),CONCATENATE("R7C",'Mapa final'!$R$26),"")</f>
        <v/>
      </c>
      <c r="L162" s="118" t="str">
        <f>IF(AND('Mapa final'!$AB$27="Baja",'Mapa final'!$AD$27="Leve"),CONCATENATE("R7C",'Mapa final'!$R$27),"")</f>
        <v/>
      </c>
      <c r="M162" s="51" t="str">
        <f>IF(AND('Mapa final'!$AB$25="Baja",'Mapa final'!$AD$25="Menor"),CONCATENATE("R7C",'Mapa final'!$R$25),"")</f>
        <v/>
      </c>
      <c r="N162" s="52" t="str">
        <f>IF(AND('Mapa final'!$AB$26="Baja",'Mapa final'!$AD$26="Menor"),CONCATENATE("R7C",'Mapa final'!$R$26),"")</f>
        <v/>
      </c>
      <c r="O162" s="113" t="str">
        <f>IF(AND('Mapa final'!$AB$27="Baja",'Mapa final'!$AD$27="Menor"),CONCATENATE("R7C",'Mapa final'!$R$27),"")</f>
        <v/>
      </c>
      <c r="P162" s="51" t="str">
        <f>IF(AND('Mapa final'!$AB$25="Baja",'Mapa final'!$AD$25="Moderado"),CONCATENATE("R7C",'Mapa final'!$R$25),"")</f>
        <v/>
      </c>
      <c r="Q162" s="52" t="str">
        <f>IF(AND('Mapa final'!$AB$26="Baja",'Mapa final'!$AD$26="Moderado"),CONCATENATE("R7C",'Mapa final'!$R$26),"")</f>
        <v/>
      </c>
      <c r="R162" s="113" t="str">
        <f>IF(AND('Mapa final'!$AB$27="Baja",'Mapa final'!$AD$27="Moderado"),CONCATENATE("R7C",'Mapa final'!$R$27),"")</f>
        <v/>
      </c>
      <c r="S162" s="107" t="str">
        <f>IF(AND('Mapa final'!$AB$25="Baja",'Mapa final'!$AD$25="Mayor"),CONCATENATE("R7C",'Mapa final'!$R$25),"")</f>
        <v/>
      </c>
      <c r="T162" s="44" t="str">
        <f>IF(AND('Mapa final'!$AB$26="Baja",'Mapa final'!$AD$26="Mayor"),CONCATENATE("R7C",'Mapa final'!$R$26),"")</f>
        <v/>
      </c>
      <c r="U162" s="108" t="str">
        <f>IF(AND('Mapa final'!$AB$27="Baja",'Mapa final'!$AD$27="Mayor"),CONCATENATE("R7C",'Mapa final'!$R$27),"")</f>
        <v/>
      </c>
      <c r="V162" s="45" t="str">
        <f>IF(AND('Mapa final'!$AB$25="Baja",'Mapa final'!$AD$25="Catastrófico"),CONCATENATE("R7C",'Mapa final'!$R$25),"")</f>
        <v/>
      </c>
      <c r="W162" s="46" t="str">
        <f>IF(AND('Mapa final'!$AB$26="Baja",'Mapa final'!$AD$26="Catastrófico"),CONCATENATE("R7C",'Mapa final'!$R$26),"")</f>
        <v/>
      </c>
      <c r="X162" s="102" t="str">
        <f>IF(AND('Mapa final'!$AB$27="Baja",'Mapa final'!$AD$27="Catastrófico"),CONCATENATE("R7C",'Mapa final'!$R$27),"")</f>
        <v/>
      </c>
      <c r="Y162" s="58"/>
      <c r="Z162" s="287"/>
      <c r="AA162" s="288"/>
      <c r="AB162" s="288"/>
      <c r="AC162" s="288"/>
      <c r="AD162" s="288"/>
      <c r="AE162" s="289"/>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row>
    <row r="163" spans="1:61" ht="15" customHeight="1" x14ac:dyDescent="0.25">
      <c r="A163" s="58"/>
      <c r="B163" s="282"/>
      <c r="C163" s="282"/>
      <c r="D163" s="283"/>
      <c r="E163" s="258"/>
      <c r="F163" s="254"/>
      <c r="G163" s="254"/>
      <c r="H163" s="254"/>
      <c r="I163" s="254"/>
      <c r="J163" s="117" t="str">
        <f>IF(AND('Mapa final'!$AB$28="Baja",'Mapa final'!$AD$28="Leve"),CONCATENATE("R8C",'Mapa final'!$R$28),"")</f>
        <v/>
      </c>
      <c r="K163" s="56" t="str">
        <f>IF(AND('Mapa final'!$AB$29="Baja",'Mapa final'!$AD$29="Leve"),CONCATENATE("R8C",'Mapa final'!$R$29),"")</f>
        <v/>
      </c>
      <c r="L163" s="118" t="str">
        <f>IF(AND('Mapa final'!$AB$30="Baja",'Mapa final'!$AD$30="Leve"),CONCATENATE("R8C",'Mapa final'!$R$30),"")</f>
        <v/>
      </c>
      <c r="M163" s="51" t="str">
        <f>IF(AND('Mapa final'!$AB$28="Baja",'Mapa final'!$AD$28="Menor"),CONCATENATE("R8C",'Mapa final'!$R$28),"")</f>
        <v/>
      </c>
      <c r="N163" s="52" t="str">
        <f>IF(AND('Mapa final'!$AB$29="Baja",'Mapa final'!$AD$29="Menor"),CONCATENATE("R8C",'Mapa final'!$R$29),"")</f>
        <v/>
      </c>
      <c r="O163" s="113" t="str">
        <f>IF(AND('Mapa final'!$AB$30="Baja",'Mapa final'!$AD$30="Menor"),CONCATENATE("R8C",'Mapa final'!$R$30),"")</f>
        <v/>
      </c>
      <c r="P163" s="51" t="str">
        <f>IF(AND('Mapa final'!$AB$28="Baja",'Mapa final'!$AD$28="Moderado"),CONCATENATE("R8C",'Mapa final'!$R$28),"")</f>
        <v/>
      </c>
      <c r="Q163" s="52" t="str">
        <f>IF(AND('Mapa final'!$AB$29="Baja",'Mapa final'!$AD$29="Moderado"),CONCATENATE("R8C",'Mapa final'!$R$29),"")</f>
        <v/>
      </c>
      <c r="R163" s="113" t="str">
        <f>IF(AND('Mapa final'!$AB$30="Baja",'Mapa final'!$AD$30="Moderado"),CONCATENATE("R8C",'Mapa final'!$R$30),"")</f>
        <v/>
      </c>
      <c r="S163" s="107" t="str">
        <f>IF(AND('Mapa final'!$AB$28="Baja",'Mapa final'!$AD$28="Mayor"),CONCATENATE("R8C",'Mapa final'!$R$28),"")</f>
        <v/>
      </c>
      <c r="T163" s="44" t="str">
        <f>IF(AND('Mapa final'!$AB$29="Baja",'Mapa final'!$AD$29="Mayor"),CONCATENATE("R8C",'Mapa final'!$R$29),"")</f>
        <v/>
      </c>
      <c r="U163" s="108" t="str">
        <f>IF(AND('Mapa final'!$AB$30="Baja",'Mapa final'!$AD$30="Mayor"),CONCATENATE("R8C",'Mapa final'!$R$30),"")</f>
        <v/>
      </c>
      <c r="V163" s="45" t="str">
        <f>IF(AND('Mapa final'!$AB$28="Baja",'Mapa final'!$AD$28="Catastrófico"),CONCATENATE("R8C",'Mapa final'!$R$28),"")</f>
        <v/>
      </c>
      <c r="W163" s="46" t="str">
        <f>IF(AND('Mapa final'!$AB$29="Baja",'Mapa final'!$AD$29="Catastrófico"),CONCATENATE("R8C",'Mapa final'!$R$29),"")</f>
        <v/>
      </c>
      <c r="X163" s="102" t="str">
        <f>IF(AND('Mapa final'!$AB$30="Baja",'Mapa final'!$AD$30="Catastrófico"),CONCATENATE("R8C",'Mapa final'!$R$30),"")</f>
        <v/>
      </c>
      <c r="Y163" s="58"/>
      <c r="Z163" s="287"/>
      <c r="AA163" s="288"/>
      <c r="AB163" s="288"/>
      <c r="AC163" s="288"/>
      <c r="AD163" s="288"/>
      <c r="AE163" s="289"/>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row>
    <row r="164" spans="1:61" ht="15" customHeight="1" x14ac:dyDescent="0.25">
      <c r="A164" s="58"/>
      <c r="B164" s="282"/>
      <c r="C164" s="282"/>
      <c r="D164" s="283"/>
      <c r="E164" s="258"/>
      <c r="F164" s="254"/>
      <c r="G164" s="254"/>
      <c r="H164" s="254"/>
      <c r="I164" s="254"/>
      <c r="J164" s="117" t="str">
        <f>IF(AND('Mapa final'!$AB$31="Baja",'Mapa final'!$AD$31="Leve"),CONCATENATE("R9C",'Mapa final'!$R$31),"")</f>
        <v/>
      </c>
      <c r="K164" s="56" t="str">
        <f>IF(AND('Mapa final'!$AB$32="Baja",'Mapa final'!$AD$32="Leve"),CONCATENATE("R9C",'Mapa final'!$R$32),"")</f>
        <v/>
      </c>
      <c r="L164" s="118" t="str">
        <f>IF(AND('Mapa final'!$AB$33="Baja",'Mapa final'!$AD$33="Leve"),CONCATENATE("R9C",'Mapa final'!$R$33),"")</f>
        <v/>
      </c>
      <c r="M164" s="51" t="str">
        <f>IF(AND('Mapa final'!$AB$31="Baja",'Mapa final'!$AD$31="Menor"),CONCATENATE("R9C",'Mapa final'!$R$31),"")</f>
        <v/>
      </c>
      <c r="N164" s="52" t="str">
        <f>IF(AND('Mapa final'!$AB$32="Baja",'Mapa final'!$AD$32="Menor"),CONCATENATE("R9C",'Mapa final'!$R$32),"")</f>
        <v/>
      </c>
      <c r="O164" s="113" t="str">
        <f>IF(AND('Mapa final'!$AB$33="Baja",'Mapa final'!$AD$33="Menor"),CONCATENATE("R9C",'Mapa final'!$R$33),"")</f>
        <v/>
      </c>
      <c r="P164" s="51" t="str">
        <f>IF(AND('Mapa final'!$AB$31="Baja",'Mapa final'!$AD$31="Moderado"),CONCATENATE("R9C",'Mapa final'!$R$31),"")</f>
        <v/>
      </c>
      <c r="Q164" s="52" t="str">
        <f>IF(AND('Mapa final'!$AB$32="Baja",'Mapa final'!$AD$32="Moderado"),CONCATENATE("R9C",'Mapa final'!$R$32),"")</f>
        <v/>
      </c>
      <c r="R164" s="113" t="str">
        <f>IF(AND('Mapa final'!$AB$33="Baja",'Mapa final'!$AD$33="Moderado"),CONCATENATE("R9C",'Mapa final'!$R$33),"")</f>
        <v/>
      </c>
      <c r="S164" s="107" t="str">
        <f>IF(AND('Mapa final'!$AB$31="Baja",'Mapa final'!$AD$31="Mayor"),CONCATENATE("R9C",'Mapa final'!$R$31),"")</f>
        <v/>
      </c>
      <c r="T164" s="44" t="str">
        <f>IF(AND('Mapa final'!$AB$32="Baja",'Mapa final'!$AD$32="Mayor"),CONCATENATE("R9C",'Mapa final'!$R$32),"")</f>
        <v>R9C2</v>
      </c>
      <c r="U164" s="108" t="str">
        <f>IF(AND('Mapa final'!$AB$33="Baja",'Mapa final'!$AD$33="Mayor"),CONCATENATE("R9C",'Mapa final'!$R$33),"")</f>
        <v/>
      </c>
      <c r="V164" s="45" t="str">
        <f>IF(AND('Mapa final'!$AB$31="Baja",'Mapa final'!$AD$31="Catastrófico"),CONCATENATE("R9C",'Mapa final'!$R$31),"")</f>
        <v/>
      </c>
      <c r="W164" s="46" t="str">
        <f>IF(AND('Mapa final'!$AB$32="Baja",'Mapa final'!$AD$32="Catastrófico"),CONCATENATE("R9C",'Mapa final'!$R$32),"")</f>
        <v/>
      </c>
      <c r="X164" s="102" t="str">
        <f>IF(AND('Mapa final'!$AB$33="Baja",'Mapa final'!$AD$33="Catastrófico"),CONCATENATE("R9C",'Mapa final'!$R$33),"")</f>
        <v/>
      </c>
      <c r="Y164" s="58"/>
      <c r="Z164" s="287"/>
      <c r="AA164" s="288"/>
      <c r="AB164" s="288"/>
      <c r="AC164" s="288"/>
      <c r="AD164" s="288"/>
      <c r="AE164" s="289"/>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row>
    <row r="165" spans="1:61" ht="15" customHeight="1" x14ac:dyDescent="0.25">
      <c r="A165" s="58"/>
      <c r="B165" s="282"/>
      <c r="C165" s="282"/>
      <c r="D165" s="283"/>
      <c r="E165" s="258"/>
      <c r="F165" s="254"/>
      <c r="G165" s="254"/>
      <c r="H165" s="254"/>
      <c r="I165" s="254"/>
      <c r="J165" s="117" t="str">
        <f>IF(AND('Mapa final'!$AB$34="Baja",'Mapa final'!$AD$34="Leve"),CONCATENATE("R10C",'Mapa final'!$R$34),"")</f>
        <v/>
      </c>
      <c r="K165" s="56" t="str">
        <f>IF(AND('Mapa final'!$AB$35="Baja",'Mapa final'!$AD$35="Leve"),CONCATENATE("R10C",'Mapa final'!$R$35),"")</f>
        <v/>
      </c>
      <c r="L165" s="118" t="str">
        <f>IF(AND('Mapa final'!$AB$36="Baja",'Mapa final'!$AD$36="Leve"),CONCATENATE("R10C",'Mapa final'!$R$36),"")</f>
        <v/>
      </c>
      <c r="M165" s="51" t="str">
        <f>IF(AND('Mapa final'!$AB$34="Baja",'Mapa final'!$AD$34="Menor"),CONCATENATE("R10C",'Mapa final'!$R$34),"")</f>
        <v/>
      </c>
      <c r="N165" s="52" t="str">
        <f>IF(AND('Mapa final'!$AB$35="Baja",'Mapa final'!$AD$35="Menor"),CONCATENATE("R10C",'Mapa final'!$R$35),"")</f>
        <v/>
      </c>
      <c r="O165" s="113" t="str">
        <f>IF(AND('Mapa final'!$AB$36="Baja",'Mapa final'!$AD$36="Menor"),CONCATENATE("R10C",'Mapa final'!$R$36),"")</f>
        <v/>
      </c>
      <c r="P165" s="51" t="str">
        <f>IF(AND('Mapa final'!$AB$34="Baja",'Mapa final'!$AD$34="Moderado"),CONCATENATE("R10C",'Mapa final'!$R$34),"")</f>
        <v/>
      </c>
      <c r="Q165" s="52" t="str">
        <f>IF(AND('Mapa final'!$AB$35="Baja",'Mapa final'!$AD$35="Moderado"),CONCATENATE("R10C",'Mapa final'!$R$35),"")</f>
        <v>R10C2</v>
      </c>
      <c r="R165" s="113" t="str">
        <f>IF(AND('Mapa final'!$AB$36="Baja",'Mapa final'!$AD$36="Moderado"),CONCATENATE("R10C",'Mapa final'!$R$36),"")</f>
        <v>R10C3</v>
      </c>
      <c r="S165" s="107" t="str">
        <f>IF(AND('Mapa final'!$AB$34="Baja",'Mapa final'!$AD$34="Mayor"),CONCATENATE("R10C",'Mapa final'!$R$34),"")</f>
        <v/>
      </c>
      <c r="T165" s="44" t="str">
        <f>IF(AND('Mapa final'!$AB$35="Baja",'Mapa final'!$AD$35="Mayor"),CONCATENATE("R10C",'Mapa final'!$R$35),"")</f>
        <v/>
      </c>
      <c r="U165" s="108" t="str">
        <f>IF(AND('Mapa final'!$AB$36="Baja",'Mapa final'!$AD$36="Mayor"),CONCATENATE("R10C",'Mapa final'!$R$36),"")</f>
        <v/>
      </c>
      <c r="V165" s="45" t="str">
        <f>IF(AND('Mapa final'!$AB$34="Baja",'Mapa final'!$AD$34="Catastrófico"),CONCATENATE("R10C",'Mapa final'!$R$34),"")</f>
        <v/>
      </c>
      <c r="W165" s="46" t="str">
        <f>IF(AND('Mapa final'!$AB$35="Baja",'Mapa final'!$AD$35="Catastrófico"),CONCATENATE("R10C",'Mapa final'!$R$35),"")</f>
        <v/>
      </c>
      <c r="X165" s="102" t="str">
        <f>IF(AND('Mapa final'!$AB$36="Baja",'Mapa final'!$AD$36="Catastrófico"),CONCATENATE("R10C",'Mapa final'!$R$36),"")</f>
        <v/>
      </c>
      <c r="Y165" s="58"/>
      <c r="Z165" s="287"/>
      <c r="AA165" s="288"/>
      <c r="AB165" s="288"/>
      <c r="AC165" s="288"/>
      <c r="AD165" s="288"/>
      <c r="AE165" s="289"/>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row>
    <row r="166" spans="1:61" ht="15" customHeight="1" x14ac:dyDescent="0.25">
      <c r="A166" s="58"/>
      <c r="B166" s="282"/>
      <c r="C166" s="282"/>
      <c r="D166" s="283"/>
      <c r="E166" s="258"/>
      <c r="F166" s="254"/>
      <c r="G166" s="254"/>
      <c r="H166" s="254"/>
      <c r="I166" s="254"/>
      <c r="J166" s="117" t="str">
        <f>IF(AND('Mapa final'!$AB$37="Baja",'Mapa final'!$AD$37="Leve"),CONCATENATE("R11C",'Mapa final'!$R$37),"")</f>
        <v/>
      </c>
      <c r="K166" s="56" t="str">
        <f>IF(AND('Mapa final'!$AB$38="Baja",'Mapa final'!$AD$38="Leve"),CONCATENATE("R11C",'Mapa final'!$R$38),"")</f>
        <v/>
      </c>
      <c r="L166" s="118" t="str">
        <f>IF(AND('Mapa final'!$AB$39="Baja",'Mapa final'!$AD$39="Leve"),CONCATENATE("R11C",'Mapa final'!$R$39),"")</f>
        <v/>
      </c>
      <c r="M166" s="51" t="str">
        <f>IF(AND('Mapa final'!$AB$37="Baja",'Mapa final'!$AD$37="Menor"),CONCATENATE("R11C",'Mapa final'!$R$37),"")</f>
        <v/>
      </c>
      <c r="N166" s="52" t="str">
        <f>IF(AND('Mapa final'!$AB$38="Baja",'Mapa final'!$AD$38="Menor"),CONCATENATE("R11C",'Mapa final'!$R$38),"")</f>
        <v/>
      </c>
      <c r="O166" s="113" t="str">
        <f>IF(AND('Mapa final'!$AB$39="Baja",'Mapa final'!$AD$39="Menor"),CONCATENATE("R11C",'Mapa final'!$R$39),"")</f>
        <v/>
      </c>
      <c r="P166" s="51" t="str">
        <f>IF(AND('Mapa final'!$AB$37="Baja",'Mapa final'!$AD$37="Moderado"),CONCATENATE("R11C",'Mapa final'!$R$37),"")</f>
        <v/>
      </c>
      <c r="Q166" s="52" t="str">
        <f>IF(AND('Mapa final'!$AB$38="Baja",'Mapa final'!$AD$38="Moderado"),CONCATENATE("R11C",'Mapa final'!$R$38),"")</f>
        <v/>
      </c>
      <c r="R166" s="113" t="str">
        <f>IF(AND('Mapa final'!$AB$39="Baja",'Mapa final'!$AD$39="Moderado"),CONCATENATE("R11C",'Mapa final'!$R$39),"")</f>
        <v/>
      </c>
      <c r="S166" s="107" t="str">
        <f>IF(AND('Mapa final'!$AB$37="Baja",'Mapa final'!$AD$37="Mayor"),CONCATENATE("R11C",'Mapa final'!$R$37),"")</f>
        <v>R11C1</v>
      </c>
      <c r="T166" s="44" t="str">
        <f>IF(AND('Mapa final'!$AB$38="Baja",'Mapa final'!$AD$38="Mayor"),CONCATENATE("R11C",'Mapa final'!$R$38),"")</f>
        <v/>
      </c>
      <c r="U166" s="108" t="str">
        <f>IF(AND('Mapa final'!$AB$39="Baja",'Mapa final'!$AD$39="Mayor"),CONCATENATE("R11C",'Mapa final'!$R$39),"")</f>
        <v/>
      </c>
      <c r="V166" s="45" t="str">
        <f>IF(AND('Mapa final'!$AB$37="Baja",'Mapa final'!$AD$37="Catastrófico"),CONCATENATE("R11C",'Mapa final'!$R$37),"")</f>
        <v/>
      </c>
      <c r="W166" s="46" t="str">
        <f>IF(AND('Mapa final'!$AB$38="Baja",'Mapa final'!$AD$38="Catastrófico"),CONCATENATE("R11C",'Mapa final'!$R$38),"")</f>
        <v/>
      </c>
      <c r="X166" s="102" t="str">
        <f>IF(AND('Mapa final'!$AB$39="Baja",'Mapa final'!$AD$39="Catastrófico"),CONCATENATE("R11C",'Mapa final'!$R$39),"")</f>
        <v/>
      </c>
      <c r="Y166" s="58"/>
      <c r="Z166" s="287"/>
      <c r="AA166" s="288"/>
      <c r="AB166" s="288"/>
      <c r="AC166" s="288"/>
      <c r="AD166" s="288"/>
      <c r="AE166" s="289"/>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row>
    <row r="167" spans="1:61" ht="15" customHeight="1" x14ac:dyDescent="0.25">
      <c r="A167" s="58"/>
      <c r="B167" s="282"/>
      <c r="C167" s="282"/>
      <c r="D167" s="283"/>
      <c r="E167" s="258"/>
      <c r="F167" s="254"/>
      <c r="G167" s="254"/>
      <c r="H167" s="254"/>
      <c r="I167" s="254"/>
      <c r="J167" s="117" t="str">
        <f>IF(AND('Mapa final'!$AB$40="Baja",'Mapa final'!$AD$40="Leve"),CONCATENATE("R12C",'Mapa final'!$R$40),"")</f>
        <v/>
      </c>
      <c r="K167" s="56" t="str">
        <f>IF(AND('Mapa final'!$AB$41="Baja",'Mapa final'!$AD$41="Leve"),CONCATENATE("R12C",'Mapa final'!$R$41),"")</f>
        <v/>
      </c>
      <c r="L167" s="118" t="str">
        <f>IF(AND('Mapa final'!$AB$42="Baja",'Mapa final'!$AD$42="Leve"),CONCATENATE("R12C",'Mapa final'!$R$42),"")</f>
        <v/>
      </c>
      <c r="M167" s="51" t="str">
        <f>IF(AND('Mapa final'!$AB$40="Baja",'Mapa final'!$AD$40="Menor"),CONCATENATE("R12C",'Mapa final'!$R$40),"")</f>
        <v/>
      </c>
      <c r="N167" s="52" t="str">
        <f>IF(AND('Mapa final'!$AB$41="Baja",'Mapa final'!$AD$41="Menor"),CONCATENATE("R12C",'Mapa final'!$R$41),"")</f>
        <v/>
      </c>
      <c r="O167" s="113" t="str">
        <f>IF(AND('Mapa final'!$AB$42="Baja",'Mapa final'!$AD$42="Menor"),CONCATENATE("R12C",'Mapa final'!$R$42),"")</f>
        <v/>
      </c>
      <c r="P167" s="51" t="str">
        <f>IF(AND('Mapa final'!$AB$40="Baja",'Mapa final'!$AD$40="Moderado"),CONCATENATE("R12C",'Mapa final'!$R$40),"")</f>
        <v>R12C1</v>
      </c>
      <c r="Q167" s="52" t="str">
        <f>IF(AND('Mapa final'!$AB$41="Baja",'Mapa final'!$AD$41="Moderado"),CONCATENATE("R12C",'Mapa final'!$R$41),"")</f>
        <v/>
      </c>
      <c r="R167" s="113" t="str">
        <f>IF(AND('Mapa final'!$AB$42="Baja",'Mapa final'!$AD$42="Moderado"),CONCATENATE("R12C",'Mapa final'!$R$42),"")</f>
        <v/>
      </c>
      <c r="S167" s="107" t="str">
        <f>IF(AND('Mapa final'!$AB$40="Baja",'Mapa final'!$AD$40="Mayor"),CONCATENATE("R12C",'Mapa final'!$R$40),"")</f>
        <v/>
      </c>
      <c r="T167" s="44" t="str">
        <f>IF(AND('Mapa final'!$AB$41="Baja",'Mapa final'!$AD$41="Mayor"),CONCATENATE("R12C",'Mapa final'!$R$41),"")</f>
        <v/>
      </c>
      <c r="U167" s="108" t="str">
        <f>IF(AND('Mapa final'!$AB$42="Baja",'Mapa final'!$AD$42="Mayor"),CONCATENATE("R12C",'Mapa final'!$R$42),"")</f>
        <v/>
      </c>
      <c r="V167" s="45" t="str">
        <f>IF(AND('Mapa final'!$AB$40="Baja",'Mapa final'!$AD$40="Catastrófico"),CONCATENATE("R12C",'Mapa final'!$R$40),"")</f>
        <v/>
      </c>
      <c r="W167" s="46" t="str">
        <f>IF(AND('Mapa final'!$AB$41="Baja",'Mapa final'!$AD$41="Catastrófico"),CONCATENATE("R12C",'Mapa final'!$R$41),"")</f>
        <v/>
      </c>
      <c r="X167" s="102" t="str">
        <f>IF(AND('Mapa final'!$AB$42="Baja",'Mapa final'!$AD$42="Catastrófico"),CONCATENATE("R12C",'Mapa final'!$R$42),"")</f>
        <v/>
      </c>
      <c r="Y167" s="58"/>
      <c r="Z167" s="287"/>
      <c r="AA167" s="288"/>
      <c r="AB167" s="288"/>
      <c r="AC167" s="288"/>
      <c r="AD167" s="288"/>
      <c r="AE167" s="289"/>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row>
    <row r="168" spans="1:61" ht="15" customHeight="1" x14ac:dyDescent="0.25">
      <c r="A168" s="58"/>
      <c r="B168" s="282"/>
      <c r="C168" s="282"/>
      <c r="D168" s="283"/>
      <c r="E168" s="258"/>
      <c r="F168" s="254"/>
      <c r="G168" s="254"/>
      <c r="H168" s="254"/>
      <c r="I168" s="254"/>
      <c r="J168" s="117" t="str">
        <f>IF(AND('Mapa final'!$AB$43="Baja",'Mapa final'!$AD$43="Leve"),CONCATENATE("R13C",'Mapa final'!$R$43),"")</f>
        <v/>
      </c>
      <c r="K168" s="56" t="str">
        <f>IF(AND('Mapa final'!$AB$44="Baja",'Mapa final'!$AD$44="Leve"),CONCATENATE("R13C",'Mapa final'!$R$44),"")</f>
        <v/>
      </c>
      <c r="L168" s="118" t="str">
        <f>IF(AND('Mapa final'!$AB$45="Baja",'Mapa final'!$AD$45="Leve"),CONCATENATE("R13C",'Mapa final'!$R$45),"")</f>
        <v/>
      </c>
      <c r="M168" s="51" t="str">
        <f>IF(AND('Mapa final'!$AB$43="Baja",'Mapa final'!$AD$43="Menor"),CONCATENATE("R13C",'Mapa final'!$R$43),"")</f>
        <v/>
      </c>
      <c r="N168" s="52" t="str">
        <f>IF(AND('Mapa final'!$AB$44="Baja",'Mapa final'!$AD$44="Menor"),CONCATENATE("R13C",'Mapa final'!$R$44),"")</f>
        <v/>
      </c>
      <c r="O168" s="113" t="str">
        <f>IF(AND('Mapa final'!$AB$45="Baja",'Mapa final'!$AD$45="Menor"),CONCATENATE("R13C",'Mapa final'!$R$45),"")</f>
        <v/>
      </c>
      <c r="P168" s="51" t="str">
        <f>IF(AND('Mapa final'!$AB$43="Baja",'Mapa final'!$AD$43="Moderado"),CONCATENATE("R13C",'Mapa final'!$R$43),"")</f>
        <v/>
      </c>
      <c r="Q168" s="52" t="str">
        <f>IF(AND('Mapa final'!$AB$44="Baja",'Mapa final'!$AD$44="Moderado"),CONCATENATE("R13C",'Mapa final'!$R$44),"")</f>
        <v/>
      </c>
      <c r="R168" s="113" t="str">
        <f>IF(AND('Mapa final'!$AB$45="Baja",'Mapa final'!$AD$45="Moderado"),CONCATENATE("R13C",'Mapa final'!$R$45),"")</f>
        <v/>
      </c>
      <c r="S168" s="107" t="str">
        <f>IF(AND('Mapa final'!$AB$43="Baja",'Mapa final'!$AD$43="Mayor"),CONCATENATE("R13C",'Mapa final'!$R$43),"")</f>
        <v/>
      </c>
      <c r="T168" s="44" t="str">
        <f>IF(AND('Mapa final'!$AB$44="Baja",'Mapa final'!$AD$44="Mayor"),CONCATENATE("R13C",'Mapa final'!$R$44),"")</f>
        <v/>
      </c>
      <c r="U168" s="108" t="str">
        <f>IF(AND('Mapa final'!$AB$45="Baja",'Mapa final'!$AD$45="Mayor"),CONCATENATE("R13C",'Mapa final'!$R$45),"")</f>
        <v/>
      </c>
      <c r="V168" s="45" t="str">
        <f>IF(AND('Mapa final'!$AB$43="Baja",'Mapa final'!$AD$43="Catastrófico"),CONCATENATE("R13C",'Mapa final'!$R$43),"")</f>
        <v/>
      </c>
      <c r="W168" s="46" t="str">
        <f>IF(AND('Mapa final'!$AB$44="Baja",'Mapa final'!$AD$44="Catastrófico"),CONCATENATE("R13C",'Mapa final'!$R$44),"")</f>
        <v/>
      </c>
      <c r="X168" s="102" t="str">
        <f>IF(AND('Mapa final'!$AB$45="Baja",'Mapa final'!$AD$45="Catastrófico"),CONCATENATE("R13C",'Mapa final'!$R$45),"")</f>
        <v/>
      </c>
      <c r="Y168" s="58"/>
      <c r="Z168" s="287"/>
      <c r="AA168" s="288"/>
      <c r="AB168" s="288"/>
      <c r="AC168" s="288"/>
      <c r="AD168" s="288"/>
      <c r="AE168" s="289"/>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row>
    <row r="169" spans="1:61" ht="15" customHeight="1" x14ac:dyDescent="0.25">
      <c r="A169" s="58"/>
      <c r="B169" s="282"/>
      <c r="C169" s="282"/>
      <c r="D169" s="283"/>
      <c r="E169" s="258"/>
      <c r="F169" s="254"/>
      <c r="G169" s="254"/>
      <c r="H169" s="254"/>
      <c r="I169" s="254"/>
      <c r="J169" s="117" t="str">
        <f>IF(AND('Mapa final'!$AB$46="Baja",'Mapa final'!$AD$46="Leve"),CONCATENATE("R14C",'Mapa final'!$R$46),"")</f>
        <v/>
      </c>
      <c r="K169" s="56" t="str">
        <f>IF(AND('Mapa final'!$AB$47="Baja",'Mapa final'!$AD$47="Leve"),CONCATENATE("R14C",'Mapa final'!$R$47),"")</f>
        <v/>
      </c>
      <c r="L169" s="118" t="str">
        <f>IF(AND('Mapa final'!$AB$48="Baja",'Mapa final'!$AD$48="Leve"),CONCATENATE("R14C",'Mapa final'!$R$48),"")</f>
        <v/>
      </c>
      <c r="M169" s="51" t="str">
        <f>IF(AND('Mapa final'!$AB$46="Baja",'Mapa final'!$AD$46="Menor"),CONCATENATE("R14C",'Mapa final'!$R$46),"")</f>
        <v/>
      </c>
      <c r="N169" s="52" t="str">
        <f>IF(AND('Mapa final'!$AB$47="Baja",'Mapa final'!$AD$47="Menor"),CONCATENATE("R14C",'Mapa final'!$R$47),"")</f>
        <v/>
      </c>
      <c r="O169" s="113" t="str">
        <f>IF(AND('Mapa final'!$AB$48="Baja",'Mapa final'!$AD$48="Menor"),CONCATENATE("R14C",'Mapa final'!$R$48),"")</f>
        <v/>
      </c>
      <c r="P169" s="51" t="str">
        <f>IF(AND('Mapa final'!$AB$46="Baja",'Mapa final'!$AD$46="Moderado"),CONCATENATE("R14C",'Mapa final'!$R$46),"")</f>
        <v>R14C1</v>
      </c>
      <c r="Q169" s="52" t="str">
        <f>IF(AND('Mapa final'!$AB$47="Baja",'Mapa final'!$AD$47="Moderado"),CONCATENATE("R14C",'Mapa final'!$R$47),"")</f>
        <v/>
      </c>
      <c r="R169" s="113" t="str">
        <f>IF(AND('Mapa final'!$AB$48="Baja",'Mapa final'!$AD$48="Moderado"),CONCATENATE("R14C",'Mapa final'!$R$48),"")</f>
        <v/>
      </c>
      <c r="S169" s="107" t="str">
        <f>IF(AND('Mapa final'!$AB$46="Baja",'Mapa final'!$AD$46="Mayor"),CONCATENATE("R14C",'Mapa final'!$R$46),"")</f>
        <v/>
      </c>
      <c r="T169" s="44" t="str">
        <f>IF(AND('Mapa final'!$AB$47="Baja",'Mapa final'!$AD$47="Mayor"),CONCATENATE("R14C",'Mapa final'!$R$47),"")</f>
        <v/>
      </c>
      <c r="U169" s="108" t="str">
        <f>IF(AND('Mapa final'!$AB$48="Baja",'Mapa final'!$AD$48="Mayor"),CONCATENATE("R14C",'Mapa final'!$R$48),"")</f>
        <v/>
      </c>
      <c r="V169" s="45" t="str">
        <f>IF(AND('Mapa final'!$AB$46="Baja",'Mapa final'!$AD$46="Catastrófico"),CONCATENATE("R14C",'Mapa final'!$R$46),"")</f>
        <v/>
      </c>
      <c r="W169" s="46" t="str">
        <f>IF(AND('Mapa final'!$AB$47="Baja",'Mapa final'!$AD$47="Catastrófico"),CONCATENATE("R14C",'Mapa final'!$R$47),"")</f>
        <v/>
      </c>
      <c r="X169" s="102" t="str">
        <f>IF(AND('Mapa final'!$AB$48="Baja",'Mapa final'!$AD$48="Catastrófico"),CONCATENATE("R14C",'Mapa final'!$R$48),"")</f>
        <v/>
      </c>
      <c r="Y169" s="58"/>
      <c r="Z169" s="287"/>
      <c r="AA169" s="288"/>
      <c r="AB169" s="288"/>
      <c r="AC169" s="288"/>
      <c r="AD169" s="288"/>
      <c r="AE169" s="289"/>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row>
    <row r="170" spans="1:61" ht="15" customHeight="1" x14ac:dyDescent="0.25">
      <c r="A170" s="58"/>
      <c r="B170" s="282"/>
      <c r="C170" s="282"/>
      <c r="D170" s="283"/>
      <c r="E170" s="258"/>
      <c r="F170" s="254"/>
      <c r="G170" s="254"/>
      <c r="H170" s="254"/>
      <c r="I170" s="254"/>
      <c r="J170" s="117" t="str">
        <f>IF(AND('Mapa final'!$AB$49="Baja",'Mapa final'!$AD$49="Leve"),CONCATENATE("R15C",'Mapa final'!$R$49),"")</f>
        <v/>
      </c>
      <c r="K170" s="56" t="str">
        <f>IF(AND('Mapa final'!$AB$50="Baja",'Mapa final'!$AD$50="Leve"),CONCATENATE("R15C",'Mapa final'!$R$50),"")</f>
        <v/>
      </c>
      <c r="L170" s="118" t="str">
        <f>IF(AND('Mapa final'!$AB$51="Baja",'Mapa final'!$AD$51="Leve"),CONCATENATE("R15C",'Mapa final'!$R$51),"")</f>
        <v/>
      </c>
      <c r="M170" s="51" t="str">
        <f>IF(AND('Mapa final'!$AB$49="Baja",'Mapa final'!$AD$49="Menor"),CONCATENATE("R15C",'Mapa final'!$R$49),"")</f>
        <v/>
      </c>
      <c r="N170" s="52" t="str">
        <f>IF(AND('Mapa final'!$AB$50="Baja",'Mapa final'!$AD$50="Menor"),CONCATENATE("R15C",'Mapa final'!$R$50),"")</f>
        <v/>
      </c>
      <c r="O170" s="113" t="str">
        <f>IF(AND('Mapa final'!$AB$51="Baja",'Mapa final'!$AD$51="Menor"),CONCATENATE("R15C",'Mapa final'!$R$51),"")</f>
        <v/>
      </c>
      <c r="P170" s="51" t="str">
        <f>IF(AND('Mapa final'!$AB$49="Baja",'Mapa final'!$AD$49="Moderado"),CONCATENATE("R15C",'Mapa final'!$R$49),"")</f>
        <v/>
      </c>
      <c r="Q170" s="52" t="str">
        <f>IF(AND('Mapa final'!$AB$50="Baja",'Mapa final'!$AD$50="Moderado"),CONCATENATE("R15C",'Mapa final'!$R$50),"")</f>
        <v/>
      </c>
      <c r="R170" s="113" t="str">
        <f>IF(AND('Mapa final'!$AB$51="Baja",'Mapa final'!$AD$51="Moderado"),CONCATENATE("R15C",'Mapa final'!$R$51),"")</f>
        <v/>
      </c>
      <c r="S170" s="107" t="str">
        <f>IF(AND('Mapa final'!$AB$49="Baja",'Mapa final'!$AD$49="Mayor"),CONCATENATE("R15C",'Mapa final'!$R$49),"")</f>
        <v/>
      </c>
      <c r="T170" s="44" t="str">
        <f>IF(AND('Mapa final'!$AB$50="Baja",'Mapa final'!$AD$50="Mayor"),CONCATENATE("R15C",'Mapa final'!$R$50),"")</f>
        <v/>
      </c>
      <c r="U170" s="108" t="str">
        <f>IF(AND('Mapa final'!$AB$51="Baja",'Mapa final'!$AD$51="Mayor"),CONCATENATE("R15C",'Mapa final'!$R$51),"")</f>
        <v/>
      </c>
      <c r="V170" s="45" t="str">
        <f>IF(AND('Mapa final'!$AB$49="Baja",'Mapa final'!$AD$49="Catastrófico"),CONCATENATE("R15C",'Mapa final'!$R$49),"")</f>
        <v/>
      </c>
      <c r="W170" s="46" t="str">
        <f>IF(AND('Mapa final'!$AB$50="Baja",'Mapa final'!$AD$50="Catastrófico"),CONCATENATE("R15C",'Mapa final'!$R$50),"")</f>
        <v/>
      </c>
      <c r="X170" s="102" t="str">
        <f>IF(AND('Mapa final'!$AB$51="Baja",'Mapa final'!$AD$51="Catastrófico"),CONCATENATE("R15C",'Mapa final'!$R$51),"")</f>
        <v/>
      </c>
      <c r="Y170" s="58"/>
      <c r="Z170" s="287"/>
      <c r="AA170" s="288"/>
      <c r="AB170" s="288"/>
      <c r="AC170" s="288"/>
      <c r="AD170" s="288"/>
      <c r="AE170" s="289"/>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row>
    <row r="171" spans="1:61" ht="15" customHeight="1" x14ac:dyDescent="0.25">
      <c r="A171" s="58"/>
      <c r="B171" s="282"/>
      <c r="C171" s="282"/>
      <c r="D171" s="283"/>
      <c r="E171" s="258"/>
      <c r="F171" s="254"/>
      <c r="G171" s="254"/>
      <c r="H171" s="254"/>
      <c r="I171" s="254"/>
      <c r="J171" s="117" t="str">
        <f>IF(AND('Mapa final'!$AB$52="Baja",'Mapa final'!$AD$52="Leve"),CONCATENATE("R16C",'Mapa final'!$R$52),"")</f>
        <v/>
      </c>
      <c r="K171" s="56" t="str">
        <f>IF(AND('Mapa final'!$AB$53="Baja",'Mapa final'!$AD$53="Leve"),CONCATENATE("R16C",'Mapa final'!$R$53),"")</f>
        <v/>
      </c>
      <c r="L171" s="118" t="str">
        <f>IF(AND('Mapa final'!$AB$54="Baja",'Mapa final'!$AD$54="Leve"),CONCATENATE("R16C",'Mapa final'!$R$54),"")</f>
        <v/>
      </c>
      <c r="M171" s="51" t="str">
        <f>IF(AND('Mapa final'!$AB$52="Baja",'Mapa final'!$AD$52="Menor"),CONCATENATE("R16C",'Mapa final'!$R$52),"")</f>
        <v/>
      </c>
      <c r="N171" s="52" t="str">
        <f>IF(AND('Mapa final'!$AB$53="Baja",'Mapa final'!$AD$53="Menor"),CONCATENATE("R16C",'Mapa final'!$R$53),"")</f>
        <v/>
      </c>
      <c r="O171" s="113" t="str">
        <f>IF(AND('Mapa final'!$AB$54="Baja",'Mapa final'!$AD$54="Menor"),CONCATENATE("R16C",'Mapa final'!$R$54),"")</f>
        <v/>
      </c>
      <c r="P171" s="51" t="str">
        <f>IF(AND('Mapa final'!$AB$52="Baja",'Mapa final'!$AD$52="Moderado"),CONCATENATE("R16C",'Mapa final'!$R$52),"")</f>
        <v/>
      </c>
      <c r="Q171" s="52" t="str">
        <f>IF(AND('Mapa final'!$AB$53="Baja",'Mapa final'!$AD$53="Moderado"),CONCATENATE("R16C",'Mapa final'!$R$53),"")</f>
        <v/>
      </c>
      <c r="R171" s="113" t="str">
        <f>IF(AND('Mapa final'!$AB$54="Baja",'Mapa final'!$AD$54="Moderado"),CONCATENATE("R16C",'Mapa final'!$R$54),"")</f>
        <v/>
      </c>
      <c r="S171" s="107" t="str">
        <f>IF(AND('Mapa final'!$AB$52="Baja",'Mapa final'!$AD$52="Mayor"),CONCATENATE("R16C",'Mapa final'!$R$52),"")</f>
        <v/>
      </c>
      <c r="T171" s="44" t="str">
        <f>IF(AND('Mapa final'!$AB$53="Baja",'Mapa final'!$AD$53="Mayor"),CONCATENATE("R16C",'Mapa final'!$R$53),"")</f>
        <v/>
      </c>
      <c r="U171" s="108" t="str">
        <f>IF(AND('Mapa final'!$AB$54="Baja",'Mapa final'!$AD$54="Mayor"),CONCATENATE("R16C",'Mapa final'!$R$54),"")</f>
        <v/>
      </c>
      <c r="V171" s="45" t="str">
        <f>IF(AND('Mapa final'!$AB$52="Baja",'Mapa final'!$AD$52="Catastrófico"),CONCATENATE("R16C",'Mapa final'!$R$52),"")</f>
        <v/>
      </c>
      <c r="W171" s="46" t="str">
        <f>IF(AND('Mapa final'!$AB$53="Baja",'Mapa final'!$AD$53="Catastrófico"),CONCATENATE("R16C",'Mapa final'!$R$53),"")</f>
        <v/>
      </c>
      <c r="X171" s="102" t="str">
        <f>IF(AND('Mapa final'!$AB$54="Baja",'Mapa final'!$AD$54="Catastrófico"),CONCATENATE("R16C",'Mapa final'!$R$54),"")</f>
        <v/>
      </c>
      <c r="Y171" s="58"/>
      <c r="Z171" s="287"/>
      <c r="AA171" s="288"/>
      <c r="AB171" s="288"/>
      <c r="AC171" s="288"/>
      <c r="AD171" s="288"/>
      <c r="AE171" s="289"/>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row>
    <row r="172" spans="1:61" ht="15" customHeight="1" x14ac:dyDescent="0.25">
      <c r="A172" s="58"/>
      <c r="B172" s="282"/>
      <c r="C172" s="282"/>
      <c r="D172" s="283"/>
      <c r="E172" s="258"/>
      <c r="F172" s="254"/>
      <c r="G172" s="254"/>
      <c r="H172" s="254"/>
      <c r="I172" s="254"/>
      <c r="J172" s="117" t="str">
        <f>IF(AND('Mapa final'!$AB$55="Baja",'Mapa final'!$AD$55="Leve"),CONCATENATE("R17C",'Mapa final'!$R$55),"")</f>
        <v/>
      </c>
      <c r="K172" s="56" t="str">
        <f>IF(AND('Mapa final'!$AB$56="Baja",'Mapa final'!$AD$56="Leve"),CONCATENATE("R17C",'Mapa final'!$R$56),"")</f>
        <v/>
      </c>
      <c r="L172" s="118" t="str">
        <f>IF(AND('Mapa final'!$AB$57="Baja",'Mapa final'!$AD$57="Leve"),CONCATENATE("R17C",'Mapa final'!$R$57),"")</f>
        <v/>
      </c>
      <c r="M172" s="51" t="str">
        <f>IF(AND('Mapa final'!$AB$55="Baja",'Mapa final'!$AD$55="Menor"),CONCATENATE("R17C",'Mapa final'!$R$55),"")</f>
        <v/>
      </c>
      <c r="N172" s="52" t="str">
        <f>IF(AND('Mapa final'!$AB$56="Baja",'Mapa final'!$AD$56="Menor"),CONCATENATE("R17C",'Mapa final'!$R$56),"")</f>
        <v/>
      </c>
      <c r="O172" s="113" t="str">
        <f>IF(AND('Mapa final'!$AB$57="Baja",'Mapa final'!$AD$57="Menor"),CONCATENATE("R17C",'Mapa final'!$R$57),"")</f>
        <v/>
      </c>
      <c r="P172" s="51" t="str">
        <f>IF(AND('Mapa final'!$AB$55="Baja",'Mapa final'!$AD$55="Moderado"),CONCATENATE("R17C",'Mapa final'!$R$55),"")</f>
        <v/>
      </c>
      <c r="Q172" s="52" t="str">
        <f>IF(AND('Mapa final'!$AB$56="Baja",'Mapa final'!$AD$56="Moderado"),CONCATENATE("R17C",'Mapa final'!$R$56),"")</f>
        <v/>
      </c>
      <c r="R172" s="113" t="str">
        <f>IF(AND('Mapa final'!$AB$57="Baja",'Mapa final'!$AD$57="Moderado"),CONCATENATE("R17C",'Mapa final'!$R$57),"")</f>
        <v/>
      </c>
      <c r="S172" s="107" t="str">
        <f>IF(AND('Mapa final'!$AB$55="Baja",'Mapa final'!$AD$55="Mayor"),CONCATENATE("R17C",'Mapa final'!$R$55),"")</f>
        <v/>
      </c>
      <c r="T172" s="44" t="str">
        <f>IF(AND('Mapa final'!$AB$56="Baja",'Mapa final'!$AD$56="Mayor"),CONCATENATE("R17C",'Mapa final'!$R$56),"")</f>
        <v/>
      </c>
      <c r="U172" s="108" t="str">
        <f>IF(AND('Mapa final'!$AB$57="Baja",'Mapa final'!$AD$57="Mayor"),CONCATENATE("R17C",'Mapa final'!$R$57),"")</f>
        <v/>
      </c>
      <c r="V172" s="45" t="str">
        <f>IF(AND('Mapa final'!$AB$55="Baja",'Mapa final'!$AD$55="Catastrófico"),CONCATENATE("R17C",'Mapa final'!$R$55),"")</f>
        <v/>
      </c>
      <c r="W172" s="46" t="str">
        <f>IF(AND('Mapa final'!$AB$56="Baja",'Mapa final'!$AD$56="Catastrófico"),CONCATENATE("R17C",'Mapa final'!$R$56),"")</f>
        <v/>
      </c>
      <c r="X172" s="102" t="str">
        <f>IF(AND('Mapa final'!$AB$57="Baja",'Mapa final'!$AD$57="Catastrófico"),CONCATENATE("R17C",'Mapa final'!$R$57),"")</f>
        <v/>
      </c>
      <c r="Y172" s="58"/>
      <c r="Z172" s="287"/>
      <c r="AA172" s="288"/>
      <c r="AB172" s="288"/>
      <c r="AC172" s="288"/>
      <c r="AD172" s="288"/>
      <c r="AE172" s="289"/>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row>
    <row r="173" spans="1:61" ht="15" customHeight="1" x14ac:dyDescent="0.25">
      <c r="A173" s="58"/>
      <c r="B173" s="282"/>
      <c r="C173" s="282"/>
      <c r="D173" s="283"/>
      <c r="E173" s="258"/>
      <c r="F173" s="254"/>
      <c r="G173" s="254"/>
      <c r="H173" s="254"/>
      <c r="I173" s="254"/>
      <c r="J173" s="117" t="str">
        <f>IF(AND('Mapa final'!$AB$58="Baja",'Mapa final'!$AD$58="Leve"),CONCATENATE("R18C",'Mapa final'!$R$58),"")</f>
        <v/>
      </c>
      <c r="K173" s="56" t="str">
        <f>IF(AND('Mapa final'!$AB$59="Baja",'Mapa final'!$AD$59="Leve"),CONCATENATE("R18C",'Mapa final'!$R$59),"")</f>
        <v/>
      </c>
      <c r="L173" s="118" t="str">
        <f>IF(AND('Mapa final'!$AB$60="Baja",'Mapa final'!$AD$60="Leve"),CONCATENATE("R18C",'Mapa final'!$R$60),"")</f>
        <v/>
      </c>
      <c r="M173" s="51" t="str">
        <f>IF(AND('Mapa final'!$AB$58="Baja",'Mapa final'!$AD$58="Menor"),CONCATENATE("R18C",'Mapa final'!$R$58),"")</f>
        <v/>
      </c>
      <c r="N173" s="52" t="str">
        <f>IF(AND('Mapa final'!$AB$59="Baja",'Mapa final'!$AD$59="Menor"),CONCATENATE("R18C",'Mapa final'!$R$59),"")</f>
        <v/>
      </c>
      <c r="O173" s="113" t="str">
        <f>IF(AND('Mapa final'!$AB$60="Baja",'Mapa final'!$AD$60="Menor"),CONCATENATE("R18C",'Mapa final'!$R$60),"")</f>
        <v/>
      </c>
      <c r="P173" s="51" t="str">
        <f>IF(AND('Mapa final'!$AB$58="Baja",'Mapa final'!$AD$58="Moderado"),CONCATENATE("R18C",'Mapa final'!$R$58),"")</f>
        <v/>
      </c>
      <c r="Q173" s="52" t="str">
        <f>IF(AND('Mapa final'!$AB$59="Baja",'Mapa final'!$AD$59="Moderado"),CONCATENATE("R18C",'Mapa final'!$R$59),"")</f>
        <v>R18C2</v>
      </c>
      <c r="R173" s="113" t="str">
        <f>IF(AND('Mapa final'!$AB$60="Baja",'Mapa final'!$AD$60="Moderado"),CONCATENATE("R18C",'Mapa final'!$R$60),"")</f>
        <v/>
      </c>
      <c r="S173" s="107" t="str">
        <f>IF(AND('Mapa final'!$AB$58="Baja",'Mapa final'!$AD$58="Mayor"),CONCATENATE("R18C",'Mapa final'!$R$58),"")</f>
        <v/>
      </c>
      <c r="T173" s="44" t="str">
        <f>IF(AND('Mapa final'!$AB$59="Baja",'Mapa final'!$AD$59="Mayor"),CONCATENATE("R18C",'Mapa final'!$R$59),"")</f>
        <v/>
      </c>
      <c r="U173" s="108" t="str">
        <f>IF(AND('Mapa final'!$AB$60="Baja",'Mapa final'!$AD$60="Mayor"),CONCATENATE("R18C",'Mapa final'!$R$60),"")</f>
        <v/>
      </c>
      <c r="V173" s="45" t="str">
        <f>IF(AND('Mapa final'!$AB$58="Baja",'Mapa final'!$AD$58="Catastrófico"),CONCATENATE("R18C",'Mapa final'!$R$58),"")</f>
        <v/>
      </c>
      <c r="W173" s="46" t="str">
        <f>IF(AND('Mapa final'!$AB$59="Baja",'Mapa final'!$AD$59="Catastrófico"),CONCATENATE("R18C",'Mapa final'!$R$59),"")</f>
        <v/>
      </c>
      <c r="X173" s="102" t="str">
        <f>IF(AND('Mapa final'!$AB$60="Baja",'Mapa final'!$AD$60="Catastrófico"),CONCATENATE("R18C",'Mapa final'!$R$60),"")</f>
        <v/>
      </c>
      <c r="Y173" s="58"/>
      <c r="Z173" s="287"/>
      <c r="AA173" s="288"/>
      <c r="AB173" s="288"/>
      <c r="AC173" s="288"/>
      <c r="AD173" s="288"/>
      <c r="AE173" s="289"/>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row>
    <row r="174" spans="1:61" ht="15" customHeight="1" x14ac:dyDescent="0.25">
      <c r="A174" s="58"/>
      <c r="B174" s="282"/>
      <c r="C174" s="282"/>
      <c r="D174" s="283"/>
      <c r="E174" s="258"/>
      <c r="F174" s="254"/>
      <c r="G174" s="254"/>
      <c r="H174" s="254"/>
      <c r="I174" s="254"/>
      <c r="J174" s="117" t="str">
        <f>IF(AND('Mapa final'!$AB$61="Baja",'Mapa final'!$AD$61="Leve"),CONCATENATE("R19C",'Mapa final'!$R$61),"")</f>
        <v/>
      </c>
      <c r="K174" s="56" t="str">
        <f>IF(AND('Mapa final'!$AB$62="Baja",'Mapa final'!$AD$62="Leve"),CONCATENATE("R19C",'Mapa final'!$R$62),"")</f>
        <v/>
      </c>
      <c r="L174" s="118" t="str">
        <f>IF(AND('Mapa final'!$AB$63="Baja",'Mapa final'!$AD$63="Leve"),CONCATENATE("R19C",'Mapa final'!$R$63),"")</f>
        <v/>
      </c>
      <c r="M174" s="51" t="str">
        <f>IF(AND('Mapa final'!$AB$61="Baja",'Mapa final'!$AD$61="Menor"),CONCATENATE("R19C",'Mapa final'!$R$61),"")</f>
        <v/>
      </c>
      <c r="N174" s="52" t="str">
        <f>IF(AND('Mapa final'!$AB$62="Baja",'Mapa final'!$AD$62="Menor"),CONCATENATE("R19C",'Mapa final'!$R$62),"")</f>
        <v/>
      </c>
      <c r="O174" s="113" t="str">
        <f>IF(AND('Mapa final'!$AB$63="Baja",'Mapa final'!$AD$63="Menor"),CONCATENATE("R19C",'Mapa final'!$R$63),"")</f>
        <v/>
      </c>
      <c r="P174" s="51" t="str">
        <f>IF(AND('Mapa final'!$AB$61="Baja",'Mapa final'!$AD$61="Moderado"),CONCATENATE("R19C",'Mapa final'!$R$61),"")</f>
        <v/>
      </c>
      <c r="Q174" s="52" t="str">
        <f>IF(AND('Mapa final'!$AB$62="Baja",'Mapa final'!$AD$62="Moderado"),CONCATENATE("R19C",'Mapa final'!$R$62),"")</f>
        <v/>
      </c>
      <c r="R174" s="113" t="str">
        <f>IF(AND('Mapa final'!$AB$63="Baja",'Mapa final'!$AD$63="Moderado"),CONCATENATE("R19C",'Mapa final'!$R$63),"")</f>
        <v/>
      </c>
      <c r="S174" s="107" t="str">
        <f>IF(AND('Mapa final'!$AB$61="Baja",'Mapa final'!$AD$61="Mayor"),CONCATENATE("R19C",'Mapa final'!$R$61),"")</f>
        <v/>
      </c>
      <c r="T174" s="44" t="str">
        <f>IF(AND('Mapa final'!$AB$62="Baja",'Mapa final'!$AD$62="Mayor"),CONCATENATE("R19C",'Mapa final'!$R$62),"")</f>
        <v/>
      </c>
      <c r="U174" s="108" t="str">
        <f>IF(AND('Mapa final'!$AB$63="Baja",'Mapa final'!$AD$63="Mayor"),CONCATENATE("R19C",'Mapa final'!$R$63),"")</f>
        <v/>
      </c>
      <c r="V174" s="45" t="str">
        <f>IF(AND('Mapa final'!$AB$61="Baja",'Mapa final'!$AD$61="Catastrófico"),CONCATENATE("R19C",'Mapa final'!$R$61),"")</f>
        <v/>
      </c>
      <c r="W174" s="46" t="str">
        <f>IF(AND('Mapa final'!$AB$62="Baja",'Mapa final'!$AD$62="Catastrófico"),CONCATENATE("R19C",'Mapa final'!$R$62),"")</f>
        <v/>
      </c>
      <c r="X174" s="102" t="str">
        <f>IF(AND('Mapa final'!$AB$63="Baja",'Mapa final'!$AD$63="Catastrófico"),CONCATENATE("R19C",'Mapa final'!$R$63),"")</f>
        <v/>
      </c>
      <c r="Y174" s="58"/>
      <c r="Z174" s="287"/>
      <c r="AA174" s="288"/>
      <c r="AB174" s="288"/>
      <c r="AC174" s="288"/>
      <c r="AD174" s="288"/>
      <c r="AE174" s="289"/>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row>
    <row r="175" spans="1:61" ht="15" customHeight="1" x14ac:dyDescent="0.25">
      <c r="A175" s="58"/>
      <c r="B175" s="282"/>
      <c r="C175" s="282"/>
      <c r="D175" s="283"/>
      <c r="E175" s="258"/>
      <c r="F175" s="254"/>
      <c r="G175" s="254"/>
      <c r="H175" s="254"/>
      <c r="I175" s="254"/>
      <c r="J175" s="117" t="str">
        <f>IF(AND('Mapa final'!$AB$64="Baja",'Mapa final'!$AD$64="Leve"),CONCATENATE("R20C",'Mapa final'!$R$64),"")</f>
        <v/>
      </c>
      <c r="K175" s="56" t="str">
        <f>IF(AND('Mapa final'!$AB$65="Baja",'Mapa final'!$AD$65="Leve"),CONCATENATE("R20C",'Mapa final'!$R$65),"")</f>
        <v/>
      </c>
      <c r="L175" s="118" t="str">
        <f>IF(AND('Mapa final'!$AB$66="Baja",'Mapa final'!$AD$66="Leve"),CONCATENATE("R20C",'Mapa final'!$R$66),"")</f>
        <v/>
      </c>
      <c r="M175" s="51" t="str">
        <f>IF(AND('Mapa final'!$AB$64="Baja",'Mapa final'!$AD$64="Menor"),CONCATENATE("R20C",'Mapa final'!$R$64),"")</f>
        <v/>
      </c>
      <c r="N175" s="52" t="str">
        <f>IF(AND('Mapa final'!$AB$65="Baja",'Mapa final'!$AD$65="Menor"),CONCATENATE("R20C",'Mapa final'!$R$65),"")</f>
        <v/>
      </c>
      <c r="O175" s="113" t="str">
        <f>IF(AND('Mapa final'!$AB$66="Baja",'Mapa final'!$AD$66="Menor"),CONCATENATE("R20C",'Mapa final'!$R$66),"")</f>
        <v/>
      </c>
      <c r="P175" s="51" t="str">
        <f>IF(AND('Mapa final'!$AB$64="Baja",'Mapa final'!$AD$64="Moderado"),CONCATENATE("R20C",'Mapa final'!$R$64),"")</f>
        <v/>
      </c>
      <c r="Q175" s="52" t="str">
        <f>IF(AND('Mapa final'!$AB$65="Baja",'Mapa final'!$AD$65="Moderado"),CONCATENATE("R20C",'Mapa final'!$R$65),"")</f>
        <v/>
      </c>
      <c r="R175" s="113" t="str">
        <f>IF(AND('Mapa final'!$AB$66="Baja",'Mapa final'!$AD$66="Moderado"),CONCATENATE("R20C",'Mapa final'!$R$66),"")</f>
        <v/>
      </c>
      <c r="S175" s="107" t="str">
        <f>IF(AND('Mapa final'!$AB$64="Baja",'Mapa final'!$AD$64="Mayor"),CONCATENATE("R20C",'Mapa final'!$R$64),"")</f>
        <v>R20C1</v>
      </c>
      <c r="T175" s="44" t="str">
        <f>IF(AND('Mapa final'!$AB$65="Baja",'Mapa final'!$AD$65="Mayor"),CONCATENATE("R20C",'Mapa final'!$R$65),"")</f>
        <v/>
      </c>
      <c r="U175" s="108" t="str">
        <f>IF(AND('Mapa final'!$AB$66="Baja",'Mapa final'!$AD$66="Mayor"),CONCATENATE("R20C",'Mapa final'!$R$66),"")</f>
        <v/>
      </c>
      <c r="V175" s="45" t="str">
        <f>IF(AND('Mapa final'!$AB$64="Baja",'Mapa final'!$AD$64="Catastrófico"),CONCATENATE("R20C",'Mapa final'!$R$64),"")</f>
        <v/>
      </c>
      <c r="W175" s="46" t="str">
        <f>IF(AND('Mapa final'!$AB$65="Baja",'Mapa final'!$AD$65="Catastrófico"),CONCATENATE("R20C",'Mapa final'!$R$65),"")</f>
        <v/>
      </c>
      <c r="X175" s="102" t="str">
        <f>IF(AND('Mapa final'!$AB$66="Baja",'Mapa final'!$AD$66="Catastrófico"),CONCATENATE("R20C",'Mapa final'!$R$66),"")</f>
        <v/>
      </c>
      <c r="Y175" s="58"/>
      <c r="Z175" s="287"/>
      <c r="AA175" s="288"/>
      <c r="AB175" s="288"/>
      <c r="AC175" s="288"/>
      <c r="AD175" s="288"/>
      <c r="AE175" s="289"/>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row>
    <row r="176" spans="1:61" ht="15" customHeight="1" x14ac:dyDescent="0.25">
      <c r="A176" s="58"/>
      <c r="B176" s="282"/>
      <c r="C176" s="282"/>
      <c r="D176" s="283"/>
      <c r="E176" s="258"/>
      <c r="F176" s="254"/>
      <c r="G176" s="254"/>
      <c r="H176" s="254"/>
      <c r="I176" s="254"/>
      <c r="J176" s="117" t="str">
        <f>IF(AND('Mapa final'!$AB$67="Baja",'Mapa final'!$AD$67="Leve"),CONCATENATE("R21C",'Mapa final'!$R$67),"")</f>
        <v>R21C1</v>
      </c>
      <c r="K176" s="56" t="str">
        <f>IF(AND('Mapa final'!$AB$68="Baja",'Mapa final'!$AD$68="Leve"),CONCATENATE("R21C",'Mapa final'!$R$68),"")</f>
        <v/>
      </c>
      <c r="L176" s="118" t="str">
        <f>IF(AND('Mapa final'!$AB$69="Baja",'Mapa final'!$AD$69="Leve"),CONCATENATE("R21C",'Mapa final'!$R$69),"")</f>
        <v/>
      </c>
      <c r="M176" s="51" t="str">
        <f>IF(AND('Mapa final'!$AB$67="Baja",'Mapa final'!$AD$67="Menor"),CONCATENATE("R21C",'Mapa final'!$R$67),"")</f>
        <v/>
      </c>
      <c r="N176" s="52" t="str">
        <f>IF(AND('Mapa final'!$AB$68="Baja",'Mapa final'!$AD$68="Menor"),CONCATENATE("R21C",'Mapa final'!$R$68),"")</f>
        <v/>
      </c>
      <c r="O176" s="113" t="str">
        <f>IF(AND('Mapa final'!$AB$69="Baja",'Mapa final'!$AD$69="Menor"),CONCATENATE("R21C",'Mapa final'!$R$69),"")</f>
        <v/>
      </c>
      <c r="P176" s="51" t="str">
        <f>IF(AND('Mapa final'!$AB$67="Baja",'Mapa final'!$AD$67="Moderado"),CONCATENATE("R21C",'Mapa final'!$R$67),"")</f>
        <v/>
      </c>
      <c r="Q176" s="52" t="str">
        <f>IF(AND('Mapa final'!$AB$68="Baja",'Mapa final'!$AD$68="Moderado"),CONCATENATE("R21C",'Mapa final'!$R$68),"")</f>
        <v/>
      </c>
      <c r="R176" s="113" t="str">
        <f>IF(AND('Mapa final'!$AB$69="Baja",'Mapa final'!$AD$69="Moderado"),CONCATENATE("R21C",'Mapa final'!$R$69),"")</f>
        <v/>
      </c>
      <c r="S176" s="107" t="str">
        <f>IF(AND('Mapa final'!$AB$67="Baja",'Mapa final'!$AD$67="Mayor"),CONCATENATE("R21C",'Mapa final'!$R$67),"")</f>
        <v/>
      </c>
      <c r="T176" s="44" t="str">
        <f>IF(AND('Mapa final'!$AB$68="Baja",'Mapa final'!$AD$68="Mayor"),CONCATENATE("R21C",'Mapa final'!$R$68),"")</f>
        <v/>
      </c>
      <c r="U176" s="108" t="str">
        <f>IF(AND('Mapa final'!$AB$69="Baja",'Mapa final'!$AD$69="Mayor"),CONCATENATE("R21C",'Mapa final'!$R$69),"")</f>
        <v/>
      </c>
      <c r="V176" s="45" t="str">
        <f>IF(AND('Mapa final'!$AB$67="Baja",'Mapa final'!$AD$67="Catastrófico"),CONCATENATE("R21C",'Mapa final'!$R$67),"")</f>
        <v/>
      </c>
      <c r="W176" s="46" t="str">
        <f>IF(AND('Mapa final'!$AB$68="Baja",'Mapa final'!$AD$68="Catastrófico"),CONCATENATE("R21C",'Mapa final'!$R$68),"")</f>
        <v/>
      </c>
      <c r="X176" s="102" t="str">
        <f>IF(AND('Mapa final'!$AB$69="Baja",'Mapa final'!$AD$69="Catastrófico"),CONCATENATE("R21C",'Mapa final'!$R$69),"")</f>
        <v/>
      </c>
      <c r="Y176" s="58"/>
      <c r="Z176" s="287"/>
      <c r="AA176" s="288"/>
      <c r="AB176" s="288"/>
      <c r="AC176" s="288"/>
      <c r="AD176" s="288"/>
      <c r="AE176" s="289"/>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row>
    <row r="177" spans="1:61" ht="15" customHeight="1" x14ac:dyDescent="0.25">
      <c r="A177" s="58"/>
      <c r="B177" s="282"/>
      <c r="C177" s="282"/>
      <c r="D177" s="283"/>
      <c r="E177" s="258"/>
      <c r="F177" s="254"/>
      <c r="G177" s="254"/>
      <c r="H177" s="254"/>
      <c r="I177" s="254"/>
      <c r="J177" s="117" t="str">
        <f>IF(AND('Mapa final'!$AB$70="Baja",'Mapa final'!$AD$70="Leve"),CONCATENATE("R22C",'Mapa final'!$R$70),"")</f>
        <v/>
      </c>
      <c r="K177" s="56" t="str">
        <f>IF(AND('Mapa final'!$AB$71="Baja",'Mapa final'!$AD$71="Leve"),CONCATENATE("R22C",'Mapa final'!$R$71),"")</f>
        <v/>
      </c>
      <c r="L177" s="118" t="str">
        <f>IF(AND('Mapa final'!$AB$72="Baja",'Mapa final'!$AD$72="Leve"),CONCATENATE("R22C",'Mapa final'!$R$72),"")</f>
        <v/>
      </c>
      <c r="M177" s="51" t="str">
        <f>IF(AND('Mapa final'!$AB$70="Baja",'Mapa final'!$AD$70="Menor"),CONCATENATE("R22C",'Mapa final'!$R$70),"")</f>
        <v>R22C1</v>
      </c>
      <c r="N177" s="52" t="str">
        <f>IF(AND('Mapa final'!$AB$71="Baja",'Mapa final'!$AD$71="Menor"),CONCATENATE("R22C",'Mapa final'!$R$71),"")</f>
        <v/>
      </c>
      <c r="O177" s="113" t="str">
        <f>IF(AND('Mapa final'!$AB$72="Baja",'Mapa final'!$AD$72="Menor"),CONCATENATE("R22C",'Mapa final'!$R$72),"")</f>
        <v/>
      </c>
      <c r="P177" s="51" t="str">
        <f>IF(AND('Mapa final'!$AB$70="Baja",'Mapa final'!$AD$70="Moderado"),CONCATENATE("R22C",'Mapa final'!$R$70),"")</f>
        <v/>
      </c>
      <c r="Q177" s="52" t="str">
        <f>IF(AND('Mapa final'!$AB$71="Baja",'Mapa final'!$AD$71="Moderado"),CONCATENATE("R22C",'Mapa final'!$R$71),"")</f>
        <v/>
      </c>
      <c r="R177" s="113" t="str">
        <f>IF(AND('Mapa final'!$AB$72="Baja",'Mapa final'!$AD$72="Moderado"),CONCATENATE("R22C",'Mapa final'!$R$72),"")</f>
        <v/>
      </c>
      <c r="S177" s="107" t="str">
        <f>IF(AND('Mapa final'!$AB$70="Baja",'Mapa final'!$AD$70="Mayor"),CONCATENATE("R22C",'Mapa final'!$R$70),"")</f>
        <v/>
      </c>
      <c r="T177" s="44" t="str">
        <f>IF(AND('Mapa final'!$AB$71="Baja",'Mapa final'!$AD$71="Mayor"),CONCATENATE("R22C",'Mapa final'!$R$71),"")</f>
        <v/>
      </c>
      <c r="U177" s="108" t="str">
        <f>IF(AND('Mapa final'!$AB$72="Baja",'Mapa final'!$AD$72="Mayor"),CONCATENATE("R22C",'Mapa final'!$R$72),"")</f>
        <v/>
      </c>
      <c r="V177" s="45" t="str">
        <f>IF(AND('Mapa final'!$AB$70="Baja",'Mapa final'!$AD$70="Catastrófico"),CONCATENATE("R22C",'Mapa final'!$R$70),"")</f>
        <v/>
      </c>
      <c r="W177" s="46" t="str">
        <f>IF(AND('Mapa final'!$AB$71="Baja",'Mapa final'!$AD$71="Catastrófico"),CONCATENATE("R22C",'Mapa final'!$R$71),"")</f>
        <v/>
      </c>
      <c r="X177" s="102" t="str">
        <f>IF(AND('Mapa final'!$AB$72="Baja",'Mapa final'!$AD$72="Catastrófico"),CONCATENATE("R22C",'Mapa final'!$R$72),"")</f>
        <v/>
      </c>
      <c r="Y177" s="58"/>
      <c r="Z177" s="287"/>
      <c r="AA177" s="288"/>
      <c r="AB177" s="288"/>
      <c r="AC177" s="288"/>
      <c r="AD177" s="288"/>
      <c r="AE177" s="289"/>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row>
    <row r="178" spans="1:61" ht="15" customHeight="1" x14ac:dyDescent="0.25">
      <c r="A178" s="58"/>
      <c r="B178" s="282"/>
      <c r="C178" s="282"/>
      <c r="D178" s="283"/>
      <c r="E178" s="258"/>
      <c r="F178" s="254"/>
      <c r="G178" s="254"/>
      <c r="H178" s="254"/>
      <c r="I178" s="254"/>
      <c r="J178" s="117" t="str">
        <f>IF(AND('Mapa final'!$AB$73="Baja",'Mapa final'!$AD$73="Leve"),CONCATENATE("R23C",'Mapa final'!$R$73),"")</f>
        <v/>
      </c>
      <c r="K178" s="56" t="str">
        <f>IF(AND('Mapa final'!$AB$74="Baja",'Mapa final'!$AD$74="Leve"),CONCATENATE("R23C",'Mapa final'!$R$74),"")</f>
        <v/>
      </c>
      <c r="L178" s="118" t="str">
        <f>IF(AND('Mapa final'!$AB$75="Baja",'Mapa final'!$AD$75="Leve"),CONCATENATE("R23C",'Mapa final'!$R$75),"")</f>
        <v/>
      </c>
      <c r="M178" s="51" t="str">
        <f>IF(AND('Mapa final'!$AB$73="Baja",'Mapa final'!$AD$73="Menor"),CONCATENATE("R23C",'Mapa final'!$R$73),"")</f>
        <v/>
      </c>
      <c r="N178" s="52" t="str">
        <f>IF(AND('Mapa final'!$AB$74="Baja",'Mapa final'!$AD$74="Menor"),CONCATENATE("R23C",'Mapa final'!$R$74),"")</f>
        <v/>
      </c>
      <c r="O178" s="113" t="str">
        <f>IF(AND('Mapa final'!$AB$75="Baja",'Mapa final'!$AD$75="Menor"),CONCATENATE("R23C",'Mapa final'!$R$75),"")</f>
        <v/>
      </c>
      <c r="P178" s="51" t="str">
        <f>IF(AND('Mapa final'!$AB$73="Baja",'Mapa final'!$AD$73="Moderado"),CONCATENATE("R23C",'Mapa final'!$R$73),"")</f>
        <v/>
      </c>
      <c r="Q178" s="52" t="str">
        <f>IF(AND('Mapa final'!$AB$74="Baja",'Mapa final'!$AD$74="Moderado"),CONCATENATE("R23C",'Mapa final'!$R$74),"")</f>
        <v/>
      </c>
      <c r="R178" s="113" t="str">
        <f>IF(AND('Mapa final'!$AB$75="Baja",'Mapa final'!$AD$75="Moderado"),CONCATENATE("R23C",'Mapa final'!$R$75),"")</f>
        <v/>
      </c>
      <c r="S178" s="107" t="str">
        <f>IF(AND('Mapa final'!$AB$73="Baja",'Mapa final'!$AD$73="Mayor"),CONCATENATE("R23C",'Mapa final'!$R$73),"")</f>
        <v>R23C1</v>
      </c>
      <c r="T178" s="44" t="str">
        <f>IF(AND('Mapa final'!$AB$74="Baja",'Mapa final'!$AD$74="Mayor"),CONCATENATE("R23C",'Mapa final'!$R$74),"")</f>
        <v>R23C2</v>
      </c>
      <c r="U178" s="108" t="str">
        <f>IF(AND('Mapa final'!$AB$75="Baja",'Mapa final'!$AD$75="Mayor"),CONCATENATE("R23C",'Mapa final'!$R$75),"")</f>
        <v/>
      </c>
      <c r="V178" s="45" t="str">
        <f>IF(AND('Mapa final'!$AB$73="Baja",'Mapa final'!$AD$73="Catastrófico"),CONCATENATE("R23C",'Mapa final'!$R$73),"")</f>
        <v/>
      </c>
      <c r="W178" s="46" t="str">
        <f>IF(AND('Mapa final'!$AB$74="Baja",'Mapa final'!$AD$74="Catastrófico"),CONCATENATE("R23C",'Mapa final'!$R$74),"")</f>
        <v/>
      </c>
      <c r="X178" s="102" t="str">
        <f>IF(AND('Mapa final'!$AB$75="Baja",'Mapa final'!$AD$75="Catastrófico"),CONCATENATE("R23C",'Mapa final'!$R$75),"")</f>
        <v/>
      </c>
      <c r="Y178" s="58"/>
      <c r="Z178" s="287"/>
      <c r="AA178" s="288"/>
      <c r="AB178" s="288"/>
      <c r="AC178" s="288"/>
      <c r="AD178" s="288"/>
      <c r="AE178" s="289"/>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row>
    <row r="179" spans="1:61" ht="15" customHeight="1" x14ac:dyDescent="0.25">
      <c r="A179" s="58"/>
      <c r="B179" s="282"/>
      <c r="C179" s="282"/>
      <c r="D179" s="283"/>
      <c r="E179" s="258"/>
      <c r="F179" s="254"/>
      <c r="G179" s="254"/>
      <c r="H179" s="254"/>
      <c r="I179" s="254"/>
      <c r="J179" s="117" t="str">
        <f>IF(AND('Mapa final'!$AB$76="Baja",'Mapa final'!$AD$76="Leve"),CONCATENATE("R24C",'Mapa final'!$R$76),"")</f>
        <v/>
      </c>
      <c r="K179" s="56" t="str">
        <f>IF(AND('Mapa final'!$AB$77="Baja",'Mapa final'!$AD$77="Leve"),CONCATENATE("R24C",'Mapa final'!$R$77),"")</f>
        <v/>
      </c>
      <c r="L179" s="118" t="str">
        <f>IF(AND('Mapa final'!$AB$78="Baja",'Mapa final'!$AD$78="Leve"),CONCATENATE("R24C",'Mapa final'!$R$78),"")</f>
        <v/>
      </c>
      <c r="M179" s="51" t="str">
        <f>IF(AND('Mapa final'!$AB$76="Baja",'Mapa final'!$AD$76="Menor"),CONCATENATE("R24C",'Mapa final'!$R$76),"")</f>
        <v/>
      </c>
      <c r="N179" s="52" t="str">
        <f>IF(AND('Mapa final'!$AB$77="Baja",'Mapa final'!$AD$77="Menor"),CONCATENATE("R24C",'Mapa final'!$R$77),"")</f>
        <v/>
      </c>
      <c r="O179" s="113" t="str">
        <f>IF(AND('Mapa final'!$AB$78="Baja",'Mapa final'!$AD$78="Menor"),CONCATENATE("R24C",'Mapa final'!$R$78),"")</f>
        <v/>
      </c>
      <c r="P179" s="51" t="str">
        <f>IF(AND('Mapa final'!$AB$76="Baja",'Mapa final'!$AD$76="Moderado"),CONCATENATE("R24C",'Mapa final'!$R$76),"")</f>
        <v>R24C1</v>
      </c>
      <c r="Q179" s="52" t="str">
        <f>IF(AND('Mapa final'!$AB$77="Baja",'Mapa final'!$AD$77="Moderado"),CONCATENATE("R24C",'Mapa final'!$R$77),"")</f>
        <v/>
      </c>
      <c r="R179" s="113" t="str">
        <f>IF(AND('Mapa final'!$AB$78="Baja",'Mapa final'!$AD$78="Moderado"),CONCATENATE("R24C",'Mapa final'!$R$78),"")</f>
        <v/>
      </c>
      <c r="S179" s="107" t="str">
        <f>IF(AND('Mapa final'!$AB$76="Baja",'Mapa final'!$AD$76="Mayor"),CONCATENATE("R24C",'Mapa final'!$R$76),"")</f>
        <v/>
      </c>
      <c r="T179" s="44" t="str">
        <f>IF(AND('Mapa final'!$AB$77="Baja",'Mapa final'!$AD$77="Mayor"),CONCATENATE("R24C",'Mapa final'!$R$77),"")</f>
        <v/>
      </c>
      <c r="U179" s="108" t="str">
        <f>IF(AND('Mapa final'!$AB$78="Baja",'Mapa final'!$AD$78="Mayor"),CONCATENATE("R24C",'Mapa final'!$R$78),"")</f>
        <v/>
      </c>
      <c r="V179" s="45" t="str">
        <f>IF(AND('Mapa final'!$AB$76="Baja",'Mapa final'!$AD$76="Catastrófico"),CONCATENATE("R24C",'Mapa final'!$R$76),"")</f>
        <v/>
      </c>
      <c r="W179" s="46" t="str">
        <f>IF(AND('Mapa final'!$AB$77="Baja",'Mapa final'!$AD$77="Catastrófico"),CONCATENATE("R24C",'Mapa final'!$R$77),"")</f>
        <v/>
      </c>
      <c r="X179" s="102" t="str">
        <f>IF(AND('Mapa final'!$AB$78="Baja",'Mapa final'!$AD$78="Catastrófico"),CONCATENATE("R24C",'Mapa final'!$R$78),"")</f>
        <v/>
      </c>
      <c r="Y179" s="58"/>
      <c r="Z179" s="287"/>
      <c r="AA179" s="288"/>
      <c r="AB179" s="288"/>
      <c r="AC179" s="288"/>
      <c r="AD179" s="288"/>
      <c r="AE179" s="289"/>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row>
    <row r="180" spans="1:61" ht="15" customHeight="1" x14ac:dyDescent="0.25">
      <c r="A180" s="58"/>
      <c r="B180" s="282"/>
      <c r="C180" s="282"/>
      <c r="D180" s="283"/>
      <c r="E180" s="258"/>
      <c r="F180" s="254"/>
      <c r="G180" s="254"/>
      <c r="H180" s="254"/>
      <c r="I180" s="254"/>
      <c r="J180" s="117" t="str">
        <f>IF(AND('Mapa final'!$AB$79="Baja",'Mapa final'!$AD$79="Leve"),CONCATENATE("R25C",'Mapa final'!$R$79),"")</f>
        <v/>
      </c>
      <c r="K180" s="56" t="str">
        <f>IF(AND('Mapa final'!$AB$80="Baja",'Mapa final'!$AD$80="Leve"),CONCATENATE("R25C",'Mapa final'!$R$80),"")</f>
        <v/>
      </c>
      <c r="L180" s="118" t="str">
        <f>IF(AND('Mapa final'!$AB$81="Baja",'Mapa final'!$AD$81="Leve"),CONCATENATE("R25C",'Mapa final'!$R$81),"")</f>
        <v/>
      </c>
      <c r="M180" s="51" t="str">
        <f>IF(AND('Mapa final'!$AB$79="Baja",'Mapa final'!$AD$79="Menor"),CONCATENATE("R25C",'Mapa final'!$R$79),"")</f>
        <v/>
      </c>
      <c r="N180" s="52" t="str">
        <f>IF(AND('Mapa final'!$AB$80="Baja",'Mapa final'!$AD$80="Menor"),CONCATENATE("R25C",'Mapa final'!$R$80),"")</f>
        <v/>
      </c>
      <c r="O180" s="113" t="str">
        <f>IF(AND('Mapa final'!$AB$81="Baja",'Mapa final'!$AD$81="Menor"),CONCATENATE("R25C",'Mapa final'!$R$81),"")</f>
        <v/>
      </c>
      <c r="P180" s="51" t="str">
        <f>IF(AND('Mapa final'!$AB$79="Baja",'Mapa final'!$AD$79="Moderado"),CONCATENATE("R25C",'Mapa final'!$R$79),"")</f>
        <v>R25C1</v>
      </c>
      <c r="Q180" s="52" t="str">
        <f>IF(AND('Mapa final'!$AB$80="Baja",'Mapa final'!$AD$80="Moderado"),CONCATENATE("R25C",'Mapa final'!$R$80),"")</f>
        <v/>
      </c>
      <c r="R180" s="113" t="str">
        <f>IF(AND('Mapa final'!$AB$81="Baja",'Mapa final'!$AD$81="Moderado"),CONCATENATE("R25C",'Mapa final'!$R$81),"")</f>
        <v/>
      </c>
      <c r="S180" s="107" t="str">
        <f>IF(AND('Mapa final'!$AB$79="Baja",'Mapa final'!$AD$79="Mayor"),CONCATENATE("R25C",'Mapa final'!$R$79),"")</f>
        <v/>
      </c>
      <c r="T180" s="44" t="str">
        <f>IF(AND('Mapa final'!$AB$80="Baja",'Mapa final'!$AD$80="Mayor"),CONCATENATE("R25C",'Mapa final'!$R$80),"")</f>
        <v/>
      </c>
      <c r="U180" s="108" t="str">
        <f>IF(AND('Mapa final'!$AB$81="Baja",'Mapa final'!$AD$81="Mayor"),CONCATENATE("R25C",'Mapa final'!$R$81),"")</f>
        <v/>
      </c>
      <c r="V180" s="45" t="str">
        <f>IF(AND('Mapa final'!$AB$79="Baja",'Mapa final'!$AD$79="Catastrófico"),CONCATENATE("R25C",'Mapa final'!$R$79),"")</f>
        <v/>
      </c>
      <c r="W180" s="46" t="str">
        <f>IF(AND('Mapa final'!$AB$80="Baja",'Mapa final'!$AD$80="Catastrófico"),CONCATENATE("R25C",'Mapa final'!$R$80),"")</f>
        <v/>
      </c>
      <c r="X180" s="102" t="str">
        <f>IF(AND('Mapa final'!$AB$81="Baja",'Mapa final'!$AD$81="Catastrófico"),CONCATENATE("R25C",'Mapa final'!$R$81),"")</f>
        <v/>
      </c>
      <c r="Y180" s="58"/>
      <c r="Z180" s="287"/>
      <c r="AA180" s="288"/>
      <c r="AB180" s="288"/>
      <c r="AC180" s="288"/>
      <c r="AD180" s="288"/>
      <c r="AE180" s="289"/>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row>
    <row r="181" spans="1:61" ht="15" customHeight="1" x14ac:dyDescent="0.25">
      <c r="A181" s="58"/>
      <c r="B181" s="282"/>
      <c r="C181" s="282"/>
      <c r="D181" s="283"/>
      <c r="E181" s="258"/>
      <c r="F181" s="254"/>
      <c r="G181" s="254"/>
      <c r="H181" s="254"/>
      <c r="I181" s="254"/>
      <c r="J181" s="117" t="str">
        <f>IF(AND('Mapa final'!$AB$82="Baja",'Mapa final'!$AD$82="Leve"),CONCATENATE("R26C",'Mapa final'!$R$82),"")</f>
        <v/>
      </c>
      <c r="K181" s="56" t="str">
        <f>IF(AND('Mapa final'!$AB$83="Baja",'Mapa final'!$AD$83="Leve"),CONCATENATE("R26C",'Mapa final'!$R$83),"")</f>
        <v/>
      </c>
      <c r="L181" s="118" t="str">
        <f>IF(AND('Mapa final'!$AB$84="Baja",'Mapa final'!$AD$84="Leve"),CONCATENATE("R26C",'Mapa final'!$R$84),"")</f>
        <v/>
      </c>
      <c r="M181" s="51" t="str">
        <f>IF(AND('Mapa final'!$AB$82="Baja",'Mapa final'!$AD$82="Menor"),CONCATENATE("R26C",'Mapa final'!$R$82),"")</f>
        <v/>
      </c>
      <c r="N181" s="52" t="str">
        <f>IF(AND('Mapa final'!$AB$83="Baja",'Mapa final'!$AD$83="Menor"),CONCATENATE("R26C",'Mapa final'!$R$83),"")</f>
        <v/>
      </c>
      <c r="O181" s="113" t="str">
        <f>IF(AND('Mapa final'!$AB$84="Baja",'Mapa final'!$AD$84="Menor"),CONCATENATE("R26C",'Mapa final'!$R$84),"")</f>
        <v/>
      </c>
      <c r="P181" s="51" t="str">
        <f>IF(AND('Mapa final'!$AB$82="Baja",'Mapa final'!$AD$82="Moderado"),CONCATENATE("R26C",'Mapa final'!$R$82),"")</f>
        <v/>
      </c>
      <c r="Q181" s="52" t="str">
        <f>IF(AND('Mapa final'!$AB$83="Baja",'Mapa final'!$AD$83="Moderado"),CONCATENATE("R26C",'Mapa final'!$R$83),"")</f>
        <v/>
      </c>
      <c r="R181" s="113" t="str">
        <f>IF(AND('Mapa final'!$AB$84="Baja",'Mapa final'!$AD$84="Moderado"),CONCATENATE("R26C",'Mapa final'!$R$84),"")</f>
        <v/>
      </c>
      <c r="S181" s="107" t="str">
        <f>IF(AND('Mapa final'!$AB$82="Baja",'Mapa final'!$AD$82="Mayor"),CONCATENATE("R26C",'Mapa final'!$R$82),"")</f>
        <v/>
      </c>
      <c r="T181" s="44" t="str">
        <f>IF(AND('Mapa final'!$AB$83="Baja",'Mapa final'!$AD$83="Mayor"),CONCATENATE("R26C",'Mapa final'!$R$83),"")</f>
        <v/>
      </c>
      <c r="U181" s="108" t="str">
        <f>IF(AND('Mapa final'!$AB$84="Baja",'Mapa final'!$AD$84="Mayor"),CONCATENATE("R26C",'Mapa final'!$R$84),"")</f>
        <v/>
      </c>
      <c r="V181" s="45" t="str">
        <f>IF(AND('Mapa final'!$AB$82="Baja",'Mapa final'!$AD$82="Catastrófico"),CONCATENATE("R26C",'Mapa final'!$R$82),"")</f>
        <v/>
      </c>
      <c r="W181" s="46" t="str">
        <f>IF(AND('Mapa final'!$AB$83="Baja",'Mapa final'!$AD$83="Catastrófico"),CONCATENATE("R26C",'Mapa final'!$R$83),"")</f>
        <v/>
      </c>
      <c r="X181" s="102" t="str">
        <f>IF(AND('Mapa final'!$AB$84="Baja",'Mapa final'!$AD$84="Catastrófico"),CONCATENATE("R26C",'Mapa final'!$R$84),"")</f>
        <v/>
      </c>
      <c r="Y181" s="58"/>
      <c r="Z181" s="287"/>
      <c r="AA181" s="288"/>
      <c r="AB181" s="288"/>
      <c r="AC181" s="288"/>
      <c r="AD181" s="288"/>
      <c r="AE181" s="289"/>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row>
    <row r="182" spans="1:61" ht="15" customHeight="1" x14ac:dyDescent="0.25">
      <c r="A182" s="58"/>
      <c r="B182" s="282"/>
      <c r="C182" s="282"/>
      <c r="D182" s="283"/>
      <c r="E182" s="258"/>
      <c r="F182" s="254"/>
      <c r="G182" s="254"/>
      <c r="H182" s="254"/>
      <c r="I182" s="254"/>
      <c r="J182" s="117" t="str">
        <f>IF(AND('Mapa final'!$AB$85="Baja",'Mapa final'!$AD$85="Leve"),CONCATENATE("R27C",'Mapa final'!$R$85),"")</f>
        <v/>
      </c>
      <c r="K182" s="56" t="str">
        <f>IF(AND('Mapa final'!$AB$86="Baja",'Mapa final'!$AD$86="Leve"),CONCATENATE("R27C",'Mapa final'!$R$86),"")</f>
        <v/>
      </c>
      <c r="L182" s="118" t="str">
        <f>IF(AND('Mapa final'!$AB$87="Baja",'Mapa final'!$AD$87="Leve"),CONCATENATE("R27C",'Mapa final'!$R$87),"")</f>
        <v/>
      </c>
      <c r="M182" s="51" t="str">
        <f>IF(AND('Mapa final'!$AB$85="Baja",'Mapa final'!$AD$85="Menor"),CONCATENATE("R27C",'Mapa final'!$R$85),"")</f>
        <v/>
      </c>
      <c r="N182" s="52" t="str">
        <f>IF(AND('Mapa final'!$AB$86="Baja",'Mapa final'!$AD$86="Menor"),CONCATENATE("R27C",'Mapa final'!$R$86),"")</f>
        <v/>
      </c>
      <c r="O182" s="113" t="str">
        <f>IF(AND('Mapa final'!$AB$87="Baja",'Mapa final'!$AD$87="Menor"),CONCATENATE("R27C",'Mapa final'!$R$87),"")</f>
        <v/>
      </c>
      <c r="P182" s="51" t="str">
        <f>IF(AND('Mapa final'!$AB$85="Baja",'Mapa final'!$AD$85="Moderado"),CONCATENATE("R27C",'Mapa final'!$R$85),"")</f>
        <v>R27C1</v>
      </c>
      <c r="Q182" s="52" t="str">
        <f>IF(AND('Mapa final'!$AB$86="Baja",'Mapa final'!$AD$86="Moderado"),CONCATENATE("R27C",'Mapa final'!$R$86),"")</f>
        <v/>
      </c>
      <c r="R182" s="113" t="str">
        <f>IF(AND('Mapa final'!$AB$87="Baja",'Mapa final'!$AD$87="Moderado"),CONCATENATE("R27C",'Mapa final'!$R$87),"")</f>
        <v/>
      </c>
      <c r="S182" s="107" t="str">
        <f>IF(AND('Mapa final'!$AB$85="Baja",'Mapa final'!$AD$85="Mayor"),CONCATENATE("R27C",'Mapa final'!$R$85),"")</f>
        <v/>
      </c>
      <c r="T182" s="44" t="str">
        <f>IF(AND('Mapa final'!$AB$86="Baja",'Mapa final'!$AD$86="Mayor"),CONCATENATE("R27C",'Mapa final'!$R$86),"")</f>
        <v/>
      </c>
      <c r="U182" s="108" t="str">
        <f>IF(AND('Mapa final'!$AB$87="Baja",'Mapa final'!$AD$87="Mayor"),CONCATENATE("R27C",'Mapa final'!$R$87),"")</f>
        <v/>
      </c>
      <c r="V182" s="45" t="str">
        <f>IF(AND('Mapa final'!$AB$85="Baja",'Mapa final'!$AD$85="Catastrófico"),CONCATENATE("R27C",'Mapa final'!$R$85),"")</f>
        <v/>
      </c>
      <c r="W182" s="46" t="str">
        <f>IF(AND('Mapa final'!$AB$86="Baja",'Mapa final'!$AD$86="Catastrófico"),CONCATENATE("R27C",'Mapa final'!$R$86),"")</f>
        <v/>
      </c>
      <c r="X182" s="102" t="str">
        <f>IF(AND('Mapa final'!$AB$87="Baja",'Mapa final'!$AD$87="Catastrófico"),CONCATENATE("R27C",'Mapa final'!$R$87),"")</f>
        <v/>
      </c>
      <c r="Y182" s="58"/>
      <c r="Z182" s="287"/>
      <c r="AA182" s="288"/>
      <c r="AB182" s="288"/>
      <c r="AC182" s="288"/>
      <c r="AD182" s="288"/>
      <c r="AE182" s="289"/>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row>
    <row r="183" spans="1:61" ht="15" customHeight="1" x14ac:dyDescent="0.25">
      <c r="A183" s="58"/>
      <c r="B183" s="282"/>
      <c r="C183" s="282"/>
      <c r="D183" s="283"/>
      <c r="E183" s="258"/>
      <c r="F183" s="254"/>
      <c r="G183" s="254"/>
      <c r="H183" s="254"/>
      <c r="I183" s="254"/>
      <c r="J183" s="117" t="str">
        <f>IF(AND('Mapa final'!$AB$88="Baja",'Mapa final'!$AD$88="Leve"),CONCATENATE("R28C",'Mapa final'!$R$88),"")</f>
        <v/>
      </c>
      <c r="K183" s="56" t="str">
        <f>IF(AND('Mapa final'!$AB$89="Baja",'Mapa final'!$AD$89="Leve"),CONCATENATE("R28C",'Mapa final'!$R$89),"")</f>
        <v/>
      </c>
      <c r="L183" s="118" t="str">
        <f>IF(AND('Mapa final'!$AB$90="Baja",'Mapa final'!$AD$90="Leve"),CONCATENATE("R28C",'Mapa final'!$R$90),"")</f>
        <v/>
      </c>
      <c r="M183" s="51" t="str">
        <f>IF(AND('Mapa final'!$AB$88="Baja",'Mapa final'!$AD$88="Menor"),CONCATENATE("R28C",'Mapa final'!$R$88),"")</f>
        <v/>
      </c>
      <c r="N183" s="52" t="str">
        <f>IF(AND('Mapa final'!$AB$89="Baja",'Mapa final'!$AD$89="Menor"),CONCATENATE("R28C",'Mapa final'!$R$89),"")</f>
        <v/>
      </c>
      <c r="O183" s="113" t="str">
        <f>IF(AND('Mapa final'!$AB$90="Baja",'Mapa final'!$AD$90="Menor"),CONCATENATE("R28C",'Mapa final'!$R$90),"")</f>
        <v/>
      </c>
      <c r="P183" s="51" t="str">
        <f>IF(AND('Mapa final'!$AB$88="Baja",'Mapa final'!$AD$88="Moderado"),CONCATENATE("R28C",'Mapa final'!$R$88),"")</f>
        <v/>
      </c>
      <c r="Q183" s="52" t="str">
        <f>IF(AND('Mapa final'!$AB$89="Baja",'Mapa final'!$AD$89="Moderado"),CONCATENATE("R28C",'Mapa final'!$R$89),"")</f>
        <v/>
      </c>
      <c r="R183" s="113" t="str">
        <f>IF(AND('Mapa final'!$AB$90="Baja",'Mapa final'!$AD$90="Moderado"),CONCATENATE("R28C",'Mapa final'!$R$90),"")</f>
        <v/>
      </c>
      <c r="S183" s="107" t="str">
        <f>IF(AND('Mapa final'!$AB$88="Baja",'Mapa final'!$AD$88="Mayor"),CONCATENATE("R28C",'Mapa final'!$R$88),"")</f>
        <v>R28C1</v>
      </c>
      <c r="T183" s="44" t="str">
        <f>IF(AND('Mapa final'!$AB$89="Baja",'Mapa final'!$AD$89="Mayor"),CONCATENATE("R28C",'Mapa final'!$R$89),"")</f>
        <v/>
      </c>
      <c r="U183" s="108" t="str">
        <f>IF(AND('Mapa final'!$AB$90="Baja",'Mapa final'!$AD$90="Mayor"),CONCATENATE("R28C",'Mapa final'!$R$90),"")</f>
        <v/>
      </c>
      <c r="V183" s="45" t="str">
        <f>IF(AND('Mapa final'!$AB$88="Baja",'Mapa final'!$AD$88="Catastrófico"),CONCATENATE("R28C",'Mapa final'!$R$88),"")</f>
        <v/>
      </c>
      <c r="W183" s="46" t="str">
        <f>IF(AND('Mapa final'!$AB$89="Baja",'Mapa final'!$AD$89="Catastrófico"),CONCATENATE("R28C",'Mapa final'!$R$89),"")</f>
        <v/>
      </c>
      <c r="X183" s="102" t="str">
        <f>IF(AND('Mapa final'!$AB$90="Baja",'Mapa final'!$AD$90="Catastrófico"),CONCATENATE("R28C",'Mapa final'!$R$90),"")</f>
        <v/>
      </c>
      <c r="Y183" s="58"/>
      <c r="Z183" s="287"/>
      <c r="AA183" s="288"/>
      <c r="AB183" s="288"/>
      <c r="AC183" s="288"/>
      <c r="AD183" s="288"/>
      <c r="AE183" s="289"/>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row>
    <row r="184" spans="1:61" ht="15" customHeight="1" x14ac:dyDescent="0.25">
      <c r="A184" s="58"/>
      <c r="B184" s="282"/>
      <c r="C184" s="282"/>
      <c r="D184" s="283"/>
      <c r="E184" s="259"/>
      <c r="F184" s="272"/>
      <c r="G184" s="272"/>
      <c r="H184" s="272"/>
      <c r="I184" s="254"/>
      <c r="J184" s="117" t="str">
        <f>IF(AND('Mapa final'!$AB$91="Baja",'Mapa final'!$AD$91="Leve"),CONCATENATE("R29C",'Mapa final'!$R$91),"")</f>
        <v/>
      </c>
      <c r="K184" s="56" t="str">
        <f>IF(AND('Mapa final'!$AB$92="Baja",'Mapa final'!$AD$92="Leve"),CONCATENATE("R29C",'Mapa final'!$R$92),"")</f>
        <v/>
      </c>
      <c r="L184" s="118" t="str">
        <f>IF(AND('Mapa final'!$AB$93="Baja",'Mapa final'!$AD$93="Leve"),CONCATENATE("R29C",'Mapa final'!$R$93),"")</f>
        <v/>
      </c>
      <c r="M184" s="51" t="str">
        <f>IF(AND('Mapa final'!$AB$91="Baja",'Mapa final'!$AD$91="Menor"),CONCATENATE("R29C",'Mapa final'!$R$91),"")</f>
        <v/>
      </c>
      <c r="N184" s="52" t="str">
        <f>IF(AND('Mapa final'!$AB$92="Baja",'Mapa final'!$AD$92="Menor"),CONCATENATE("R29C",'Mapa final'!$R$92),"")</f>
        <v/>
      </c>
      <c r="O184" s="113" t="str">
        <f>IF(AND('Mapa final'!$AB$93="Baja",'Mapa final'!$AD$93="Menor"),CONCATENATE("R29C",'Mapa final'!$R$93),"")</f>
        <v/>
      </c>
      <c r="P184" s="51" t="str">
        <f>IF(AND('Mapa final'!$AB$91="Baja",'Mapa final'!$AD$91="Moderado"),CONCATENATE("R29C",'Mapa final'!$R$91),"")</f>
        <v/>
      </c>
      <c r="Q184" s="52" t="str">
        <f>IF(AND('Mapa final'!$AB$92="Baja",'Mapa final'!$AD$92="Moderado"),CONCATENATE("R29C",'Mapa final'!$R$92),"")</f>
        <v/>
      </c>
      <c r="R184" s="113" t="str">
        <f>IF(AND('Mapa final'!$AB$93="Baja",'Mapa final'!$AD$93="Moderado"),CONCATENATE("R29C",'Mapa final'!$R$93),"")</f>
        <v/>
      </c>
      <c r="S184" s="107" t="str">
        <f>IF(AND('Mapa final'!$AB$91="Baja",'Mapa final'!$AD$91="Mayor"),CONCATENATE("R29C",'Mapa final'!$R$91),"")</f>
        <v>R29C1</v>
      </c>
      <c r="T184" s="44" t="str">
        <f>IF(AND('Mapa final'!$AB$92="Baja",'Mapa final'!$AD$92="Mayor"),CONCATENATE("R29C",'Mapa final'!$R$92),"")</f>
        <v/>
      </c>
      <c r="U184" s="108" t="str">
        <f>IF(AND('Mapa final'!$AB$93="Baja",'Mapa final'!$AD$93="Mayor"),CONCATENATE("R29C",'Mapa final'!$R$93),"")</f>
        <v/>
      </c>
      <c r="V184" s="45" t="str">
        <f>IF(AND('Mapa final'!$AB$91="Baja",'Mapa final'!$AD$91="Catastrófico"),CONCATENATE("R29C",'Mapa final'!$R$91),"")</f>
        <v/>
      </c>
      <c r="W184" s="46" t="str">
        <f>IF(AND('Mapa final'!$AB$92="Baja",'Mapa final'!$AD$92="Catastrófico"),CONCATENATE("R29C",'Mapa final'!$R$92),"")</f>
        <v/>
      </c>
      <c r="X184" s="102" t="str">
        <f>IF(AND('Mapa final'!$AB$93="Baja",'Mapa final'!$AD$93="Catastrófico"),CONCATENATE("R29C",'Mapa final'!$R$93),"")</f>
        <v/>
      </c>
      <c r="Y184" s="58"/>
      <c r="Z184" s="287"/>
      <c r="AA184" s="288"/>
      <c r="AB184" s="288"/>
      <c r="AC184" s="288"/>
      <c r="AD184" s="288"/>
      <c r="AE184" s="289"/>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row>
    <row r="185" spans="1:61" ht="15" customHeight="1" x14ac:dyDescent="0.25">
      <c r="A185" s="58"/>
      <c r="B185" s="282"/>
      <c r="C185" s="282"/>
      <c r="D185" s="283"/>
      <c r="E185" s="259"/>
      <c r="F185" s="272"/>
      <c r="G185" s="272"/>
      <c r="H185" s="272"/>
      <c r="I185" s="254"/>
      <c r="J185" s="117" t="str">
        <f>IF(AND('Mapa final'!$AB$94="Baja",'Mapa final'!$AD$94="Leve"),CONCATENATE("R30C",'Mapa final'!$R$94),"")</f>
        <v/>
      </c>
      <c r="K185" s="56" t="str">
        <f>IF(AND('Mapa final'!$AB$95="Baja",'Mapa final'!$AD$95="Leve"),CONCATENATE("R30C",'Mapa final'!$R$95),"")</f>
        <v/>
      </c>
      <c r="L185" s="118" t="str">
        <f>IF(AND('Mapa final'!$AB$96="Baja",'Mapa final'!$AD$96="Leve"),CONCATENATE("R30C",'Mapa final'!$R$96),"")</f>
        <v/>
      </c>
      <c r="M185" s="51" t="str">
        <f>IF(AND('Mapa final'!$AB$94="Baja",'Mapa final'!$AD$94="Menor"),CONCATENATE("R30C",'Mapa final'!$R$94),"")</f>
        <v/>
      </c>
      <c r="N185" s="52" t="str">
        <f>IF(AND('Mapa final'!$AB$95="Baja",'Mapa final'!$AD$95="Menor"),CONCATENATE("R30C",'Mapa final'!$R$95),"")</f>
        <v/>
      </c>
      <c r="O185" s="113" t="str">
        <f>IF(AND('Mapa final'!$AB$96="Baja",'Mapa final'!$AD$96="Menor"),CONCATENATE("R30C",'Mapa final'!$R$96),"")</f>
        <v/>
      </c>
      <c r="P185" s="51" t="str">
        <f>IF(AND('Mapa final'!$AB$94="Baja",'Mapa final'!$AD$94="Moderado"),CONCATENATE("R30C",'Mapa final'!$R$94),"")</f>
        <v/>
      </c>
      <c r="Q185" s="52" t="str">
        <f>IF(AND('Mapa final'!$AB$95="Baja",'Mapa final'!$AD$95="Moderado"),CONCATENATE("R30C",'Mapa final'!$R$95),"")</f>
        <v/>
      </c>
      <c r="R185" s="113" t="str">
        <f>IF(AND('Mapa final'!$AB$96="Baja",'Mapa final'!$AD$96="Moderado"),CONCATENATE("R30C",'Mapa final'!$R$96),"")</f>
        <v/>
      </c>
      <c r="S185" s="107" t="str">
        <f>IF(AND('Mapa final'!$AB$94="Baja",'Mapa final'!$AD$94="Mayor"),CONCATENATE("R30C",'Mapa final'!$R$94),"")</f>
        <v/>
      </c>
      <c r="T185" s="44" t="str">
        <f>IF(AND('Mapa final'!$AB$95="Baja",'Mapa final'!$AD$95="Mayor"),CONCATENATE("R30C",'Mapa final'!$R$95),"")</f>
        <v>R30C2</v>
      </c>
      <c r="U185" s="108" t="str">
        <f>IF(AND('Mapa final'!$AB$96="Baja",'Mapa final'!$AD$96="Mayor"),CONCATENATE("R30C",'Mapa final'!$R$96),"")</f>
        <v/>
      </c>
      <c r="V185" s="45" t="str">
        <f>IF(AND('Mapa final'!$AB$94="Baja",'Mapa final'!$AD$94="Catastrófico"),CONCATENATE("R30C",'Mapa final'!$R$94),"")</f>
        <v/>
      </c>
      <c r="W185" s="46" t="str">
        <f>IF(AND('Mapa final'!$AB$95="Baja",'Mapa final'!$AD$95="Catastrófico"),CONCATENATE("R30C",'Mapa final'!$R$95),"")</f>
        <v/>
      </c>
      <c r="X185" s="102" t="str">
        <f>IF(AND('Mapa final'!$AB$96="Baja",'Mapa final'!$AD$96="Catastrófico"),CONCATENATE("R30C",'Mapa final'!$R$96),"")</f>
        <v/>
      </c>
      <c r="Y185" s="58"/>
      <c r="Z185" s="287"/>
      <c r="AA185" s="288"/>
      <c r="AB185" s="288"/>
      <c r="AC185" s="288"/>
      <c r="AD185" s="288"/>
      <c r="AE185" s="289"/>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row>
    <row r="186" spans="1:61" ht="15" customHeight="1" x14ac:dyDescent="0.25">
      <c r="A186" s="58"/>
      <c r="B186" s="282"/>
      <c r="C186" s="282"/>
      <c r="D186" s="283"/>
      <c r="E186" s="259"/>
      <c r="F186" s="272"/>
      <c r="G186" s="272"/>
      <c r="H186" s="272"/>
      <c r="I186" s="254"/>
      <c r="J186" s="117" t="str">
        <f>IF(AND('Mapa final'!$AB$97="Baja",'Mapa final'!$AD$97="Leve"),CONCATENATE("R31C",'Mapa final'!$R$97),"")</f>
        <v/>
      </c>
      <c r="K186" s="56" t="str">
        <f>IF(AND('Mapa final'!$AB$98="Baja",'Mapa final'!$AD$98="Leve"),CONCATENATE("R31C",'Mapa final'!$R$98),"")</f>
        <v/>
      </c>
      <c r="L186" s="118" t="str">
        <f>IF(AND('Mapa final'!$AB$99="Baja",'Mapa final'!$AD$99="Leve"),CONCATENATE("R31C",'Mapa final'!$R$99),"")</f>
        <v/>
      </c>
      <c r="M186" s="51" t="str">
        <f>IF(AND('Mapa final'!$AB$97="Baja",'Mapa final'!$AD$97="Menor"),CONCATENATE("R31C",'Mapa final'!$R$97),"")</f>
        <v/>
      </c>
      <c r="N186" s="52" t="str">
        <f>IF(AND('Mapa final'!$AB$98="Baja",'Mapa final'!$AD$98="Menor"),CONCATENATE("R31C",'Mapa final'!$R$98),"")</f>
        <v/>
      </c>
      <c r="O186" s="113" t="str">
        <f>IF(AND('Mapa final'!$AB$99="Baja",'Mapa final'!$AD$99="Menor"),CONCATENATE("R31C",'Mapa final'!$R$99),"")</f>
        <v/>
      </c>
      <c r="P186" s="51" t="str">
        <f>IF(AND('Mapa final'!$AB$97="Baja",'Mapa final'!$AD$97="Moderado"),CONCATENATE("R31C",'Mapa final'!$R$97),"")</f>
        <v>R31C1</v>
      </c>
      <c r="Q186" s="52" t="str">
        <f>IF(AND('Mapa final'!$AB$98="Baja",'Mapa final'!$AD$98="Moderado"),CONCATENATE("R31C",'Mapa final'!$R$98),"")</f>
        <v/>
      </c>
      <c r="R186" s="113" t="str">
        <f>IF(AND('Mapa final'!$AB$99="Baja",'Mapa final'!$AD$99="Moderado"),CONCATENATE("R31C",'Mapa final'!$R$99),"")</f>
        <v/>
      </c>
      <c r="S186" s="107" t="str">
        <f>IF(AND('Mapa final'!$AB$97="Baja",'Mapa final'!$AD$97="Mayor"),CONCATENATE("R31C",'Mapa final'!$R$97),"")</f>
        <v/>
      </c>
      <c r="T186" s="44" t="str">
        <f>IF(AND('Mapa final'!$AB$98="Baja",'Mapa final'!$AD$98="Mayor"),CONCATENATE("R31C",'Mapa final'!$R$98),"")</f>
        <v/>
      </c>
      <c r="U186" s="108" t="str">
        <f>IF(AND('Mapa final'!$AB$99="Baja",'Mapa final'!$AD$99="Mayor"),CONCATENATE("R31C",'Mapa final'!$R$99),"")</f>
        <v/>
      </c>
      <c r="V186" s="45" t="str">
        <f>IF(AND('Mapa final'!$AB$97="Baja",'Mapa final'!$AD$97="Catastrófico"),CONCATENATE("R31C",'Mapa final'!$R$97),"")</f>
        <v/>
      </c>
      <c r="W186" s="46" t="str">
        <f>IF(AND('Mapa final'!$AB$98="Baja",'Mapa final'!$AD$98="Catastrófico"),CONCATENATE("R31C",'Mapa final'!$R$98),"")</f>
        <v/>
      </c>
      <c r="X186" s="102" t="str">
        <f>IF(AND('Mapa final'!$AB$99="Baja",'Mapa final'!$AD$99="Catastrófico"),CONCATENATE("R31C",'Mapa final'!$R$99),"")</f>
        <v/>
      </c>
      <c r="Y186" s="58"/>
      <c r="Z186" s="287"/>
      <c r="AA186" s="288"/>
      <c r="AB186" s="288"/>
      <c r="AC186" s="288"/>
      <c r="AD186" s="288"/>
      <c r="AE186" s="289"/>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row>
    <row r="187" spans="1:61" ht="15" customHeight="1" x14ac:dyDescent="0.25">
      <c r="A187" s="58"/>
      <c r="B187" s="282"/>
      <c r="C187" s="282"/>
      <c r="D187" s="283"/>
      <c r="E187" s="259"/>
      <c r="F187" s="272"/>
      <c r="G187" s="272"/>
      <c r="H187" s="272"/>
      <c r="I187" s="254"/>
      <c r="J187" s="117" t="str">
        <f>IF(AND('Mapa final'!$AB$100="Baja",'Mapa final'!$AD$100="Leve"),CONCATENATE("R32C",'Mapa final'!$R$100),"")</f>
        <v/>
      </c>
      <c r="K187" s="56" t="str">
        <f>IF(AND('Mapa final'!$AB$101="Baja",'Mapa final'!$AD$101="Leve"),CONCATENATE("R32C",'Mapa final'!$R$101),"")</f>
        <v/>
      </c>
      <c r="L187" s="118" t="str">
        <f>IF(AND('Mapa final'!$AB$102="Baja",'Mapa final'!$AD$102="Leve"),CONCATENATE("R32C",'Mapa final'!$R$102),"")</f>
        <v/>
      </c>
      <c r="M187" s="51" t="str">
        <f>IF(AND('Mapa final'!$AB$100="Baja",'Mapa final'!$AD$100="Menor"),CONCATENATE("R32C",'Mapa final'!$R$100),"")</f>
        <v/>
      </c>
      <c r="N187" s="52" t="str">
        <f>IF(AND('Mapa final'!$AB$101="Baja",'Mapa final'!$AD$101="Menor"),CONCATENATE("R32C",'Mapa final'!$R$101),"")</f>
        <v/>
      </c>
      <c r="O187" s="113" t="str">
        <f>IF(AND('Mapa final'!$AB$102="Baja",'Mapa final'!$AD$102="Menor"),CONCATENATE("R32C",'Mapa final'!$R$102),"")</f>
        <v/>
      </c>
      <c r="P187" s="51" t="str">
        <f>IF(AND('Mapa final'!$AB$100="Baja",'Mapa final'!$AD$100="Moderado"),CONCATENATE("R32C",'Mapa final'!$R$100),"")</f>
        <v/>
      </c>
      <c r="Q187" s="52" t="str">
        <f>IF(AND('Mapa final'!$AB$101="Baja",'Mapa final'!$AD$101="Moderado"),CONCATENATE("R32C",'Mapa final'!$R$101),"")</f>
        <v/>
      </c>
      <c r="R187" s="113" t="str">
        <f>IF(AND('Mapa final'!$AB$102="Baja",'Mapa final'!$AD$102="Moderado"),CONCATENATE("R32C",'Mapa final'!$R$102),"")</f>
        <v/>
      </c>
      <c r="S187" s="107" t="str">
        <f>IF(AND('Mapa final'!$AB$100="Baja",'Mapa final'!$AD$100="Mayor"),CONCATENATE("R32C",'Mapa final'!$R$100),"")</f>
        <v/>
      </c>
      <c r="T187" s="44" t="str">
        <f>IF(AND('Mapa final'!$AB$101="Baja",'Mapa final'!$AD$101="Mayor"),CONCATENATE("R32C",'Mapa final'!$R$101),"")</f>
        <v/>
      </c>
      <c r="U187" s="108" t="str">
        <f>IF(AND('Mapa final'!$AB$102="Baja",'Mapa final'!$AD$102="Mayor"),CONCATENATE("R32C",'Mapa final'!$R$102),"")</f>
        <v/>
      </c>
      <c r="V187" s="45" t="str">
        <f>IF(AND('Mapa final'!$AB$100="Baja",'Mapa final'!$AD$100="Catastrófico"),CONCATENATE("R32C",'Mapa final'!$R$100),"")</f>
        <v/>
      </c>
      <c r="W187" s="46" t="str">
        <f>IF(AND('Mapa final'!$AB$101="Baja",'Mapa final'!$AD$101="Catastrófico"),CONCATENATE("R32C",'Mapa final'!$R$101),"")</f>
        <v/>
      </c>
      <c r="X187" s="102" t="str">
        <f>IF(AND('Mapa final'!$AB$102="Baja",'Mapa final'!$AD$102="Catastrófico"),CONCATENATE("R32C",'Mapa final'!$R$102),"")</f>
        <v/>
      </c>
      <c r="Y187" s="58"/>
      <c r="Z187" s="287"/>
      <c r="AA187" s="288"/>
      <c r="AB187" s="288"/>
      <c r="AC187" s="288"/>
      <c r="AD187" s="288"/>
      <c r="AE187" s="289"/>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row>
    <row r="188" spans="1:61" ht="15" customHeight="1" x14ac:dyDescent="0.25">
      <c r="A188" s="58"/>
      <c r="B188" s="282"/>
      <c r="C188" s="282"/>
      <c r="D188" s="283"/>
      <c r="E188" s="259"/>
      <c r="F188" s="272"/>
      <c r="G188" s="272"/>
      <c r="H188" s="272"/>
      <c r="I188" s="254"/>
      <c r="J188" s="117" t="str">
        <f>IF(AND('Mapa final'!$AB$103="Baja",'Mapa final'!$AD$103="Leve"),CONCATENATE("R33C",'Mapa final'!$R$103),"")</f>
        <v/>
      </c>
      <c r="K188" s="56" t="str">
        <f>IF(AND('Mapa final'!$AB$104="Baja",'Mapa final'!$AD$104="Leve"),CONCATENATE("R33C",'Mapa final'!$R$104),"")</f>
        <v/>
      </c>
      <c r="L188" s="118" t="str">
        <f>IF(AND('Mapa final'!$AB$105="Baja",'Mapa final'!$AD$105="Leve"),CONCATENATE("R33C",'Mapa final'!$R$105),"")</f>
        <v/>
      </c>
      <c r="M188" s="51" t="str">
        <f>IF(AND('Mapa final'!$AB$103="Baja",'Mapa final'!$AD$103="Menor"),CONCATENATE("R33C",'Mapa final'!$R$103),"")</f>
        <v/>
      </c>
      <c r="N188" s="52" t="str">
        <f>IF(AND('Mapa final'!$AB$104="Baja",'Mapa final'!$AD$104="Menor"),CONCATENATE("R33C",'Mapa final'!$R$104),"")</f>
        <v/>
      </c>
      <c r="O188" s="113" t="str">
        <f>IF(AND('Mapa final'!$AB$105="Baja",'Mapa final'!$AD$105="Menor"),CONCATENATE("R33C",'Mapa final'!$R$105),"")</f>
        <v/>
      </c>
      <c r="P188" s="51" t="str">
        <f>IF(AND('Mapa final'!$AB$103="Baja",'Mapa final'!$AD$103="Moderado"),CONCATENATE("R33C",'Mapa final'!$R$103),"")</f>
        <v/>
      </c>
      <c r="Q188" s="52" t="str">
        <f>IF(AND('Mapa final'!$AB$104="Baja",'Mapa final'!$AD$104="Moderado"),CONCATENATE("R33C",'Mapa final'!$R$104),"")</f>
        <v/>
      </c>
      <c r="R188" s="113" t="str">
        <f>IF(AND('Mapa final'!$AB$105="Baja",'Mapa final'!$AD$105="Moderado"),CONCATENATE("R33C",'Mapa final'!$R$105),"")</f>
        <v/>
      </c>
      <c r="S188" s="107" t="str">
        <f>IF(AND('Mapa final'!$AB$103="Baja",'Mapa final'!$AD$103="Mayor"),CONCATENATE("R33C",'Mapa final'!$R$103),"")</f>
        <v/>
      </c>
      <c r="T188" s="44" t="str">
        <f>IF(AND('Mapa final'!$AB$104="Baja",'Mapa final'!$AD$104="Mayor"),CONCATENATE("R33C",'Mapa final'!$R$104),"")</f>
        <v/>
      </c>
      <c r="U188" s="108" t="str">
        <f>IF(AND('Mapa final'!$AB$105="Baja",'Mapa final'!$AD$105="Mayor"),CONCATENATE("R33C",'Mapa final'!$R$105),"")</f>
        <v/>
      </c>
      <c r="V188" s="45" t="str">
        <f>IF(AND('Mapa final'!$AB$103="Baja",'Mapa final'!$AD$103="Catastrófico"),CONCATENATE("R33C",'Mapa final'!$R$103),"")</f>
        <v/>
      </c>
      <c r="W188" s="46" t="str">
        <f>IF(AND('Mapa final'!$AB$104="Baja",'Mapa final'!$AD$104="Catastrófico"),CONCATENATE("R33C",'Mapa final'!$R$104),"")</f>
        <v/>
      </c>
      <c r="X188" s="102" t="str">
        <f>IF(AND('Mapa final'!$AB$105="Baja",'Mapa final'!$AD$105="Catastrófico"),CONCATENATE("R33C",'Mapa final'!$R$105),"")</f>
        <v/>
      </c>
      <c r="Y188" s="58"/>
      <c r="Z188" s="287"/>
      <c r="AA188" s="288"/>
      <c r="AB188" s="288"/>
      <c r="AC188" s="288"/>
      <c r="AD188" s="288"/>
      <c r="AE188" s="289"/>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row>
    <row r="189" spans="1:61" ht="15" customHeight="1" x14ac:dyDescent="0.25">
      <c r="A189" s="58"/>
      <c r="B189" s="282"/>
      <c r="C189" s="282"/>
      <c r="D189" s="283"/>
      <c r="E189" s="259"/>
      <c r="F189" s="272"/>
      <c r="G189" s="272"/>
      <c r="H189" s="272"/>
      <c r="I189" s="254"/>
      <c r="J189" s="117" t="str">
        <f>IF(AND('Mapa final'!$AB$106="Baja",'Mapa final'!$AD$106="Leve"),CONCATENATE("R34C",'Mapa final'!$R$106),"")</f>
        <v/>
      </c>
      <c r="K189" s="56" t="str">
        <f>IF(AND('Mapa final'!$AB$107="Baja",'Mapa final'!$AD$107="Leve"),CONCATENATE("R34C",'Mapa final'!$R$107),"")</f>
        <v/>
      </c>
      <c r="L189" s="118" t="str">
        <f>IF(AND('Mapa final'!$AB$108="Baja",'Mapa final'!$AD$108="Leve"),CONCATENATE("R34C",'Mapa final'!$R$108),"")</f>
        <v/>
      </c>
      <c r="M189" s="51" t="str">
        <f>IF(AND('Mapa final'!$AB$106="Baja",'Mapa final'!$AD$106="Menor"),CONCATENATE("R34C",'Mapa final'!$R$106),"")</f>
        <v/>
      </c>
      <c r="N189" s="52" t="str">
        <f>IF(AND('Mapa final'!$AB$107="Baja",'Mapa final'!$AD$107="Menor"),CONCATENATE("R34C",'Mapa final'!$R$107),"")</f>
        <v/>
      </c>
      <c r="O189" s="113" t="str">
        <f>IF(AND('Mapa final'!$AB$108="Baja",'Mapa final'!$AD$108="Menor"),CONCATENATE("R34C",'Mapa final'!$R$108),"")</f>
        <v/>
      </c>
      <c r="P189" s="51" t="str">
        <f>IF(AND('Mapa final'!$AB$106="Baja",'Mapa final'!$AD$106="Moderado"),CONCATENATE("R34C",'Mapa final'!$R$106),"")</f>
        <v/>
      </c>
      <c r="Q189" s="52" t="str">
        <f>IF(AND('Mapa final'!$AB$107="Baja",'Mapa final'!$AD$107="Moderado"),CONCATENATE("R34C",'Mapa final'!$R$107),"")</f>
        <v>R34C2</v>
      </c>
      <c r="R189" s="113" t="str">
        <f>IF(AND('Mapa final'!$AB$108="Baja",'Mapa final'!$AD$108="Moderado"),CONCATENATE("R34C",'Mapa final'!$R$108),"")</f>
        <v/>
      </c>
      <c r="S189" s="107" t="str">
        <f>IF(AND('Mapa final'!$AB$106="Baja",'Mapa final'!$AD$106="Mayor"),CONCATENATE("R34C",'Mapa final'!$R$106),"")</f>
        <v/>
      </c>
      <c r="T189" s="44" t="str">
        <f>IF(AND('Mapa final'!$AB$107="Baja",'Mapa final'!$AD$107="Mayor"),CONCATENATE("R34C",'Mapa final'!$R$107),"")</f>
        <v/>
      </c>
      <c r="U189" s="108" t="str">
        <f>IF(AND('Mapa final'!$AB$108="Baja",'Mapa final'!$AD$108="Mayor"),CONCATENATE("R34C",'Mapa final'!$R$108),"")</f>
        <v/>
      </c>
      <c r="V189" s="45" t="str">
        <f>IF(AND('Mapa final'!$AB$106="Baja",'Mapa final'!$AD$106="Catastrófico"),CONCATENATE("R34C",'Mapa final'!$R$106),"")</f>
        <v/>
      </c>
      <c r="W189" s="46" t="str">
        <f>IF(AND('Mapa final'!$AB$107="Baja",'Mapa final'!$AD$107="Catastrófico"),CONCATENATE("R34C",'Mapa final'!$R$107),"")</f>
        <v/>
      </c>
      <c r="X189" s="102" t="str">
        <f>IF(AND('Mapa final'!$AB$108="Baja",'Mapa final'!$AD$108="Catastrófico"),CONCATENATE("R34C",'Mapa final'!$R$108),"")</f>
        <v/>
      </c>
      <c r="Y189" s="58"/>
      <c r="Z189" s="287"/>
      <c r="AA189" s="288"/>
      <c r="AB189" s="288"/>
      <c r="AC189" s="288"/>
      <c r="AD189" s="288"/>
      <c r="AE189" s="289"/>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row>
    <row r="190" spans="1:61" ht="15" customHeight="1" x14ac:dyDescent="0.25">
      <c r="A190" s="58"/>
      <c r="B190" s="282"/>
      <c r="C190" s="282"/>
      <c r="D190" s="283"/>
      <c r="E190" s="259"/>
      <c r="F190" s="272"/>
      <c r="G190" s="272"/>
      <c r="H190" s="272"/>
      <c r="I190" s="254"/>
      <c r="J190" s="117" t="str">
        <f>IF(AND('Mapa final'!$AB$109="Baja",'Mapa final'!$AD$109="Leve"),CONCATENATE("R35C",'Mapa final'!$R$109),"")</f>
        <v/>
      </c>
      <c r="K190" s="56" t="str">
        <f>IF(AND('Mapa final'!$AB$110="Baja",'Mapa final'!$AD$110="Leve"),CONCATENATE("R35C",'Mapa final'!$R$110),"")</f>
        <v/>
      </c>
      <c r="L190" s="118" t="str">
        <f>IF(AND('Mapa final'!$AB$111="Baja",'Mapa final'!$AD$111="Leve"),CONCATENATE("R35C",'Mapa final'!$R$111),"")</f>
        <v/>
      </c>
      <c r="M190" s="51" t="str">
        <f>IF(AND('Mapa final'!$AB$109="Baja",'Mapa final'!$AD$109="Menor"),CONCATENATE("R35C",'Mapa final'!$R$109),"")</f>
        <v/>
      </c>
      <c r="N190" s="52" t="str">
        <f>IF(AND('Mapa final'!$AB$110="Baja",'Mapa final'!$AD$110="Menor"),CONCATENATE("R35C",'Mapa final'!$R$110),"")</f>
        <v/>
      </c>
      <c r="O190" s="113" t="str">
        <f>IF(AND('Mapa final'!$AB$111="Baja",'Mapa final'!$AD$111="Menor"),CONCATENATE("R35C",'Mapa final'!$R$111),"")</f>
        <v/>
      </c>
      <c r="P190" s="51" t="str">
        <f>IF(AND('Mapa final'!$AB$109="Baja",'Mapa final'!$AD$109="Moderado"),CONCATENATE("R35C",'Mapa final'!$R$109),"")</f>
        <v>R35C1</v>
      </c>
      <c r="Q190" s="52" t="str">
        <f>IF(AND('Mapa final'!$AB$110="Baja",'Mapa final'!$AD$110="Moderado"),CONCATENATE("R35C",'Mapa final'!$R$110),"")</f>
        <v>R35C2</v>
      </c>
      <c r="R190" s="113" t="str">
        <f>IF(AND('Mapa final'!$AB$111="Baja",'Mapa final'!$AD$111="Moderado"),CONCATENATE("R35C",'Mapa final'!$R$111),"")</f>
        <v/>
      </c>
      <c r="S190" s="107" t="str">
        <f>IF(AND('Mapa final'!$AB$109="Baja",'Mapa final'!$AD$109="Mayor"),CONCATENATE("R35C",'Mapa final'!$R$109),"")</f>
        <v/>
      </c>
      <c r="T190" s="44" t="str">
        <f>IF(AND('Mapa final'!$AB$110="Baja",'Mapa final'!$AD$110="Mayor"),CONCATENATE("R35C",'Mapa final'!$R$110),"")</f>
        <v/>
      </c>
      <c r="U190" s="108" t="str">
        <f>IF(AND('Mapa final'!$AB$111="Baja",'Mapa final'!$AD$111="Mayor"),CONCATENATE("R35C",'Mapa final'!$R$111),"")</f>
        <v/>
      </c>
      <c r="V190" s="45" t="str">
        <f>IF(AND('Mapa final'!$AB$109="Baja",'Mapa final'!$AD$109="Catastrófico"),CONCATENATE("R35C",'Mapa final'!$R$109),"")</f>
        <v/>
      </c>
      <c r="W190" s="46" t="str">
        <f>IF(AND('Mapa final'!$AB$110="Baja",'Mapa final'!$AD$110="Catastrófico"),CONCATENATE("R35C",'Mapa final'!$R$110),"")</f>
        <v/>
      </c>
      <c r="X190" s="102" t="str">
        <f>IF(AND('Mapa final'!$AB$111="Baja",'Mapa final'!$AD$111="Catastrófico"),CONCATENATE("R35C",'Mapa final'!$R$111),"")</f>
        <v/>
      </c>
      <c r="Y190" s="58"/>
      <c r="Z190" s="287"/>
      <c r="AA190" s="288"/>
      <c r="AB190" s="288"/>
      <c r="AC190" s="288"/>
      <c r="AD190" s="288"/>
      <c r="AE190" s="289"/>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row>
    <row r="191" spans="1:61" ht="15" customHeight="1" x14ac:dyDescent="0.25">
      <c r="A191" s="58"/>
      <c r="B191" s="282"/>
      <c r="C191" s="282"/>
      <c r="D191" s="283"/>
      <c r="E191" s="259"/>
      <c r="F191" s="272"/>
      <c r="G191" s="272"/>
      <c r="H191" s="272"/>
      <c r="I191" s="254"/>
      <c r="J191" s="117" t="str">
        <f>IF(AND('Mapa final'!$AB$112="Baja",'Mapa final'!$AD$112="Leve"),CONCATENATE("R36C",'Mapa final'!$R$112),"")</f>
        <v/>
      </c>
      <c r="K191" s="56" t="str">
        <f>IF(AND('Mapa final'!$AB$113="Baja",'Mapa final'!$AD$113="Leve"),CONCATENATE("R36C",'Mapa final'!$R$113),"")</f>
        <v/>
      </c>
      <c r="L191" s="118" t="str">
        <f>IF(AND('Mapa final'!$AB$114="Baja",'Mapa final'!$AD$114="Leve"),CONCATENATE("R36C",'Mapa final'!$R$114),"")</f>
        <v/>
      </c>
      <c r="M191" s="51" t="str">
        <f>IF(AND('Mapa final'!$AB$112="Baja",'Mapa final'!$AD$112="Menor"),CONCATENATE("R36C",'Mapa final'!$R$112),"")</f>
        <v/>
      </c>
      <c r="N191" s="52" t="str">
        <f>IF(AND('Mapa final'!$AB$113="Baja",'Mapa final'!$AD$113="Menor"),CONCATENATE("R36C",'Mapa final'!$R$113),"")</f>
        <v/>
      </c>
      <c r="O191" s="113" t="str">
        <f>IF(AND('Mapa final'!$AB$114="Baja",'Mapa final'!$AD$114="Menor"),CONCATENATE("R36C",'Mapa final'!$R$114),"")</f>
        <v/>
      </c>
      <c r="P191" s="51" t="str">
        <f>IF(AND('Mapa final'!$AB$112="Baja",'Mapa final'!$AD$112="Moderado"),CONCATENATE("R36C",'Mapa final'!$R$112),"")</f>
        <v/>
      </c>
      <c r="Q191" s="52" t="str">
        <f>IF(AND('Mapa final'!$AB$113="Baja",'Mapa final'!$AD$113="Moderado"),CONCATENATE("R36C",'Mapa final'!$R$113),"")</f>
        <v/>
      </c>
      <c r="R191" s="113" t="str">
        <f>IF(AND('Mapa final'!$AB$114="Baja",'Mapa final'!$AD$114="Moderado"),CONCATENATE("R36C",'Mapa final'!$R$114),"")</f>
        <v/>
      </c>
      <c r="S191" s="107" t="str">
        <f>IF(AND('Mapa final'!$AB$112="Baja",'Mapa final'!$AD$112="Mayor"),CONCATENATE("R36C",'Mapa final'!$R$112),"")</f>
        <v>R36C1</v>
      </c>
      <c r="T191" s="44" t="str">
        <f>IF(AND('Mapa final'!$AB$113="Baja",'Mapa final'!$AD$113="Mayor"),CONCATENATE("R36C",'Mapa final'!$R$113),"")</f>
        <v>R36C2</v>
      </c>
      <c r="U191" s="108" t="str">
        <f>IF(AND('Mapa final'!$AB$114="Baja",'Mapa final'!$AD$114="Mayor"),CONCATENATE("R36C",'Mapa final'!$R$114),"")</f>
        <v/>
      </c>
      <c r="V191" s="45" t="str">
        <f>IF(AND('Mapa final'!$AB$112="Baja",'Mapa final'!$AD$112="Catastrófico"),CONCATENATE("R36C",'Mapa final'!$R$112),"")</f>
        <v/>
      </c>
      <c r="W191" s="46" t="str">
        <f>IF(AND('Mapa final'!$AB$113="Baja",'Mapa final'!$AD$113="Catastrófico"),CONCATENATE("R36C",'Mapa final'!$R$113),"")</f>
        <v/>
      </c>
      <c r="X191" s="102" t="str">
        <f>IF(AND('Mapa final'!$AB$114="Baja",'Mapa final'!$AD$114="Catastrófico"),CONCATENATE("R36C",'Mapa final'!$R$114),"")</f>
        <v/>
      </c>
      <c r="Y191" s="58"/>
      <c r="Z191" s="287"/>
      <c r="AA191" s="288"/>
      <c r="AB191" s="288"/>
      <c r="AC191" s="288"/>
      <c r="AD191" s="288"/>
      <c r="AE191" s="289"/>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row>
    <row r="192" spans="1:61" ht="15" customHeight="1" x14ac:dyDescent="0.25">
      <c r="A192" s="58"/>
      <c r="B192" s="282"/>
      <c r="C192" s="282"/>
      <c r="D192" s="283"/>
      <c r="E192" s="259"/>
      <c r="F192" s="272"/>
      <c r="G192" s="272"/>
      <c r="H192" s="272"/>
      <c r="I192" s="254"/>
      <c r="J192" s="117" t="str">
        <f>IF(AND('Mapa final'!$AB$115="Baja",'Mapa final'!$AD$115="Leve"),CONCATENATE("R37C",'Mapa final'!$R$115),"")</f>
        <v/>
      </c>
      <c r="K192" s="56" t="str">
        <f>IF(AND('Mapa final'!$AB$116="Baja",'Mapa final'!$AD$116="Leve"),CONCATENATE("R37C",'Mapa final'!$R$116),"")</f>
        <v/>
      </c>
      <c r="L192" s="118" t="str">
        <f>IF(AND('Mapa final'!$AB$117="Baja",'Mapa final'!$AD$117="Leve"),CONCATENATE("R37C",'Mapa final'!$R$117),"")</f>
        <v/>
      </c>
      <c r="M192" s="51" t="str">
        <f>IF(AND('Mapa final'!$AB$115="Baja",'Mapa final'!$AD$115="Menor"),CONCATENATE("R37C",'Mapa final'!$R$115),"")</f>
        <v>R37C1</v>
      </c>
      <c r="N192" s="52" t="str">
        <f>IF(AND('Mapa final'!$AB$116="Baja",'Mapa final'!$AD$116="Menor"),CONCATENATE("R37C",'Mapa final'!$R$116),"")</f>
        <v>R37C2</v>
      </c>
      <c r="O192" s="113" t="str">
        <f>IF(AND('Mapa final'!$AB$117="Baja",'Mapa final'!$AD$117="Menor"),CONCATENATE("R37C",'Mapa final'!$R$117),"")</f>
        <v/>
      </c>
      <c r="P192" s="51" t="str">
        <f>IF(AND('Mapa final'!$AB$115="Baja",'Mapa final'!$AD$115="Moderado"),CONCATENATE("R37C",'Mapa final'!$R$115),"")</f>
        <v/>
      </c>
      <c r="Q192" s="52" t="str">
        <f>IF(AND('Mapa final'!$AB$116="Baja",'Mapa final'!$AD$116="Moderado"),CONCATENATE("R37C",'Mapa final'!$R$116),"")</f>
        <v/>
      </c>
      <c r="R192" s="113" t="str">
        <f>IF(AND('Mapa final'!$AB$117="Baja",'Mapa final'!$AD$117="Moderado"),CONCATENATE("R37C",'Mapa final'!$R$117),"")</f>
        <v/>
      </c>
      <c r="S192" s="107" t="str">
        <f>IF(AND('Mapa final'!$AB$115="Baja",'Mapa final'!$AD$115="Mayor"),CONCATENATE("R37C",'Mapa final'!$R$115),"")</f>
        <v/>
      </c>
      <c r="T192" s="44" t="str">
        <f>IF(AND('Mapa final'!$AB$116="Baja",'Mapa final'!$AD$116="Mayor"),CONCATENATE("R37C",'Mapa final'!$R$116),"")</f>
        <v/>
      </c>
      <c r="U192" s="108" t="str">
        <f>IF(AND('Mapa final'!$AB$117="Baja",'Mapa final'!$AD$117="Mayor"),CONCATENATE("R37C",'Mapa final'!$R$117),"")</f>
        <v/>
      </c>
      <c r="V192" s="45" t="str">
        <f>IF(AND('Mapa final'!$AB$115="Baja",'Mapa final'!$AD$115="Catastrófico"),CONCATENATE("R37C",'Mapa final'!$R$115),"")</f>
        <v/>
      </c>
      <c r="W192" s="46" t="str">
        <f>IF(AND('Mapa final'!$AB$116="Baja",'Mapa final'!$AD$116="Catastrófico"),CONCATENATE("R37C",'Mapa final'!$R$116),"")</f>
        <v/>
      </c>
      <c r="X192" s="102" t="str">
        <f>IF(AND('Mapa final'!$AB$117="Baja",'Mapa final'!$AD$117="Catastrófico"),CONCATENATE("R37C",'Mapa final'!$R$117),"")</f>
        <v/>
      </c>
      <c r="Y192" s="58"/>
      <c r="Z192" s="287"/>
      <c r="AA192" s="288"/>
      <c r="AB192" s="288"/>
      <c r="AC192" s="288"/>
      <c r="AD192" s="288"/>
      <c r="AE192" s="289"/>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row>
    <row r="193" spans="1:65" ht="15" customHeight="1" x14ac:dyDescent="0.25">
      <c r="A193" s="58"/>
      <c r="B193" s="282"/>
      <c r="C193" s="282"/>
      <c r="D193" s="283"/>
      <c r="E193" s="259"/>
      <c r="F193" s="272"/>
      <c r="G193" s="272"/>
      <c r="H193" s="272"/>
      <c r="I193" s="254"/>
      <c r="J193" s="117" t="str">
        <f>IF(AND('Mapa final'!$AB$118="Baja",'Mapa final'!$AD$118="Leve"),CONCATENATE("R38C",'Mapa final'!$R$118),"")</f>
        <v/>
      </c>
      <c r="K193" s="56" t="str">
        <f>IF(AND('Mapa final'!$AB$119="Baja",'Mapa final'!$AD$119="Leve"),CONCATENATE("R38C",'Mapa final'!$R$119),"")</f>
        <v/>
      </c>
      <c r="L193" s="118" t="str">
        <f>IF(AND('Mapa final'!$AB$120="Baja",'Mapa final'!$AD$120="Leve"),CONCATENATE("R38C",'Mapa final'!$R$120),"")</f>
        <v/>
      </c>
      <c r="M193" s="51" t="str">
        <f>IF(AND('Mapa final'!$AB$118="Baja",'Mapa final'!$AD$118="Menor"),CONCATENATE("R38C",'Mapa final'!$R$118),"")</f>
        <v>R38C1</v>
      </c>
      <c r="N193" s="52" t="str">
        <f>IF(AND('Mapa final'!$AB$119="Baja",'Mapa final'!$AD$119="Menor"),CONCATENATE("R38C",'Mapa final'!$R$119),"")</f>
        <v/>
      </c>
      <c r="O193" s="113" t="str">
        <f>IF(AND('Mapa final'!$AB$120="Baja",'Mapa final'!$AD$120="Menor"),CONCATENATE("R38C",'Mapa final'!$R$120),"")</f>
        <v/>
      </c>
      <c r="P193" s="51" t="str">
        <f>IF(AND('Mapa final'!$AB$118="Baja",'Mapa final'!$AD$118="Moderado"),CONCATENATE("R38C",'Mapa final'!$R$118),"")</f>
        <v/>
      </c>
      <c r="Q193" s="52" t="str">
        <f>IF(AND('Mapa final'!$AB$119="Baja",'Mapa final'!$AD$119="Moderado"),CONCATENATE("R38C",'Mapa final'!$R$119),"")</f>
        <v/>
      </c>
      <c r="R193" s="113" t="str">
        <f>IF(AND('Mapa final'!$AB$120="Baja",'Mapa final'!$AD$120="Moderado"),CONCATENATE("R38C",'Mapa final'!$R$120),"")</f>
        <v/>
      </c>
      <c r="S193" s="107" t="str">
        <f>IF(AND('Mapa final'!$AB$118="Baja",'Mapa final'!$AD$118="Mayor"),CONCATENATE("R38C",'Mapa final'!$R$118),"")</f>
        <v/>
      </c>
      <c r="T193" s="44" t="str">
        <f>IF(AND('Mapa final'!$AB$119="Baja",'Mapa final'!$AD$119="Mayor"),CONCATENATE("R38C",'Mapa final'!$R$119),"")</f>
        <v/>
      </c>
      <c r="U193" s="108" t="str">
        <f>IF(AND('Mapa final'!$AB$120="Baja",'Mapa final'!$AD$120="Mayor"),CONCATENATE("R38C",'Mapa final'!$R$120),"")</f>
        <v/>
      </c>
      <c r="V193" s="45" t="str">
        <f>IF(AND('Mapa final'!$AB$118="Baja",'Mapa final'!$AD$118="Catastrófico"),CONCATENATE("R38C",'Mapa final'!$R$118),"")</f>
        <v/>
      </c>
      <c r="W193" s="46" t="str">
        <f>IF(AND('Mapa final'!$AB$119="Baja",'Mapa final'!$AD$119="Catastrófico"),CONCATENATE("R38C",'Mapa final'!$R$119),"")</f>
        <v/>
      </c>
      <c r="X193" s="102" t="str">
        <f>IF(AND('Mapa final'!$AB$120="Baja",'Mapa final'!$AD$120="Catastrófico"),CONCATENATE("R38C",'Mapa final'!$R$120),"")</f>
        <v/>
      </c>
      <c r="Y193" s="58"/>
      <c r="Z193" s="287"/>
      <c r="AA193" s="288"/>
      <c r="AB193" s="288"/>
      <c r="AC193" s="288"/>
      <c r="AD193" s="288"/>
      <c r="AE193" s="289"/>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row>
    <row r="194" spans="1:65" ht="15" customHeight="1" x14ac:dyDescent="0.25">
      <c r="A194" s="58"/>
      <c r="B194" s="282"/>
      <c r="C194" s="282"/>
      <c r="D194" s="283"/>
      <c r="E194" s="259"/>
      <c r="F194" s="272"/>
      <c r="G194" s="272"/>
      <c r="H194" s="272"/>
      <c r="I194" s="254"/>
      <c r="J194" s="117" t="str">
        <f>IF(AND('Mapa final'!$AB$121="Baja",'Mapa final'!$AD$121="Leve"),CONCATENATE("R39C",'Mapa final'!$R$121),"")</f>
        <v/>
      </c>
      <c r="K194" s="56" t="str">
        <f>IF(AND('Mapa final'!$AB$122="Baja",'Mapa final'!$AD$122="Leve"),CONCATENATE("R39C",'Mapa final'!$R$122),"")</f>
        <v/>
      </c>
      <c r="L194" s="118" t="str">
        <f>IF(AND('Mapa final'!$AB$123="Baja",'Mapa final'!$AD$123="Leve"),CONCATENATE("R39C",'Mapa final'!$R$123),"")</f>
        <v/>
      </c>
      <c r="M194" s="51" t="str">
        <f>IF(AND('Mapa final'!$AB$121="Baja",'Mapa final'!$AD$121="Menor"),CONCATENATE("R39C",'Mapa final'!$R$121),"")</f>
        <v/>
      </c>
      <c r="N194" s="52" t="str">
        <f>IF(AND('Mapa final'!$AB$122="Baja",'Mapa final'!$AD$122="Menor"),CONCATENATE("R39C",'Mapa final'!$R$122),"")</f>
        <v>R39C2</v>
      </c>
      <c r="O194" s="113" t="str">
        <f>IF(AND('Mapa final'!$AB$123="Baja",'Mapa final'!$AD$123="Menor"),CONCATENATE("R39C",'Mapa final'!$R$123),"")</f>
        <v>R39C3</v>
      </c>
      <c r="P194" s="51" t="str">
        <f>IF(AND('Mapa final'!$AB$121="Baja",'Mapa final'!$AD$121="Moderado"),CONCATENATE("R39C",'Mapa final'!$R$121),"")</f>
        <v/>
      </c>
      <c r="Q194" s="52" t="str">
        <f>IF(AND('Mapa final'!$AB$122="Baja",'Mapa final'!$AD$122="Moderado"),CONCATENATE("R39C",'Mapa final'!$R$122),"")</f>
        <v/>
      </c>
      <c r="R194" s="113" t="str">
        <f>IF(AND('Mapa final'!$AB$123="Baja",'Mapa final'!$AD$123="Moderado"),CONCATENATE("R39C",'Mapa final'!$R$123),"")</f>
        <v/>
      </c>
      <c r="S194" s="107" t="str">
        <f>IF(AND('Mapa final'!$AB$121="Baja",'Mapa final'!$AD$121="Mayor"),CONCATENATE("R39C",'Mapa final'!$R$121),"")</f>
        <v/>
      </c>
      <c r="T194" s="44" t="str">
        <f>IF(AND('Mapa final'!$AB$122="Baja",'Mapa final'!$AD$122="Mayor"),CONCATENATE("R39C",'Mapa final'!$R$122),"")</f>
        <v/>
      </c>
      <c r="U194" s="108" t="str">
        <f>IF(AND('Mapa final'!$AB$123="Baja",'Mapa final'!$AD$123="Mayor"),CONCATENATE("R39C",'Mapa final'!$R$123),"")</f>
        <v/>
      </c>
      <c r="V194" s="45" t="str">
        <f>IF(AND('Mapa final'!$AB$121="Baja",'Mapa final'!$AD$121="Catastrófico"),CONCATENATE("R39C",'Mapa final'!$R$121),"")</f>
        <v/>
      </c>
      <c r="W194" s="46" t="str">
        <f>IF(AND('Mapa final'!$AB$122="Baja",'Mapa final'!$AD$122="Catastrófico"),CONCATENATE("R39C",'Mapa final'!$R$122),"")</f>
        <v/>
      </c>
      <c r="X194" s="102" t="str">
        <f>IF(AND('Mapa final'!$AB$123="Baja",'Mapa final'!$AD$123="Catastrófico"),CONCATENATE("R39C",'Mapa final'!$R$123),"")</f>
        <v/>
      </c>
      <c r="Y194" s="58"/>
      <c r="Z194" s="287"/>
      <c r="AA194" s="288"/>
      <c r="AB194" s="288"/>
      <c r="AC194" s="288"/>
      <c r="AD194" s="288"/>
      <c r="AE194" s="289"/>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row>
    <row r="195" spans="1:65" ht="15" customHeight="1" x14ac:dyDescent="0.25">
      <c r="A195" s="58"/>
      <c r="B195" s="282"/>
      <c r="C195" s="282"/>
      <c r="D195" s="283"/>
      <c r="E195" s="259"/>
      <c r="F195" s="272"/>
      <c r="G195" s="272"/>
      <c r="H195" s="272"/>
      <c r="I195" s="254"/>
      <c r="J195" s="117" t="str">
        <f>IF(AND('Mapa final'!$AB$124="Baja",'Mapa final'!$AD$124="Leve"),CONCATENATE("R40C",'Mapa final'!$R$124),"")</f>
        <v/>
      </c>
      <c r="K195" s="56" t="str">
        <f>IF(AND('Mapa final'!$AB$125="Baja",'Mapa final'!$AD$125="Leve"),CONCATENATE("R40C",'Mapa final'!$R$125),"")</f>
        <v>R40C2</v>
      </c>
      <c r="L195" s="118" t="str">
        <f>IF(AND('Mapa final'!$AB$126="Baja",'Mapa final'!$AD$126="Leve"),CONCATENATE("R40C",'Mapa final'!$R$126),"")</f>
        <v/>
      </c>
      <c r="M195" s="51" t="str">
        <f>IF(AND('Mapa final'!$AB$124="Baja",'Mapa final'!$AD$124="Menor"),CONCATENATE("R40C",'Mapa final'!$R$124),"")</f>
        <v/>
      </c>
      <c r="N195" s="52" t="str">
        <f>IF(AND('Mapa final'!$AB$125="Baja",'Mapa final'!$AD$125="Menor"),CONCATENATE("R40C",'Mapa final'!$R$125),"")</f>
        <v/>
      </c>
      <c r="O195" s="113" t="str">
        <f>IF(AND('Mapa final'!$AB$126="Baja",'Mapa final'!$AD$126="Menor"),CONCATENATE("R40C",'Mapa final'!$R$126),"")</f>
        <v/>
      </c>
      <c r="P195" s="51" t="str">
        <f>IF(AND('Mapa final'!$AB$124="Baja",'Mapa final'!$AD$124="Moderado"),CONCATENATE("R40C",'Mapa final'!$R$124),"")</f>
        <v>R40C1</v>
      </c>
      <c r="Q195" s="52" t="str">
        <f>IF(AND('Mapa final'!$AB$125="Baja",'Mapa final'!$AD$125="Moderado"),CONCATENATE("R40C",'Mapa final'!$R$125),"")</f>
        <v/>
      </c>
      <c r="R195" s="113" t="str">
        <f>IF(AND('Mapa final'!$AB$126="Baja",'Mapa final'!$AD$126="Moderado"),CONCATENATE("R40C",'Mapa final'!$R$126),"")</f>
        <v/>
      </c>
      <c r="S195" s="107" t="str">
        <f>IF(AND('Mapa final'!$AB$124="Baja",'Mapa final'!$AD$124="Mayor"),CONCATENATE("R40C",'Mapa final'!$R$124),"")</f>
        <v/>
      </c>
      <c r="T195" s="44" t="str">
        <f>IF(AND('Mapa final'!$AB$125="Baja",'Mapa final'!$AD$125="Mayor"),CONCATENATE("R40C",'Mapa final'!$R$125),"")</f>
        <v/>
      </c>
      <c r="U195" s="108" t="str">
        <f>IF(AND('Mapa final'!$AB$126="Baja",'Mapa final'!$AD$126="Mayor"),CONCATENATE("R40C",'Mapa final'!$R$126),"")</f>
        <v/>
      </c>
      <c r="V195" s="45" t="str">
        <f>IF(AND('Mapa final'!$AB$124="Baja",'Mapa final'!$AD$124="Catastrófico"),CONCATENATE("R40C",'Mapa final'!$R$124),"")</f>
        <v/>
      </c>
      <c r="W195" s="46" t="str">
        <f>IF(AND('Mapa final'!$AB$125="Baja",'Mapa final'!$AD$125="Catastrófico"),CONCATENATE("R40C",'Mapa final'!$R$125),"")</f>
        <v/>
      </c>
      <c r="X195" s="102" t="str">
        <f>IF(AND('Mapa final'!$AB$126="Baja",'Mapa final'!$AD$126="Catastrófico"),CONCATENATE("R40C",'Mapa final'!$R$126),"")</f>
        <v/>
      </c>
      <c r="Y195" s="58"/>
      <c r="Z195" s="287"/>
      <c r="AA195" s="288"/>
      <c r="AB195" s="288"/>
      <c r="AC195" s="288"/>
      <c r="AD195" s="288"/>
      <c r="AE195" s="289"/>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row>
    <row r="196" spans="1:65" ht="15" customHeight="1" x14ac:dyDescent="0.25">
      <c r="A196" s="58"/>
      <c r="B196" s="282"/>
      <c r="C196" s="282"/>
      <c r="D196" s="283"/>
      <c r="E196" s="259"/>
      <c r="F196" s="272"/>
      <c r="G196" s="272"/>
      <c r="H196" s="272"/>
      <c r="I196" s="254"/>
      <c r="J196" s="117" t="str">
        <f>IF(AND('Mapa final'!$AB$127="Baja",'Mapa final'!$AD$127="Leve"),CONCATENATE("R41C",'Mapa final'!$R$127),"")</f>
        <v/>
      </c>
      <c r="K196" s="56" t="str">
        <f>IF(AND('Mapa final'!$AB$128="Baja",'Mapa final'!$AD$128="Leve"),CONCATENATE("R41C",'Mapa final'!$R$128),"")</f>
        <v/>
      </c>
      <c r="L196" s="118" t="str">
        <f>IF(AND('Mapa final'!$AB$129="Baja",'Mapa final'!$AD$129="Leve"),CONCATENATE("R41C",'Mapa final'!$R$129),"")</f>
        <v/>
      </c>
      <c r="M196" s="51" t="str">
        <f>IF(AND('Mapa final'!$AB$127="Baja",'Mapa final'!$AD$127="Menor"),CONCATENATE("R41C",'Mapa final'!$R$127),"")</f>
        <v/>
      </c>
      <c r="N196" s="52" t="str">
        <f>IF(AND('Mapa final'!$AB$128="Baja",'Mapa final'!$AD$128="Menor"),CONCATENATE("R41C",'Mapa final'!$R$128),"")</f>
        <v/>
      </c>
      <c r="O196" s="113" t="str">
        <f>IF(AND('Mapa final'!$AB$129="Baja",'Mapa final'!$AD$129="Menor"),CONCATENATE("R41C",'Mapa final'!$R$129),"")</f>
        <v/>
      </c>
      <c r="P196" s="51" t="str">
        <f>IF(AND('Mapa final'!$AB$127="Baja",'Mapa final'!$AD$127="Moderado"),CONCATENATE("R41C",'Mapa final'!$R$127),"")</f>
        <v/>
      </c>
      <c r="Q196" s="52" t="str">
        <f>IF(AND('Mapa final'!$AB$128="Baja",'Mapa final'!$AD$128="Moderado"),CONCATENATE("R41C",'Mapa final'!$R$128),"")</f>
        <v/>
      </c>
      <c r="R196" s="113" t="str">
        <f>IF(AND('Mapa final'!$AB$129="Baja",'Mapa final'!$AD$129="Moderado"),CONCATENATE("R41C",'Mapa final'!$R$129),"")</f>
        <v/>
      </c>
      <c r="S196" s="107" t="str">
        <f>IF(AND('Mapa final'!$AB$127="Baja",'Mapa final'!$AD$127="Mayor"),CONCATENATE("R41C",'Mapa final'!$R$127),"")</f>
        <v/>
      </c>
      <c r="T196" s="44" t="str">
        <f>IF(AND('Mapa final'!$AB$128="Baja",'Mapa final'!$AD$128="Mayor"),CONCATENATE("R41C",'Mapa final'!$R$128),"")</f>
        <v/>
      </c>
      <c r="U196" s="108" t="str">
        <f>IF(AND('Mapa final'!$AB$129="Baja",'Mapa final'!$AD$129="Mayor"),CONCATENATE("R41C",'Mapa final'!$R$129),"")</f>
        <v/>
      </c>
      <c r="V196" s="45" t="str">
        <f>IF(AND('Mapa final'!$AB$127="Baja",'Mapa final'!$AD$127="Catastrófico"),CONCATENATE("R41C",'Mapa final'!$R$127),"")</f>
        <v/>
      </c>
      <c r="W196" s="46" t="str">
        <f>IF(AND('Mapa final'!$AB$128="Baja",'Mapa final'!$AD$128="Catastrófico"),CONCATENATE("R41C",'Mapa final'!$R$128),"")</f>
        <v/>
      </c>
      <c r="X196" s="102" t="str">
        <f>IF(AND('Mapa final'!$AB$129="Baja",'Mapa final'!$AD$129="Catastrófico"),CONCATENATE("R41C",'Mapa final'!$R$129),"")</f>
        <v/>
      </c>
      <c r="Y196" s="58"/>
      <c r="Z196" s="287"/>
      <c r="AA196" s="288"/>
      <c r="AB196" s="288"/>
      <c r="AC196" s="288"/>
      <c r="AD196" s="288"/>
      <c r="AE196" s="289"/>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row>
    <row r="197" spans="1:65" ht="15" customHeight="1" x14ac:dyDescent="0.25">
      <c r="A197" s="58"/>
      <c r="B197" s="282"/>
      <c r="C197" s="282"/>
      <c r="D197" s="283"/>
      <c r="E197" s="259"/>
      <c r="F197" s="272"/>
      <c r="G197" s="272"/>
      <c r="H197" s="272"/>
      <c r="I197" s="254"/>
      <c r="J197" s="117" t="str">
        <f>IF(AND('Mapa final'!$AB$130="Baja",'Mapa final'!$AD$130="Leve"),CONCATENATE("R42C",'Mapa final'!$R$130),"")</f>
        <v/>
      </c>
      <c r="K197" s="56" t="str">
        <f>IF(AND('Mapa final'!$AB$131="Baja",'Mapa final'!$AD$131="Leve"),CONCATENATE("R42C",'Mapa final'!$R$131),"")</f>
        <v/>
      </c>
      <c r="L197" s="118" t="str">
        <f>IF(AND('Mapa final'!$AB$132="Baja",'Mapa final'!$AD$132="Leve"),CONCATENATE("R42C",'Mapa final'!$R$132),"")</f>
        <v/>
      </c>
      <c r="M197" s="51" t="str">
        <f>IF(AND('Mapa final'!$AB$130="Baja",'Mapa final'!$AD$130="Menor"),CONCATENATE("R42C",'Mapa final'!$R$130),"")</f>
        <v/>
      </c>
      <c r="N197" s="52" t="str">
        <f>IF(AND('Mapa final'!$AB$131="Baja",'Mapa final'!$AD$131="Menor"),CONCATENATE("R42C",'Mapa final'!$R$131),"")</f>
        <v/>
      </c>
      <c r="O197" s="113" t="str">
        <f>IF(AND('Mapa final'!$AB$132="Baja",'Mapa final'!$AD$132="Menor"),CONCATENATE("R42C",'Mapa final'!$R$132),"")</f>
        <v/>
      </c>
      <c r="P197" s="51" t="str">
        <f>IF(AND('Mapa final'!$AB$130="Baja",'Mapa final'!$AD$130="Moderado"),CONCATENATE("R42C",'Mapa final'!$R$130),"")</f>
        <v>R42C1</v>
      </c>
      <c r="Q197" s="52" t="str">
        <f>IF(AND('Mapa final'!$AB$131="Baja",'Mapa final'!$AD$131="Moderado"),CONCATENATE("R42C",'Mapa final'!$R$131),"")</f>
        <v/>
      </c>
      <c r="R197" s="113" t="str">
        <f>IF(AND('Mapa final'!$AB$132="Baja",'Mapa final'!$AD$132="Moderado"),CONCATENATE("R42C",'Mapa final'!$R$132),"")</f>
        <v/>
      </c>
      <c r="S197" s="107" t="str">
        <f>IF(AND('Mapa final'!$AB$130="Baja",'Mapa final'!$AD$130="Mayor"),CONCATENATE("R42C",'Mapa final'!$R$130),"")</f>
        <v/>
      </c>
      <c r="T197" s="44" t="str">
        <f>IF(AND('Mapa final'!$AB$131="Baja",'Mapa final'!$AD$131="Mayor"),CONCATENATE("R42C",'Mapa final'!$R$131),"")</f>
        <v/>
      </c>
      <c r="U197" s="108" t="str">
        <f>IF(AND('Mapa final'!$AB$132="Baja",'Mapa final'!$AD$132="Mayor"),CONCATENATE("R42C",'Mapa final'!$R$132),"")</f>
        <v/>
      </c>
      <c r="V197" s="45" t="str">
        <f>IF(AND('Mapa final'!$AB$130="Baja",'Mapa final'!$AD$130="Catastrófico"),CONCATENATE("R42C",'Mapa final'!$R$130),"")</f>
        <v/>
      </c>
      <c r="W197" s="46" t="str">
        <f>IF(AND('Mapa final'!$AB$131="Baja",'Mapa final'!$AD$131="Catastrófico"),CONCATENATE("R42C",'Mapa final'!$R$131),"")</f>
        <v/>
      </c>
      <c r="X197" s="102" t="str">
        <f>IF(AND('Mapa final'!$AB$132="Baja",'Mapa final'!$AD$132="Catastrófico"),CONCATENATE("R42C",'Mapa final'!$R$132),"")</f>
        <v/>
      </c>
      <c r="Y197" s="58"/>
      <c r="Z197" s="287"/>
      <c r="AA197" s="288"/>
      <c r="AB197" s="288"/>
      <c r="AC197" s="288"/>
      <c r="AD197" s="288"/>
      <c r="AE197" s="289"/>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row>
    <row r="198" spans="1:65" ht="15" customHeight="1" x14ac:dyDescent="0.25">
      <c r="A198" s="58"/>
      <c r="B198" s="282"/>
      <c r="C198" s="282"/>
      <c r="D198" s="283"/>
      <c r="E198" s="259"/>
      <c r="F198" s="272"/>
      <c r="G198" s="272"/>
      <c r="H198" s="272"/>
      <c r="I198" s="254"/>
      <c r="J198" s="117" t="str">
        <f>IF(AND('Mapa final'!$AB$133="Baja",'Mapa final'!$AD$133="Leve"),CONCATENATE("R43C",'Mapa final'!$R$133),"")</f>
        <v/>
      </c>
      <c r="K198" s="56" t="str">
        <f>IF(AND('Mapa final'!$AB$134="Baja",'Mapa final'!$AD$134="Leve"),CONCATENATE("R43C",'Mapa final'!$R$134),"")</f>
        <v/>
      </c>
      <c r="L198" s="118" t="str">
        <f>IF(AND('Mapa final'!$AB$135="Baja",'Mapa final'!$AD$135="Leve"),CONCATENATE("R43C",'Mapa final'!$R$135),"")</f>
        <v/>
      </c>
      <c r="M198" s="51" t="str">
        <f>IF(AND('Mapa final'!$AB$133="Baja",'Mapa final'!$AD$133="Menor"),CONCATENATE("R43C",'Mapa final'!$R$133),"")</f>
        <v/>
      </c>
      <c r="N198" s="52" t="str">
        <f>IF(AND('Mapa final'!$AB$134="Baja",'Mapa final'!$AD$134="Menor"),CONCATENATE("R43C",'Mapa final'!$R$134),"")</f>
        <v/>
      </c>
      <c r="O198" s="113" t="str">
        <f>IF(AND('Mapa final'!$AB$135="Baja",'Mapa final'!$AD$135="Menor"),CONCATENATE("R43C",'Mapa final'!$R$135),"")</f>
        <v/>
      </c>
      <c r="P198" s="51" t="str">
        <f>IF(AND('Mapa final'!$AB$133="Baja",'Mapa final'!$AD$133="Moderado"),CONCATENATE("R43C",'Mapa final'!$R$133),"")</f>
        <v/>
      </c>
      <c r="Q198" s="52" t="str">
        <f>IF(AND('Mapa final'!$AB$134="Baja",'Mapa final'!$AD$134="Moderado"),CONCATENATE("R43C",'Mapa final'!$R$134),"")</f>
        <v/>
      </c>
      <c r="R198" s="113" t="str">
        <f>IF(AND('Mapa final'!$AB$135="Baja",'Mapa final'!$AD$135="Moderado"),CONCATENATE("R43C",'Mapa final'!$R$135),"")</f>
        <v/>
      </c>
      <c r="S198" s="107" t="str">
        <f>IF(AND('Mapa final'!$AB$133="Baja",'Mapa final'!$AD$133="Mayor"),CONCATENATE("R43C",'Mapa final'!$R$133),"")</f>
        <v/>
      </c>
      <c r="T198" s="44" t="str">
        <f>IF(AND('Mapa final'!$AB$134="Baja",'Mapa final'!$AD$134="Mayor"),CONCATENATE("R43C",'Mapa final'!$R$134),"")</f>
        <v>R43C2</v>
      </c>
      <c r="U198" s="108" t="str">
        <f>IF(AND('Mapa final'!$AB$135="Baja",'Mapa final'!$AD$135="Mayor"),CONCATENATE("R43C",'Mapa final'!$R$135),"")</f>
        <v/>
      </c>
      <c r="V198" s="45" t="str">
        <f>IF(AND('Mapa final'!$AB$133="Baja",'Mapa final'!$AD$133="Catastrófico"),CONCATENATE("R43C",'Mapa final'!$R$133),"")</f>
        <v/>
      </c>
      <c r="W198" s="46" t="str">
        <f>IF(AND('Mapa final'!$AB$134="Baja",'Mapa final'!$AD$134="Catastrófico"),CONCATENATE("R43C",'Mapa final'!$R$134),"")</f>
        <v/>
      </c>
      <c r="X198" s="102" t="str">
        <f>IF(AND('Mapa final'!$AB$135="Baja",'Mapa final'!$AD$135="Catastrófico"),CONCATENATE("R43C",'Mapa final'!$R$135),"")</f>
        <v/>
      </c>
      <c r="Y198" s="58"/>
      <c r="Z198" s="287"/>
      <c r="AA198" s="288"/>
      <c r="AB198" s="288"/>
      <c r="AC198" s="288"/>
      <c r="AD198" s="288"/>
      <c r="AE198" s="289"/>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row>
    <row r="199" spans="1:65" ht="15" customHeight="1" x14ac:dyDescent="0.25">
      <c r="A199" s="58"/>
      <c r="B199" s="282"/>
      <c r="C199" s="282"/>
      <c r="D199" s="283"/>
      <c r="E199" s="259"/>
      <c r="F199" s="272"/>
      <c r="G199" s="272"/>
      <c r="H199" s="272"/>
      <c r="I199" s="254"/>
      <c r="J199" s="117" t="str">
        <f>IF(AND('Mapa final'!$AB$136="Baja",'Mapa final'!$AD$136="Leve"),CONCATENATE("R44C",'Mapa final'!$R$136),"")</f>
        <v/>
      </c>
      <c r="K199" s="56" t="str">
        <f>IF(AND('Mapa final'!$AB$137="Baja",'Mapa final'!$AD$137="Leve"),CONCATENATE("R44C",'Mapa final'!$R$137),"")</f>
        <v/>
      </c>
      <c r="L199" s="118" t="str">
        <f>IF(AND('Mapa final'!$AB$138="Baja",'Mapa final'!$AD$138="Leve"),CONCATENATE("R44C",'Mapa final'!$R$138),"")</f>
        <v/>
      </c>
      <c r="M199" s="51" t="str">
        <f>IF(AND('Mapa final'!$AB$136="Baja",'Mapa final'!$AD$136="Menor"),CONCATENATE("R44C",'Mapa final'!$R$136),"")</f>
        <v/>
      </c>
      <c r="N199" s="52" t="str">
        <f>IF(AND('Mapa final'!$AB$137="Baja",'Mapa final'!$AD$137="Menor"),CONCATENATE("R44C",'Mapa final'!$R$137),"")</f>
        <v/>
      </c>
      <c r="O199" s="113" t="str">
        <f>IF(AND('Mapa final'!$AB$138="Baja",'Mapa final'!$AD$138="Menor"),CONCATENATE("R44C",'Mapa final'!$R$138),"")</f>
        <v/>
      </c>
      <c r="P199" s="51" t="str">
        <f>IF(AND('Mapa final'!$AB$136="Baja",'Mapa final'!$AD$136="Moderado"),CONCATENATE("R44C",'Mapa final'!$R$136),"")</f>
        <v/>
      </c>
      <c r="Q199" s="52" t="str">
        <f>IF(AND('Mapa final'!$AB$137="Baja",'Mapa final'!$AD$137="Moderado"),CONCATENATE("R44C",'Mapa final'!$R$137),"")</f>
        <v>R44C2</v>
      </c>
      <c r="R199" s="113" t="str">
        <f>IF(AND('Mapa final'!$AB$138="Baja",'Mapa final'!$AD$138="Moderado"),CONCATENATE("R44C",'Mapa final'!$R$138),"")</f>
        <v>R44C3</v>
      </c>
      <c r="S199" s="107" t="str">
        <f>IF(AND('Mapa final'!$AB$136="Baja",'Mapa final'!$AD$136="Mayor"),CONCATENATE("R44C",'Mapa final'!$R$136),"")</f>
        <v/>
      </c>
      <c r="T199" s="44" t="str">
        <f>IF(AND('Mapa final'!$AB$137="Baja",'Mapa final'!$AD$137="Mayor"),CONCATENATE("R44C",'Mapa final'!$R$137),"")</f>
        <v/>
      </c>
      <c r="U199" s="108" t="str">
        <f>IF(AND('Mapa final'!$AB$138="Baja",'Mapa final'!$AD$138="Mayor"),CONCATENATE("R44C",'Mapa final'!$R$138),"")</f>
        <v/>
      </c>
      <c r="V199" s="45" t="str">
        <f>IF(AND('Mapa final'!$AB$136="Baja",'Mapa final'!$AD$136="Catastrófico"),CONCATENATE("R44C",'Mapa final'!$R$136),"")</f>
        <v/>
      </c>
      <c r="W199" s="46" t="str">
        <f>IF(AND('Mapa final'!$AB$137="Baja",'Mapa final'!$AD$137="Catastrófico"),CONCATENATE("R44C",'Mapa final'!$R$137),"")</f>
        <v/>
      </c>
      <c r="X199" s="102" t="str">
        <f>IF(AND('Mapa final'!$AB$138="Baja",'Mapa final'!$AD$138="Catastrófico"),CONCATENATE("R44C",'Mapa final'!$R$138),"")</f>
        <v/>
      </c>
      <c r="Y199" s="58"/>
      <c r="Z199" s="287"/>
      <c r="AA199" s="288"/>
      <c r="AB199" s="288"/>
      <c r="AC199" s="288"/>
      <c r="AD199" s="288"/>
      <c r="AE199" s="289"/>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row>
    <row r="200" spans="1:65" ht="15" customHeight="1" x14ac:dyDescent="0.25">
      <c r="A200" s="58"/>
      <c r="B200" s="282"/>
      <c r="C200" s="282"/>
      <c r="D200" s="283"/>
      <c r="E200" s="259"/>
      <c r="F200" s="272"/>
      <c r="G200" s="272"/>
      <c r="H200" s="272"/>
      <c r="I200" s="254"/>
      <c r="J200" s="117" t="str">
        <f>IF(AND('Mapa final'!$AB$139="Baja",'Mapa final'!$AD$139="Leve"),CONCATENATE("R45C",'Mapa final'!$R$139),"")</f>
        <v/>
      </c>
      <c r="K200" s="56" t="str">
        <f>IF(AND('Mapa final'!$AB$140="Baja",'Mapa final'!$AD$140="Leve"),CONCATENATE("R45C",'Mapa final'!$R$140),"")</f>
        <v>R45C2</v>
      </c>
      <c r="L200" s="118" t="str">
        <f>IF(AND('Mapa final'!$AB$141="Baja",'Mapa final'!$AD$141="Leve"),CONCATENATE("R45C",'Mapa final'!$R$141),"")</f>
        <v>R45C3</v>
      </c>
      <c r="M200" s="51" t="str">
        <f>IF(AND('Mapa final'!$AB$139="Baja",'Mapa final'!$AD$139="Menor"),CONCATENATE("R45C",'Mapa final'!$R$139),"")</f>
        <v/>
      </c>
      <c r="N200" s="52" t="str">
        <f>IF(AND('Mapa final'!$AB$140="Baja",'Mapa final'!$AD$140="Menor"),CONCATENATE("R45C",'Mapa final'!$R$140),"")</f>
        <v/>
      </c>
      <c r="O200" s="113" t="str">
        <f>IF(AND('Mapa final'!$AB$141="Baja",'Mapa final'!$AD$141="Menor"),CONCATENATE("R45C",'Mapa final'!$R$141),"")</f>
        <v/>
      </c>
      <c r="P200" s="51" t="str">
        <f>IF(AND('Mapa final'!$AB$139="Baja",'Mapa final'!$AD$139="Moderado"),CONCATENATE("R45C",'Mapa final'!$R$139),"")</f>
        <v/>
      </c>
      <c r="Q200" s="52" t="str">
        <f>IF(AND('Mapa final'!$AB$140="Baja",'Mapa final'!$AD$140="Moderado"),CONCATENATE("R45C",'Mapa final'!$R$140),"")</f>
        <v/>
      </c>
      <c r="R200" s="113" t="str">
        <f>IF(AND('Mapa final'!$AB$141="Baja",'Mapa final'!$AD$141="Moderado"),CONCATENATE("R45C",'Mapa final'!$R$141),"")</f>
        <v/>
      </c>
      <c r="S200" s="107" t="str">
        <f>IF(AND('Mapa final'!$AB$139="Baja",'Mapa final'!$AD$139="Mayor"),CONCATENATE("R45C",'Mapa final'!$R$139),"")</f>
        <v/>
      </c>
      <c r="T200" s="44" t="str">
        <f>IF(AND('Mapa final'!$AB$140="Baja",'Mapa final'!$AD$140="Mayor"),CONCATENATE("R45C",'Mapa final'!$R$140),"")</f>
        <v/>
      </c>
      <c r="U200" s="108" t="str">
        <f>IF(AND('Mapa final'!$AB$141="Baja",'Mapa final'!$AD$141="Mayor"),CONCATENATE("R45C",'Mapa final'!$R$141),"")</f>
        <v/>
      </c>
      <c r="V200" s="45" t="str">
        <f>IF(AND('Mapa final'!$AB$139="Baja",'Mapa final'!$AD$139="Catastrófico"),CONCATENATE("R45C",'Mapa final'!$R$139),"")</f>
        <v/>
      </c>
      <c r="W200" s="46" t="str">
        <f>IF(AND('Mapa final'!$AB$140="Baja",'Mapa final'!$AD$140="Catastrófico"),CONCATENATE("R45C",'Mapa final'!$R$140),"")</f>
        <v/>
      </c>
      <c r="X200" s="102" t="str">
        <f>IF(AND('Mapa final'!$AB$141="Baja",'Mapa final'!$AD$141="Catastrófico"),CONCATENATE("R45C",'Mapa final'!$R$141),"")</f>
        <v/>
      </c>
      <c r="Y200" s="58"/>
      <c r="Z200" s="287"/>
      <c r="AA200" s="288"/>
      <c r="AB200" s="288"/>
      <c r="AC200" s="288"/>
      <c r="AD200" s="288"/>
      <c r="AE200" s="289"/>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row>
    <row r="201" spans="1:65" ht="15" customHeight="1" x14ac:dyDescent="0.25">
      <c r="A201" s="58"/>
      <c r="B201" s="282"/>
      <c r="C201" s="282"/>
      <c r="D201" s="283"/>
      <c r="E201" s="259"/>
      <c r="F201" s="272"/>
      <c r="G201" s="272"/>
      <c r="H201" s="272"/>
      <c r="I201" s="254"/>
      <c r="J201" s="117" t="str">
        <f>IF(AND('Mapa final'!$AB$142="Baja",'Mapa final'!$AD$142="Leve"),CONCATENATE("R46C",'Mapa final'!$R$142),"")</f>
        <v/>
      </c>
      <c r="K201" s="56" t="str">
        <f>IF(AND('Mapa final'!$AB$143="Baja",'Mapa final'!$AD$143="Leve"),CONCATENATE("R46C",'Mapa final'!$R$143),"")</f>
        <v/>
      </c>
      <c r="L201" s="118" t="str">
        <f>IF(AND('Mapa final'!$AB$144="Baja",'Mapa final'!$AD$144="Leve"),CONCATENATE("R46C",'Mapa final'!$R$144),"")</f>
        <v/>
      </c>
      <c r="M201" s="51" t="str">
        <f>IF(AND('Mapa final'!$AB$142="Baja",'Mapa final'!$AD$142="Menor"),CONCATENATE("R46C",'Mapa final'!$R$142),"")</f>
        <v/>
      </c>
      <c r="N201" s="52" t="str">
        <f>IF(AND('Mapa final'!$AB$143="Baja",'Mapa final'!$AD$143="Menor"),CONCATENATE("R46C",'Mapa final'!$R$143),"")</f>
        <v/>
      </c>
      <c r="O201" s="113" t="str">
        <f>IF(AND('Mapa final'!$AB$144="Baja",'Mapa final'!$AD$144="Menor"),CONCATENATE("R46C",'Mapa final'!$R$144),"")</f>
        <v/>
      </c>
      <c r="P201" s="51" t="str">
        <f>IF(AND('Mapa final'!$AB$142="Baja",'Mapa final'!$AD$142="Moderado"),CONCATENATE("R46C",'Mapa final'!$R$142),"")</f>
        <v/>
      </c>
      <c r="Q201" s="52" t="str">
        <f>IF(AND('Mapa final'!$AB$143="Baja",'Mapa final'!$AD$143="Moderado"),CONCATENATE("R46C",'Mapa final'!$R$143),"")</f>
        <v/>
      </c>
      <c r="R201" s="113" t="str">
        <f>IF(AND('Mapa final'!$AB$144="Baja",'Mapa final'!$AD$144="Moderado"),CONCATENATE("R46C",'Mapa final'!$R$144),"")</f>
        <v/>
      </c>
      <c r="S201" s="107" t="str">
        <f>IF(AND('Mapa final'!$AB$142="Baja",'Mapa final'!$AD$142="Mayor"),CONCATENATE("R46C",'Mapa final'!$R$142),"")</f>
        <v/>
      </c>
      <c r="T201" s="44" t="str">
        <f>IF(AND('Mapa final'!$AB$143="Baja",'Mapa final'!$AD$143="Mayor"),CONCATENATE("R46C",'Mapa final'!$R$143),"")</f>
        <v/>
      </c>
      <c r="U201" s="108" t="str">
        <f>IF(AND('Mapa final'!$AB$144="Baja",'Mapa final'!$AD$144="Mayor"),CONCATENATE("R46C",'Mapa final'!$R$144),"")</f>
        <v/>
      </c>
      <c r="V201" s="45" t="str">
        <f>IF(AND('Mapa final'!$AB$142="Baja",'Mapa final'!$AD$142="Catastrófico"),CONCATENATE("R46C",'Mapa final'!$R$142),"")</f>
        <v/>
      </c>
      <c r="W201" s="46" t="str">
        <f>IF(AND('Mapa final'!$AB$143="Baja",'Mapa final'!$AD$143="Catastrófico"),CONCATENATE("R46C",'Mapa final'!$R$143),"")</f>
        <v/>
      </c>
      <c r="X201" s="102" t="str">
        <f>IF(AND('Mapa final'!$AB$144="Baja",'Mapa final'!$AD$144="Catastrófico"),CONCATENATE("R46C",'Mapa final'!$R$144),"")</f>
        <v/>
      </c>
      <c r="Y201" s="58"/>
      <c r="Z201" s="287"/>
      <c r="AA201" s="288"/>
      <c r="AB201" s="288"/>
      <c r="AC201" s="288"/>
      <c r="AD201" s="288"/>
      <c r="AE201" s="289"/>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row>
    <row r="202" spans="1:65" ht="15" customHeight="1" x14ac:dyDescent="0.25">
      <c r="A202" s="58"/>
      <c r="B202" s="282"/>
      <c r="C202" s="282"/>
      <c r="D202" s="283"/>
      <c r="E202" s="259"/>
      <c r="F202" s="272"/>
      <c r="G202" s="272"/>
      <c r="H202" s="272"/>
      <c r="I202" s="254"/>
      <c r="J202" s="117" t="str">
        <f>IF(AND('Mapa final'!$AB$145="Baja",'Mapa final'!$AD$145="Leve"),CONCATENATE("R47C",'Mapa final'!$R$145),"")</f>
        <v/>
      </c>
      <c r="K202" s="56" t="str">
        <f>IF(AND('Mapa final'!$AB$146="Baja",'Mapa final'!$AD$146="Leve"),CONCATENATE("R47C",'Mapa final'!$R$146),"")</f>
        <v/>
      </c>
      <c r="L202" s="118" t="str">
        <f>IF(AND('Mapa final'!$AB$147="Baja",'Mapa final'!$AD$147="Leve"),CONCATENATE("R47C",'Mapa final'!$R$147),"")</f>
        <v/>
      </c>
      <c r="M202" s="51" t="str">
        <f>IF(AND('Mapa final'!$AB$145="Baja",'Mapa final'!$AD$145="Menor"),CONCATENATE("R47C",'Mapa final'!$R$145),"")</f>
        <v/>
      </c>
      <c r="N202" s="52" t="str">
        <f>IF(AND('Mapa final'!$AB$146="Baja",'Mapa final'!$AD$146="Menor"),CONCATENATE("R47C",'Mapa final'!$R$146),"")</f>
        <v/>
      </c>
      <c r="O202" s="113" t="str">
        <f>IF(AND('Mapa final'!$AB$147="Baja",'Mapa final'!$AD$147="Menor"),CONCATENATE("R47C",'Mapa final'!$R$147),"")</f>
        <v/>
      </c>
      <c r="P202" s="51" t="str">
        <f>IF(AND('Mapa final'!$AB$145="Baja",'Mapa final'!$AD$145="Moderado"),CONCATENATE("R47C",'Mapa final'!$R$145),"")</f>
        <v/>
      </c>
      <c r="Q202" s="52" t="str">
        <f>IF(AND('Mapa final'!$AB$146="Baja",'Mapa final'!$AD$146="Moderado"),CONCATENATE("R47C",'Mapa final'!$R$146),"")</f>
        <v/>
      </c>
      <c r="R202" s="113" t="str">
        <f>IF(AND('Mapa final'!$AB$147="Baja",'Mapa final'!$AD$147="Moderado"),CONCATENATE("R47C",'Mapa final'!$R$147),"")</f>
        <v/>
      </c>
      <c r="S202" s="107" t="str">
        <f>IF(AND('Mapa final'!$AB$145="Baja",'Mapa final'!$AD$145="Mayor"),CONCATENATE("R47C",'Mapa final'!$R$145),"")</f>
        <v/>
      </c>
      <c r="T202" s="44" t="str">
        <f>IF(AND('Mapa final'!$AB$146="Baja",'Mapa final'!$AD$146="Mayor"),CONCATENATE("R47C",'Mapa final'!$R$146),"")</f>
        <v/>
      </c>
      <c r="U202" s="108" t="str">
        <f>IF(AND('Mapa final'!$AB$147="Baja",'Mapa final'!$AD$147="Mayor"),CONCATENATE("R47C",'Mapa final'!$R$147),"")</f>
        <v/>
      </c>
      <c r="V202" s="45" t="str">
        <f>IF(AND('Mapa final'!$AB$145="Baja",'Mapa final'!$AD$145="Catastrófico"),CONCATENATE("R47C",'Mapa final'!$R$145),"")</f>
        <v/>
      </c>
      <c r="W202" s="46" t="str">
        <f>IF(AND('Mapa final'!$AB$146="Baja",'Mapa final'!$AD$146="Catastrófico"),CONCATENATE("R47C",'Mapa final'!$R$146),"")</f>
        <v/>
      </c>
      <c r="X202" s="102" t="str">
        <f>IF(AND('Mapa final'!$AB$147="Baja",'Mapa final'!$AD$147="Catastrófico"),CONCATENATE("R47C",'Mapa final'!$R$147),"")</f>
        <v/>
      </c>
      <c r="Y202" s="58"/>
      <c r="Z202" s="287"/>
      <c r="AA202" s="288"/>
      <c r="AB202" s="288"/>
      <c r="AC202" s="288"/>
      <c r="AD202" s="288"/>
      <c r="AE202" s="289"/>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row>
    <row r="203" spans="1:65" ht="15" customHeight="1" x14ac:dyDescent="0.25">
      <c r="A203" s="58"/>
      <c r="B203" s="282"/>
      <c r="C203" s="282"/>
      <c r="D203" s="283"/>
      <c r="E203" s="259"/>
      <c r="F203" s="272"/>
      <c r="G203" s="272"/>
      <c r="H203" s="272"/>
      <c r="I203" s="254"/>
      <c r="J203" s="117" t="str">
        <f>IF(AND('Mapa final'!$AB$148="Baja",'Mapa final'!$AD$148="Leve"),CONCATENATE("R48C",'Mapa final'!$R$148),"")</f>
        <v/>
      </c>
      <c r="K203" s="56" t="str">
        <f>IF(AND('Mapa final'!$AB$149="Baja",'Mapa final'!$AD$149="Leve"),CONCATENATE("R48C",'Mapa final'!$R$149),"")</f>
        <v/>
      </c>
      <c r="L203" s="118" t="str">
        <f>IF(AND('Mapa final'!$AB$150="Baja",'Mapa final'!$AD$150="Leve"),CONCATENATE("R48C",'Mapa final'!$R$150),"")</f>
        <v/>
      </c>
      <c r="M203" s="51" t="str">
        <f>IF(AND('Mapa final'!$AB$148="Baja",'Mapa final'!$AD$148="Menor"),CONCATENATE("R48C",'Mapa final'!$R$148),"")</f>
        <v/>
      </c>
      <c r="N203" s="52" t="str">
        <f>IF(AND('Mapa final'!$AB$149="Baja",'Mapa final'!$AD$149="Menor"),CONCATENATE("R48C",'Mapa final'!$R$149),"")</f>
        <v/>
      </c>
      <c r="O203" s="113" t="str">
        <f>IF(AND('Mapa final'!$AB$150="Baja",'Mapa final'!$AD$150="Menor"),CONCATENATE("R48C",'Mapa final'!$R$150),"")</f>
        <v/>
      </c>
      <c r="P203" s="51" t="str">
        <f>IF(AND('Mapa final'!$AB$148="Baja",'Mapa final'!$AD$148="Moderado"),CONCATENATE("R48C",'Mapa final'!$R$148),"")</f>
        <v/>
      </c>
      <c r="Q203" s="52" t="str">
        <f>IF(AND('Mapa final'!$AB$149="Baja",'Mapa final'!$AD$149="Moderado"),CONCATENATE("R48C",'Mapa final'!$R$149),"")</f>
        <v/>
      </c>
      <c r="R203" s="113" t="str">
        <f>IF(AND('Mapa final'!$AB$150="Baja",'Mapa final'!$AD$150="Moderado"),CONCATENATE("R48C",'Mapa final'!$R$150),"")</f>
        <v/>
      </c>
      <c r="S203" s="107" t="str">
        <f>IF(AND('Mapa final'!$AB$148="Baja",'Mapa final'!$AD$148="Mayor"),CONCATENATE("R48C",'Mapa final'!$R$148),"")</f>
        <v/>
      </c>
      <c r="T203" s="44" t="str">
        <f>IF(AND('Mapa final'!$AB$149="Baja",'Mapa final'!$AD$149="Mayor"),CONCATENATE("R48C",'Mapa final'!$R$149),"")</f>
        <v/>
      </c>
      <c r="U203" s="108" t="str">
        <f>IF(AND('Mapa final'!$AB$150="Baja",'Mapa final'!$AD$150="Mayor"),CONCATENATE("R48C",'Mapa final'!$R$150),"")</f>
        <v/>
      </c>
      <c r="V203" s="45" t="str">
        <f>IF(AND('Mapa final'!$AB$148="Baja",'Mapa final'!$AD$148="Catastrófico"),CONCATENATE("R48C",'Mapa final'!$R$148),"")</f>
        <v/>
      </c>
      <c r="W203" s="46" t="str">
        <f>IF(AND('Mapa final'!$AB$149="Baja",'Mapa final'!$AD$149="Catastrófico"),CONCATENATE("R48C",'Mapa final'!$R$149),"")</f>
        <v/>
      </c>
      <c r="X203" s="102" t="str">
        <f>IF(AND('Mapa final'!$AB$150="Baja",'Mapa final'!$AD$150="Catastrófico"),CONCATENATE("R48C",'Mapa final'!$R$150),"")</f>
        <v/>
      </c>
      <c r="Y203" s="58"/>
      <c r="Z203" s="287"/>
      <c r="AA203" s="288"/>
      <c r="AB203" s="288"/>
      <c r="AC203" s="288"/>
      <c r="AD203" s="288"/>
      <c r="AE203" s="289"/>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row>
    <row r="204" spans="1:65" ht="15" customHeight="1" x14ac:dyDescent="0.25">
      <c r="A204" s="58"/>
      <c r="B204" s="282"/>
      <c r="C204" s="282"/>
      <c r="D204" s="283"/>
      <c r="E204" s="259"/>
      <c r="F204" s="272"/>
      <c r="G204" s="272"/>
      <c r="H204" s="272"/>
      <c r="I204" s="254"/>
      <c r="J204" s="117" t="str">
        <f>IF(AND('Mapa final'!$AB$151="Baja",'Mapa final'!$AD$151="Leve"),CONCATENATE("R49C",'Mapa final'!$R$151),"")</f>
        <v/>
      </c>
      <c r="K204" s="56" t="str">
        <f>IF(AND('Mapa final'!$AB$152="Baja",'Mapa final'!$AD$152="Leve"),CONCATENATE("R49C",'Mapa final'!$R$152),"")</f>
        <v/>
      </c>
      <c r="L204" s="118" t="str">
        <f>IF(AND('Mapa final'!$AB$153="Baja",'Mapa final'!$AD$153="Leve"),CONCATENATE("R49C",'Mapa final'!$R$153),"")</f>
        <v/>
      </c>
      <c r="M204" s="51" t="str">
        <f>IF(AND('Mapa final'!$AB$151="Baja",'Mapa final'!$AD$151="Menor"),CONCATENATE("R49C",'Mapa final'!$R$151),"")</f>
        <v/>
      </c>
      <c r="N204" s="52" t="str">
        <f>IF(AND('Mapa final'!$AB$152="Baja",'Mapa final'!$AD$152="Menor"),CONCATENATE("R49C",'Mapa final'!$R$152),"")</f>
        <v/>
      </c>
      <c r="O204" s="113" t="str">
        <f>IF(AND('Mapa final'!$AB$153="Baja",'Mapa final'!$AD$153="Menor"),CONCATENATE("R49C",'Mapa final'!$R$153),"")</f>
        <v/>
      </c>
      <c r="P204" s="51" t="str">
        <f>IF(AND('Mapa final'!$AB$151="Baja",'Mapa final'!$AD$151="Moderado"),CONCATENATE("R49C",'Mapa final'!$R$151),"")</f>
        <v/>
      </c>
      <c r="Q204" s="52" t="str">
        <f>IF(AND('Mapa final'!$AB$152="Baja",'Mapa final'!$AD$152="Moderado"),CONCATENATE("R49C",'Mapa final'!$R$152),"")</f>
        <v/>
      </c>
      <c r="R204" s="113" t="str">
        <f>IF(AND('Mapa final'!$AB$153="Baja",'Mapa final'!$AD$153="Moderado"),CONCATENATE("R49C",'Mapa final'!$R$153),"")</f>
        <v/>
      </c>
      <c r="S204" s="107" t="str">
        <f>IF(AND('Mapa final'!$AB$151="Baja",'Mapa final'!$AD$151="Mayor"),CONCATENATE("R49C",'Mapa final'!$R$151),"")</f>
        <v/>
      </c>
      <c r="T204" s="44" t="str">
        <f>IF(AND('Mapa final'!$AB$152="Baja",'Mapa final'!$AD$152="Mayor"),CONCATENATE("R49C",'Mapa final'!$R$152),"")</f>
        <v/>
      </c>
      <c r="U204" s="108" t="str">
        <f>IF(AND('Mapa final'!$AB$153="Baja",'Mapa final'!$AD$153="Mayor"),CONCATENATE("R49C",'Mapa final'!$R$153),"")</f>
        <v/>
      </c>
      <c r="V204" s="45" t="str">
        <f>IF(AND('Mapa final'!$AB$151="Baja",'Mapa final'!$AD$151="Catastrófico"),CONCATENATE("R49C",'Mapa final'!$R$151),"")</f>
        <v/>
      </c>
      <c r="W204" s="46" t="str">
        <f>IF(AND('Mapa final'!$AB$152="Baja",'Mapa final'!$AD$152="Catastrófico"),CONCATENATE("R49C",'Mapa final'!$R$152),"")</f>
        <v/>
      </c>
      <c r="X204" s="102" t="str">
        <f>IF(AND('Mapa final'!$AB$153="Baja",'Mapa final'!$AD$153="Catastrófico"),CONCATENATE("R49C",'Mapa final'!$R$153),"")</f>
        <v/>
      </c>
      <c r="Y204" s="58"/>
      <c r="Z204" s="287"/>
      <c r="AA204" s="288"/>
      <c r="AB204" s="288"/>
      <c r="AC204" s="288"/>
      <c r="AD204" s="288"/>
      <c r="AE204" s="289"/>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row>
    <row r="205" spans="1:65" ht="15" customHeight="1" thickBot="1" x14ac:dyDescent="0.3">
      <c r="A205" s="58"/>
      <c r="B205" s="282"/>
      <c r="C205" s="282"/>
      <c r="D205" s="283"/>
      <c r="E205" s="259"/>
      <c r="F205" s="272"/>
      <c r="G205" s="272"/>
      <c r="H205" s="272"/>
      <c r="I205" s="254"/>
      <c r="J205" s="119" t="str">
        <f>IF(AND('Mapa final'!$AB$154="Baja",'Mapa final'!$AD$154="Leve"),CONCATENATE("R50C",'Mapa final'!$R$154),"")</f>
        <v/>
      </c>
      <c r="K205" s="57" t="str">
        <f>IF(AND('Mapa final'!$AB$155="Baja",'Mapa final'!$AD$155="Leve"),CONCATENATE("R50C",'Mapa final'!$R$155),"")</f>
        <v/>
      </c>
      <c r="L205" s="120" t="str">
        <f>IF(AND('Mapa final'!$AB$156="Baja",'Mapa final'!$AD$156="Leve"),CONCATENATE("R50C",'Mapa final'!$R$156),"")</f>
        <v/>
      </c>
      <c r="M205" s="53" t="str">
        <f>IF(AND('Mapa final'!$AB$154="Baja",'Mapa final'!$AD$154="Menor"),CONCATENATE("R50C",'Mapa final'!$R$154),"")</f>
        <v/>
      </c>
      <c r="N205" s="54" t="str">
        <f>IF(AND('Mapa final'!$AB$155="Baja",'Mapa final'!$AD$155="Menor"),CONCATENATE("R50C",'Mapa final'!$R$155),"")</f>
        <v/>
      </c>
      <c r="O205" s="114" t="str">
        <f>IF(AND('Mapa final'!$AB$156="Baja",'Mapa final'!$AD$156="Menor"),CONCATENATE("R50C",'Mapa final'!$R$156),"")</f>
        <v/>
      </c>
      <c r="P205" s="53" t="str">
        <f>IF(AND('Mapa final'!$AB$154="Baja",'Mapa final'!$AD$154="Moderado"),CONCATENATE("R50C",'Mapa final'!$R$154),"")</f>
        <v/>
      </c>
      <c r="Q205" s="54" t="str">
        <f>IF(AND('Mapa final'!$AB$155="Baja",'Mapa final'!$AD$155="Moderado"),CONCATENATE("R50C",'Mapa final'!$R$155),"")</f>
        <v/>
      </c>
      <c r="R205" s="114" t="str">
        <f>IF(AND('Mapa final'!$AB$156="Baja",'Mapa final'!$AD$156="Moderado"),CONCATENATE("R50C",'Mapa final'!$R$156),"")</f>
        <v/>
      </c>
      <c r="S205" s="109" t="str">
        <f>IF(AND('Mapa final'!$AB$154="Baja",'Mapa final'!$AD$154="Mayor"),CONCATENATE("R50C",'Mapa final'!$R$154),"")</f>
        <v/>
      </c>
      <c r="T205" s="110" t="str">
        <f>IF(AND('Mapa final'!$AB$155="Baja",'Mapa final'!$AD$155="Mayor"),CONCATENATE("R50C",'Mapa final'!$R$155),"")</f>
        <v/>
      </c>
      <c r="U205" s="111" t="str">
        <f>IF(AND('Mapa final'!$AB$156="Baja",'Mapa final'!$AD$156="Mayor"),CONCATENATE("R50C",'Mapa final'!$R$156),"")</f>
        <v/>
      </c>
      <c r="V205" s="47" t="str">
        <f>IF(AND('Mapa final'!$AB$154="Baja",'Mapa final'!$AD$154="Catastrófico"),CONCATENATE("R50C",'Mapa final'!$R$154),"")</f>
        <v/>
      </c>
      <c r="W205" s="48" t="str">
        <f>IF(AND('Mapa final'!$AB$155="Baja",'Mapa final'!$AD$155="Catastrófico"),CONCATENATE("R50C",'Mapa final'!$R$155),"")</f>
        <v/>
      </c>
      <c r="X205" s="103" t="str">
        <f>IF(AND('Mapa final'!$AB$156="Baja",'Mapa final'!$AD$156="Catastrófico"),CONCATENATE("R50C",'Mapa final'!$R$156),"")</f>
        <v/>
      </c>
      <c r="Y205" s="58"/>
      <c r="Z205" s="287"/>
      <c r="AA205" s="288"/>
      <c r="AB205" s="288"/>
      <c r="AC205" s="288"/>
      <c r="AD205" s="288"/>
      <c r="AE205" s="289"/>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row>
    <row r="206" spans="1:65" ht="16.5" customHeight="1" x14ac:dyDescent="0.25">
      <c r="A206" s="58"/>
      <c r="B206" s="282"/>
      <c r="C206" s="282"/>
      <c r="D206" s="283"/>
      <c r="E206" s="270" t="s">
        <v>104</v>
      </c>
      <c r="F206" s="271"/>
      <c r="G206" s="271"/>
      <c r="H206" s="271"/>
      <c r="I206" s="271"/>
      <c r="J206" s="115" t="str">
        <f>IF(AND('Mapa final'!$AB$7="Muy Baja",'Mapa final'!$AD$7="Leve"),CONCATENATE("R1C",'Mapa final'!$R$7),"")</f>
        <v/>
      </c>
      <c r="K206" s="55" t="str">
        <f>IF(AND('Mapa final'!$AB$8="Muy Baja",'Mapa final'!$AD$8="Leve"),CONCATENATE("R1C",'Mapa final'!$R$8),"")</f>
        <v/>
      </c>
      <c r="L206" s="116" t="str">
        <f>IF(AND('Mapa final'!$AB$9="Muy Baja",'Mapa final'!$AD$9="Leve"),CONCATENATE("R1C",'Mapa final'!$R$9),"")</f>
        <v/>
      </c>
      <c r="M206" s="115" t="str">
        <f>IF(AND('Mapa final'!$AB$7="Muy Baja",'Mapa final'!$AD$7="Menor"),CONCATENATE("R1C",'Mapa final'!$R$7),"")</f>
        <v/>
      </c>
      <c r="N206" s="55" t="str">
        <f>IF(AND('Mapa final'!$AB$8="Muy Baja",'Mapa final'!$AD$8="Menor"),CONCATENATE("R1C",'Mapa final'!$R$8),"")</f>
        <v/>
      </c>
      <c r="O206" s="116" t="str">
        <f>IF(AND('Mapa final'!$AB$9="Muy Baja",'Mapa final'!$AD$9="Menor"),CONCATENATE("R1C",'Mapa final'!$R$9),"")</f>
        <v/>
      </c>
      <c r="P206" s="49" t="str">
        <f>IF(AND('Mapa final'!$AB$7="Muy Baja",'Mapa final'!$AD$7="Moderado"),CONCATENATE("R1C",'Mapa final'!$R$7),"")</f>
        <v/>
      </c>
      <c r="Q206" s="50" t="str">
        <f>IF(AND('Mapa final'!$AB$8="Muy Baja",'Mapa final'!$AD$8="Moderado"),CONCATENATE("R1C",'Mapa final'!$R$8),"")</f>
        <v/>
      </c>
      <c r="R206" s="112" t="str">
        <f>IF(AND('Mapa final'!$AB$9="Muy Baja",'Mapa final'!$AD$9="Moderado"),CONCATENATE("R1C",'Mapa final'!$R$9),"")</f>
        <v/>
      </c>
      <c r="S206" s="104" t="str">
        <f>IF(AND('Mapa final'!$AB$7="Muy Baja",'Mapa final'!$AD$7="Mayor"),CONCATENATE("R1C",'Mapa final'!$R$7),"")</f>
        <v/>
      </c>
      <c r="T206" s="105" t="str">
        <f>IF(AND('Mapa final'!$AB$8="Muy Baja",'Mapa final'!$AD$8="Mayor"),CONCATENATE("R1C",'Mapa final'!$R$8),"")</f>
        <v/>
      </c>
      <c r="U206" s="106" t="str">
        <f>IF(AND('Mapa final'!$AB$9="Muy Baja",'Mapa final'!$AD$9="Mayor"),CONCATENATE("R1C",'Mapa final'!$R$9),"")</f>
        <v/>
      </c>
      <c r="V206" s="42" t="str">
        <f>IF(AND('Mapa final'!$AB$7="Muy Baja",'Mapa final'!$AD$7="Catastrófico"),CONCATENATE("R1C",'Mapa final'!$R$7),"")</f>
        <v/>
      </c>
      <c r="W206" s="43" t="str">
        <f>IF(AND('Mapa final'!$AB$8="Muy Baja",'Mapa final'!$AD$8="Catastrófico"),CONCATENATE("R1C",'Mapa final'!$R$8),"")</f>
        <v/>
      </c>
      <c r="X206" s="101" t="str">
        <f>IF(AND('Mapa final'!$AB$9="Muy Baja",'Mapa final'!$AD$9="Catastrófico"),CONCATENATE("R1C",'Mapa final'!$R$9),"")</f>
        <v/>
      </c>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row>
    <row r="207" spans="1:65" ht="15.75" x14ac:dyDescent="0.25">
      <c r="A207" s="58"/>
      <c r="B207" s="282"/>
      <c r="C207" s="282"/>
      <c r="D207" s="283"/>
      <c r="E207" s="258"/>
      <c r="F207" s="254"/>
      <c r="G207" s="254"/>
      <c r="H207" s="254"/>
      <c r="I207" s="254"/>
      <c r="J207" s="117" t="str">
        <f>IF(AND('Mapa final'!$AB$10="Muy Baja",'Mapa final'!$AD$10="Leve"),CONCATENATE("R2C",'Mapa final'!$R$10),"")</f>
        <v/>
      </c>
      <c r="K207" s="56" t="str">
        <f>IF(AND('Mapa final'!$AB$11="Muy Baja",'Mapa final'!$AD$11="Leve"),CONCATENATE("R2C",'Mapa final'!$R$11),"")</f>
        <v/>
      </c>
      <c r="L207" s="118" t="str">
        <f>IF(AND('Mapa final'!$AB$12="Muy Baja",'Mapa final'!$AD$12="Leve"),CONCATENATE("R2C",'Mapa final'!$R$12),"")</f>
        <v/>
      </c>
      <c r="M207" s="117" t="str">
        <f>IF(AND('Mapa final'!$AB$10="Muy Baja",'Mapa final'!$AD$10="Menor"),CONCATENATE("R2C",'Mapa final'!$R$10),"")</f>
        <v/>
      </c>
      <c r="N207" s="56" t="str">
        <f>IF(AND('Mapa final'!$AB$11="Muy Baja",'Mapa final'!$AD$11="Menor"),CONCATENATE("R2C",'Mapa final'!$R$11),"")</f>
        <v/>
      </c>
      <c r="O207" s="118" t="str">
        <f>IF(AND('Mapa final'!$AB$12="Muy Baja",'Mapa final'!$AD$12="Menor"),CONCATENATE("R2C",'Mapa final'!$R$12),"")</f>
        <v/>
      </c>
      <c r="P207" s="51" t="str">
        <f>IF(AND('Mapa final'!$AB$10="Muy Baja",'Mapa final'!$AD$10="Moderado"),CONCATENATE("R2C",'Mapa final'!$R$10),"")</f>
        <v/>
      </c>
      <c r="Q207" s="52" t="str">
        <f>IF(AND('Mapa final'!$AB$11="Muy Baja",'Mapa final'!$AD$11="Moderado"),CONCATENATE("R2C",'Mapa final'!$R$11),"")</f>
        <v/>
      </c>
      <c r="R207" s="113" t="str">
        <f>IF(AND('Mapa final'!$AB$12="Muy Baja",'Mapa final'!$AD$12="Moderado"),CONCATENATE("R2C",'Mapa final'!$R$12),"")</f>
        <v/>
      </c>
      <c r="S207" s="107" t="str">
        <f>IF(AND('Mapa final'!$AB$10="Muy Baja",'Mapa final'!$AD$10="Mayor"),CONCATENATE("R2C",'Mapa final'!$R$10),"")</f>
        <v/>
      </c>
      <c r="T207" s="44" t="str">
        <f>IF(AND('Mapa final'!$AB$11="Muy Baja",'Mapa final'!$AD$11="Mayor"),CONCATENATE("R2C",'Mapa final'!$R$11),"")</f>
        <v/>
      </c>
      <c r="U207" s="108" t="str">
        <f>IF(AND('Mapa final'!$AB$12="Muy Baja",'Mapa final'!$AD$12="Mayor"),CONCATENATE("R2C",'Mapa final'!$R$12),"")</f>
        <v/>
      </c>
      <c r="V207" s="45" t="str">
        <f>IF(AND('Mapa final'!$AB$10="Muy Baja",'Mapa final'!$AD$10="Catastrófico"),CONCATENATE("R2C",'Mapa final'!$R$10),"")</f>
        <v/>
      </c>
      <c r="W207" s="46" t="str">
        <f>IF(AND('Mapa final'!$AB$11="Muy Baja",'Mapa final'!$AD$11="Catastrófico"),CONCATENATE("R2C",'Mapa final'!$R$11),"")</f>
        <v/>
      </c>
      <c r="X207" s="102" t="str">
        <f>IF(AND('Mapa final'!$AB$12="Muy Baja",'Mapa final'!$AD$12="Catastrófico"),CONCATENATE("R2C",'Mapa final'!$R$12),"")</f>
        <v/>
      </c>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row>
    <row r="208" spans="1:65" ht="15.75" x14ac:dyDescent="0.25">
      <c r="A208" s="58"/>
      <c r="B208" s="282"/>
      <c r="C208" s="282"/>
      <c r="D208" s="283"/>
      <c r="E208" s="258"/>
      <c r="F208" s="254"/>
      <c r="G208" s="254"/>
      <c r="H208" s="254"/>
      <c r="I208" s="254"/>
      <c r="J208" s="117" t="str">
        <f>IF(AND('Mapa final'!$AB$13="Muy Baja",'Mapa final'!$AD$13="Leve"),CONCATENATE("R3C",'Mapa final'!$R$13),"")</f>
        <v/>
      </c>
      <c r="K208" s="56" t="str">
        <f>IF(AND('Mapa final'!$AB$14="Muy Baja",'Mapa final'!$AD$14="Leve"),CONCATENATE("R3C",'Mapa final'!$R$14),"")</f>
        <v/>
      </c>
      <c r="L208" s="118" t="str">
        <f>IF(AND('Mapa final'!$AB$15="Muy Baja",'Mapa final'!$AD$15="Leve"),CONCATENATE("R3C",'Mapa final'!$R$15),"")</f>
        <v/>
      </c>
      <c r="M208" s="117" t="str">
        <f>IF(AND('Mapa final'!$AB$13="Muy Baja",'Mapa final'!$AD$13="Menor"),CONCATENATE("R3C",'Mapa final'!$R$13),"")</f>
        <v/>
      </c>
      <c r="N208" s="56" t="str">
        <f>IF(AND('Mapa final'!$AB$14="Muy Baja",'Mapa final'!$AD$14="Menor"),CONCATENATE("R3C",'Mapa final'!$R$14),"")</f>
        <v/>
      </c>
      <c r="O208" s="118" t="str">
        <f>IF(AND('Mapa final'!$AB$15="Muy Baja",'Mapa final'!$AD$15="Menor"),CONCATENATE("R3C",'Mapa final'!$R$15),"")</f>
        <v/>
      </c>
      <c r="P208" s="51" t="str">
        <f>IF(AND('Mapa final'!$AB$13="Muy Baja",'Mapa final'!$AD$13="Moderado"),CONCATENATE("R3C",'Mapa final'!$R$13),"")</f>
        <v/>
      </c>
      <c r="Q208" s="52" t="str">
        <f>IF(AND('Mapa final'!$AB$14="Muy Baja",'Mapa final'!$AD$14="Moderado"),CONCATENATE("R3C",'Mapa final'!$R$14),"")</f>
        <v/>
      </c>
      <c r="R208" s="113" t="str">
        <f>IF(AND('Mapa final'!$AB$15="Muy Baja",'Mapa final'!$AD$15="Moderado"),CONCATENATE("R3C",'Mapa final'!$R$15),"")</f>
        <v/>
      </c>
      <c r="S208" s="107" t="str">
        <f>IF(AND('Mapa final'!$AB$13="Muy Baja",'Mapa final'!$AD$13="Mayor"),CONCATENATE("R3C",'Mapa final'!$R$13),"")</f>
        <v/>
      </c>
      <c r="T208" s="44" t="str">
        <f>IF(AND('Mapa final'!$AB$14="Muy Baja",'Mapa final'!$AD$14="Mayor"),CONCATENATE("R3C",'Mapa final'!$R$14),"")</f>
        <v/>
      </c>
      <c r="U208" s="108" t="str">
        <f>IF(AND('Mapa final'!$AB$15="Muy Baja",'Mapa final'!$AD$15="Mayor"),CONCATENATE("R3C",'Mapa final'!$R$15),"")</f>
        <v/>
      </c>
      <c r="V208" s="45" t="str">
        <f>IF(AND('Mapa final'!$AB$13="Muy Baja",'Mapa final'!$AD$13="Catastrófico"),CONCATENATE("R3C",'Mapa final'!$R$13),"")</f>
        <v/>
      </c>
      <c r="W208" s="46" t="str">
        <f>IF(AND('Mapa final'!$AB$14="Muy Baja",'Mapa final'!$AD$14="Catastrófico"),CONCATENATE("R3C",'Mapa final'!$R$14),"")</f>
        <v/>
      </c>
      <c r="X208" s="102" t="str">
        <f>IF(AND('Mapa final'!$AB$15="Muy Baja",'Mapa final'!$AD$15="Catastrófico"),CONCATENATE("R3C",'Mapa final'!$R$15),"")</f>
        <v/>
      </c>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row>
    <row r="209" spans="1:65" ht="15.75" x14ac:dyDescent="0.25">
      <c r="A209" s="58"/>
      <c r="B209" s="282"/>
      <c r="C209" s="282"/>
      <c r="D209" s="283"/>
      <c r="E209" s="258"/>
      <c r="F209" s="254"/>
      <c r="G209" s="254"/>
      <c r="H209" s="254"/>
      <c r="I209" s="254"/>
      <c r="J209" s="117" t="str">
        <f>IF(AND('Mapa final'!$AB$16="Muy Baja",'Mapa final'!$AD$16="Leve"),CONCATENATE("R4C",'Mapa final'!$R$16),"")</f>
        <v/>
      </c>
      <c r="K209" s="56" t="str">
        <f>IF(AND('Mapa final'!$AB$17="Muy Baja",'Mapa final'!$AD$17="Leve"),CONCATENATE("R4C",'Mapa final'!$R$17),"")</f>
        <v/>
      </c>
      <c r="L209" s="118" t="str">
        <f>IF(AND('Mapa final'!$AB$18="Muy Baja",'Mapa final'!$AD$18="Leve"),CONCATENATE("R4C",'Mapa final'!$R$18),"")</f>
        <v/>
      </c>
      <c r="M209" s="117" t="str">
        <f>IF(AND('Mapa final'!$AB$16="Muy Baja",'Mapa final'!$AD$16="Menor"),CONCATENATE("R4C",'Mapa final'!$R$16),"")</f>
        <v/>
      </c>
      <c r="N209" s="56" t="str">
        <f>IF(AND('Mapa final'!$AB$17="Muy Baja",'Mapa final'!$AD$17="Menor"),CONCATENATE("R4C",'Mapa final'!$R$17),"")</f>
        <v/>
      </c>
      <c r="O209" s="118" t="str">
        <f>IF(AND('Mapa final'!$AB$18="Muy Baja",'Mapa final'!$AD$18="Menor"),CONCATENATE("R4C",'Mapa final'!$R$18),"")</f>
        <v/>
      </c>
      <c r="P209" s="51" t="str">
        <f>IF(AND('Mapa final'!$AB$16="Muy Baja",'Mapa final'!$AD$16="Moderado"),CONCATENATE("R4C",'Mapa final'!$R$16),"")</f>
        <v/>
      </c>
      <c r="Q209" s="52" t="str">
        <f>IF(AND('Mapa final'!$AB$17="Muy Baja",'Mapa final'!$AD$17="Moderado"),CONCATENATE("R4C",'Mapa final'!$R$17),"")</f>
        <v/>
      </c>
      <c r="R209" s="113" t="str">
        <f>IF(AND('Mapa final'!$AB$18="Muy Baja",'Mapa final'!$AD$18="Moderado"),CONCATENATE("R4C",'Mapa final'!$R$18),"")</f>
        <v/>
      </c>
      <c r="S209" s="107" t="str">
        <f>IF(AND('Mapa final'!$AB$16="Muy Baja",'Mapa final'!$AD$16="Mayor"),CONCATENATE("R4C",'Mapa final'!$R$16),"")</f>
        <v/>
      </c>
      <c r="T209" s="44" t="str">
        <f>IF(AND('Mapa final'!$AB$17="Muy Baja",'Mapa final'!$AD$17="Mayor"),CONCATENATE("R4C",'Mapa final'!$R$17),"")</f>
        <v/>
      </c>
      <c r="U209" s="108" t="str">
        <f>IF(AND('Mapa final'!$AB$18="Muy Baja",'Mapa final'!$AD$18="Mayor"),CONCATENATE("R4C",'Mapa final'!$R$18),"")</f>
        <v/>
      </c>
      <c r="V209" s="45" t="str">
        <f>IF(AND('Mapa final'!$AB$16="Muy Baja",'Mapa final'!$AD$16="Catastrófico"),CONCATENATE("R4C",'Mapa final'!$R$16),"")</f>
        <v/>
      </c>
      <c r="W209" s="46" t="str">
        <f>IF(AND('Mapa final'!$AB$17="Muy Baja",'Mapa final'!$AD$17="Catastrófico"),CONCATENATE("R4C",'Mapa final'!$R$17),"")</f>
        <v/>
      </c>
      <c r="X209" s="102" t="str">
        <f>IF(AND('Mapa final'!$AB$18="Muy Baja",'Mapa final'!$AD$18="Catastrófico"),CONCATENATE("R4C",'Mapa final'!$R$18),"")</f>
        <v/>
      </c>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row>
    <row r="210" spans="1:65" ht="15.75" x14ac:dyDescent="0.25">
      <c r="A210" s="58"/>
      <c r="B210" s="282"/>
      <c r="C210" s="282"/>
      <c r="D210" s="283"/>
      <c r="E210" s="258"/>
      <c r="F210" s="254"/>
      <c r="G210" s="254"/>
      <c r="H210" s="254"/>
      <c r="I210" s="254"/>
      <c r="J210" s="117" t="str">
        <f>IF(AND('Mapa final'!$AB$19="Muy Baja",'Mapa final'!$AD$19="Leve"),CONCATENATE("R5C",'Mapa final'!$R$19),"")</f>
        <v/>
      </c>
      <c r="K210" s="56" t="str">
        <f>IF(AND('Mapa final'!$AB$20="Muy Baja",'Mapa final'!$AD$20="Leve"),CONCATENATE("R5C",'Mapa final'!$R$20),"")</f>
        <v/>
      </c>
      <c r="L210" s="118" t="str">
        <f>IF(AND('Mapa final'!$AB$21="Muy Baja",'Mapa final'!$AD$21="Leve"),CONCATENATE("R5C",'Mapa final'!$R$21),"")</f>
        <v/>
      </c>
      <c r="M210" s="117" t="str">
        <f>IF(AND('Mapa final'!$AB$19="Muy Baja",'Mapa final'!$AD$19="Menor"),CONCATENATE("R5C",'Mapa final'!$R$19),"")</f>
        <v/>
      </c>
      <c r="N210" s="56" t="str">
        <f>IF(AND('Mapa final'!$AB$20="Muy Baja",'Mapa final'!$AD$20="Menor"),CONCATENATE("R5C",'Mapa final'!$R$20),"")</f>
        <v/>
      </c>
      <c r="O210" s="118" t="str">
        <f>IF(AND('Mapa final'!$AB$21="Muy Baja",'Mapa final'!$AD$21="Menor"),CONCATENATE("R5C",'Mapa final'!$R$21),"")</f>
        <v/>
      </c>
      <c r="P210" s="51" t="str">
        <f>IF(AND('Mapa final'!$AB$19="Muy Baja",'Mapa final'!$AD$19="Moderado"),CONCATENATE("R5C",'Mapa final'!$R$19),"")</f>
        <v/>
      </c>
      <c r="Q210" s="52" t="str">
        <f>IF(AND('Mapa final'!$AB$20="Muy Baja",'Mapa final'!$AD$20="Moderado"),CONCATENATE("R5C",'Mapa final'!$R$20),"")</f>
        <v/>
      </c>
      <c r="R210" s="113" t="str">
        <f>IF(AND('Mapa final'!$AB$21="Muy Baja",'Mapa final'!$AD$21="Moderado"),CONCATENATE("R5C",'Mapa final'!$R$21),"")</f>
        <v/>
      </c>
      <c r="S210" s="107" t="str">
        <f>IF(AND('Mapa final'!$AB$19="Muy Baja",'Mapa final'!$AD$19="Mayor"),CONCATENATE("R5C",'Mapa final'!$R$19),"")</f>
        <v/>
      </c>
      <c r="T210" s="44" t="str">
        <f>IF(AND('Mapa final'!$AB$20="Muy Baja",'Mapa final'!$AD$20="Mayor"),CONCATENATE("R5C",'Mapa final'!$R$20),"")</f>
        <v/>
      </c>
      <c r="U210" s="108" t="str">
        <f>IF(AND('Mapa final'!$AB$21="Muy Baja",'Mapa final'!$AD$21="Mayor"),CONCATENATE("R5C",'Mapa final'!$R$21),"")</f>
        <v/>
      </c>
      <c r="V210" s="45" t="str">
        <f>IF(AND('Mapa final'!$AB$19="Muy Baja",'Mapa final'!$AD$19="Catastrófico"),CONCATENATE("R5C",'Mapa final'!$R$19),"")</f>
        <v/>
      </c>
      <c r="W210" s="46" t="str">
        <f>IF(AND('Mapa final'!$AB$20="Muy Baja",'Mapa final'!$AD$20="Catastrófico"),CONCATENATE("R5C",'Mapa final'!$R$20),"")</f>
        <v/>
      </c>
      <c r="X210" s="102" t="str">
        <f>IF(AND('Mapa final'!$AB$21="Muy Baja",'Mapa final'!$AD$21="Catastrófico"),CONCATENATE("R5C",'Mapa final'!$R$21),"")</f>
        <v/>
      </c>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row>
    <row r="211" spans="1:65" ht="15.75" x14ac:dyDescent="0.25">
      <c r="A211" s="58"/>
      <c r="B211" s="282"/>
      <c r="C211" s="282"/>
      <c r="D211" s="283"/>
      <c r="E211" s="258"/>
      <c r="F211" s="254"/>
      <c r="G211" s="254"/>
      <c r="H211" s="254"/>
      <c r="I211" s="254"/>
      <c r="J211" s="117" t="str">
        <f>IF(AND('Mapa final'!$AB$22="Muy Baja",'Mapa final'!$AD$22="Leve"),CONCATENATE("R6C",'Mapa final'!$R$22),"")</f>
        <v/>
      </c>
      <c r="K211" s="56" t="str">
        <f>IF(AND('Mapa final'!$AB$23="Muy Baja",'Mapa final'!$AD$23="Leve"),CONCATENATE("R6C",'Mapa final'!$R$23),"")</f>
        <v/>
      </c>
      <c r="L211" s="118" t="str">
        <f>IF(AND('Mapa final'!$AB$24="Muy Baja",'Mapa final'!$AD$24="Leve"),CONCATENATE("R6C",'Mapa final'!$R$24),"")</f>
        <v/>
      </c>
      <c r="M211" s="117" t="str">
        <f>IF(AND('Mapa final'!$AB$22="Muy Baja",'Mapa final'!$AD$22="Menor"),CONCATENATE("R6C",'Mapa final'!$R$22),"")</f>
        <v/>
      </c>
      <c r="N211" s="56" t="str">
        <f>IF(AND('Mapa final'!$AB$23="Muy Baja",'Mapa final'!$AD$23="Menor"),CONCATENATE("R6C",'Mapa final'!$R$23),"")</f>
        <v/>
      </c>
      <c r="O211" s="118" t="str">
        <f>IF(AND('Mapa final'!$AB$24="Muy Baja",'Mapa final'!$AD$24="Menor"),CONCATENATE("R6C",'Mapa final'!$R$24),"")</f>
        <v/>
      </c>
      <c r="P211" s="51" t="str">
        <f>IF(AND('Mapa final'!$AB$22="Muy Baja",'Mapa final'!$AD$22="Moderado"),CONCATENATE("R6C",'Mapa final'!$R$22),"")</f>
        <v>R6C1</v>
      </c>
      <c r="Q211" s="52" t="str">
        <f>IF(AND('Mapa final'!$AB$23="Muy Baja",'Mapa final'!$AD$23="Moderado"),CONCATENATE("R6C",'Mapa final'!$R$23),"")</f>
        <v/>
      </c>
      <c r="R211" s="113" t="str">
        <f>IF(AND('Mapa final'!$AB$24="Muy Baja",'Mapa final'!$AD$24="Moderado"),CONCATENATE("R6C",'Mapa final'!$R$24),"")</f>
        <v/>
      </c>
      <c r="S211" s="107" t="str">
        <f>IF(AND('Mapa final'!$AB$22="Muy Baja",'Mapa final'!$AD$22="Mayor"),CONCATENATE("R6C",'Mapa final'!$R$22),"")</f>
        <v/>
      </c>
      <c r="T211" s="44" t="str">
        <f>IF(AND('Mapa final'!$AB$23="Muy Baja",'Mapa final'!$AD$23="Mayor"),CONCATENATE("R6C",'Mapa final'!$R$23),"")</f>
        <v/>
      </c>
      <c r="U211" s="108" t="str">
        <f>IF(AND('Mapa final'!$AB$24="Muy Baja",'Mapa final'!$AD$24="Mayor"),CONCATENATE("R6C",'Mapa final'!$R$24),"")</f>
        <v/>
      </c>
      <c r="V211" s="45" t="str">
        <f>IF(AND('Mapa final'!$AB$22="Muy Baja",'Mapa final'!$AD$22="Catastrófico"),CONCATENATE("R6C",'Mapa final'!$R$22),"")</f>
        <v/>
      </c>
      <c r="W211" s="46" t="str">
        <f>IF(AND('Mapa final'!$AB$23="Muy Baja",'Mapa final'!$AD$23="Catastrófico"),CONCATENATE("R6C",'Mapa final'!$R$23),"")</f>
        <v/>
      </c>
      <c r="X211" s="102" t="str">
        <f>IF(AND('Mapa final'!$AB$24="Muy Baja",'Mapa final'!$AD$24="Catastrófico"),CONCATENATE("R6C",'Mapa final'!$R$24),"")</f>
        <v/>
      </c>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row>
    <row r="212" spans="1:65" ht="15.75" x14ac:dyDescent="0.25">
      <c r="A212" s="58"/>
      <c r="B212" s="282"/>
      <c r="C212" s="282"/>
      <c r="D212" s="283"/>
      <c r="E212" s="258"/>
      <c r="F212" s="254"/>
      <c r="G212" s="254"/>
      <c r="H212" s="254"/>
      <c r="I212" s="254"/>
      <c r="J212" s="117" t="str">
        <f>IF(AND('Mapa final'!$AB$25="Muy Baja",'Mapa final'!$AD$25="Leve"),CONCATENATE("R7C",'Mapa final'!$R$25),"")</f>
        <v/>
      </c>
      <c r="K212" s="56" t="str">
        <f>IF(AND('Mapa final'!$AB$26="Muy Baja",'Mapa final'!$AD$26="Leve"),CONCATENATE("R7C",'Mapa final'!$R$26),"")</f>
        <v/>
      </c>
      <c r="L212" s="118" t="str">
        <f>IF(AND('Mapa final'!$AB$27="Muy Baja",'Mapa final'!$AD$27="Leve"),CONCATENATE("R7C",'Mapa final'!$R$27),"")</f>
        <v/>
      </c>
      <c r="M212" s="117" t="str">
        <f>IF(AND('Mapa final'!$AB$25="Muy Baja",'Mapa final'!$AD$25="Menor"),CONCATENATE("R7C",'Mapa final'!$R$25),"")</f>
        <v/>
      </c>
      <c r="N212" s="56" t="str">
        <f>IF(AND('Mapa final'!$AB$26="Muy Baja",'Mapa final'!$AD$26="Menor"),CONCATENATE("R7C",'Mapa final'!$R$26),"")</f>
        <v/>
      </c>
      <c r="O212" s="118" t="str">
        <f>IF(AND('Mapa final'!$AB$27="Muy Baja",'Mapa final'!$AD$27="Menor"),CONCATENATE("R7C",'Mapa final'!$R$27),"")</f>
        <v/>
      </c>
      <c r="P212" s="51" t="str">
        <f>IF(AND('Mapa final'!$AB$25="Muy Baja",'Mapa final'!$AD$25="Moderado"),CONCATENATE("R7C",'Mapa final'!$R$25),"")</f>
        <v>R7C1</v>
      </c>
      <c r="Q212" s="52" t="str">
        <f>IF(AND('Mapa final'!$AB$26="Muy Baja",'Mapa final'!$AD$26="Moderado"),CONCATENATE("R7C",'Mapa final'!$R$26),"")</f>
        <v/>
      </c>
      <c r="R212" s="113" t="str">
        <f>IF(AND('Mapa final'!$AB$27="Muy Baja",'Mapa final'!$AD$27="Moderado"),CONCATENATE("R7C",'Mapa final'!$R$27),"")</f>
        <v/>
      </c>
      <c r="S212" s="107" t="str">
        <f>IF(AND('Mapa final'!$AB$25="Muy Baja",'Mapa final'!$AD$25="Mayor"),CONCATENATE("R7C",'Mapa final'!$R$25),"")</f>
        <v/>
      </c>
      <c r="T212" s="44" t="str">
        <f>IF(AND('Mapa final'!$AB$26="Muy Baja",'Mapa final'!$AD$26="Mayor"),CONCATENATE("R7C",'Mapa final'!$R$26),"")</f>
        <v/>
      </c>
      <c r="U212" s="108" t="str">
        <f>IF(AND('Mapa final'!$AB$27="Muy Baja",'Mapa final'!$AD$27="Mayor"),CONCATENATE("R7C",'Mapa final'!$R$27),"")</f>
        <v/>
      </c>
      <c r="V212" s="45" t="str">
        <f>IF(AND('Mapa final'!$AB$25="Muy Baja",'Mapa final'!$AD$25="Catastrófico"),CONCATENATE("R7C",'Mapa final'!$R$25),"")</f>
        <v/>
      </c>
      <c r="W212" s="46" t="str">
        <f>IF(AND('Mapa final'!$AB$26="Muy Baja",'Mapa final'!$AD$26="Catastrófico"),CONCATENATE("R7C",'Mapa final'!$R$26),"")</f>
        <v/>
      </c>
      <c r="X212" s="102" t="str">
        <f>IF(AND('Mapa final'!$AB$27="Muy Baja",'Mapa final'!$AD$27="Catastrófico"),CONCATENATE("R7C",'Mapa final'!$R$27),"")</f>
        <v/>
      </c>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row>
    <row r="213" spans="1:65" ht="15.75" x14ac:dyDescent="0.25">
      <c r="A213" s="58"/>
      <c r="B213" s="282"/>
      <c r="C213" s="282"/>
      <c r="D213" s="283"/>
      <c r="E213" s="258"/>
      <c r="F213" s="254"/>
      <c r="G213" s="254"/>
      <c r="H213" s="254"/>
      <c r="I213" s="254"/>
      <c r="J213" s="117" t="str">
        <f>IF(AND('Mapa final'!$AB$28="Muy Baja",'Mapa final'!$AD$28="Leve"),CONCATENATE("R8C",'Mapa final'!$R$28),"")</f>
        <v/>
      </c>
      <c r="K213" s="56" t="str">
        <f>IF(AND('Mapa final'!$AB$29="Muy Baja",'Mapa final'!$AD$29="Leve"),CONCATENATE("R8C",'Mapa final'!$R$29),"")</f>
        <v/>
      </c>
      <c r="L213" s="118" t="str">
        <f>IF(AND('Mapa final'!$AB$30="Muy Baja",'Mapa final'!$AD$30="Leve"),CONCATENATE("R8C",'Mapa final'!$R$30),"")</f>
        <v/>
      </c>
      <c r="M213" s="117" t="str">
        <f>IF(AND('Mapa final'!$AB$28="Muy Baja",'Mapa final'!$AD$28="Menor"),CONCATENATE("R8C",'Mapa final'!$R$28),"")</f>
        <v/>
      </c>
      <c r="N213" s="56" t="str">
        <f>IF(AND('Mapa final'!$AB$29="Muy Baja",'Mapa final'!$AD$29="Menor"),CONCATENATE("R8C",'Mapa final'!$R$29),"")</f>
        <v/>
      </c>
      <c r="O213" s="118" t="str">
        <f>IF(AND('Mapa final'!$AB$30="Muy Baja",'Mapa final'!$AD$30="Menor"),CONCATENATE("R8C",'Mapa final'!$R$30),"")</f>
        <v/>
      </c>
      <c r="P213" s="51" t="str">
        <f>IF(AND('Mapa final'!$AB$28="Muy Baja",'Mapa final'!$AD$28="Moderado"),CONCATENATE("R8C",'Mapa final'!$R$28),"")</f>
        <v/>
      </c>
      <c r="Q213" s="52" t="str">
        <f>IF(AND('Mapa final'!$AB$29="Muy Baja",'Mapa final'!$AD$29="Moderado"),CONCATENATE("R8C",'Mapa final'!$R$29),"")</f>
        <v/>
      </c>
      <c r="R213" s="113" t="str">
        <f>IF(AND('Mapa final'!$AB$30="Muy Baja",'Mapa final'!$AD$30="Moderado"),CONCATENATE("R8C",'Mapa final'!$R$30),"")</f>
        <v/>
      </c>
      <c r="S213" s="107" t="str">
        <f>IF(AND('Mapa final'!$AB$28="Muy Baja",'Mapa final'!$AD$28="Mayor"),CONCATENATE("R8C",'Mapa final'!$R$28),"")</f>
        <v/>
      </c>
      <c r="T213" s="44" t="str">
        <f>IF(AND('Mapa final'!$AB$29="Muy Baja",'Mapa final'!$AD$29="Mayor"),CONCATENATE("R8C",'Mapa final'!$R$29),"")</f>
        <v/>
      </c>
      <c r="U213" s="108" t="str">
        <f>IF(AND('Mapa final'!$AB$30="Muy Baja",'Mapa final'!$AD$30="Mayor"),CONCATENATE("R8C",'Mapa final'!$R$30),"")</f>
        <v/>
      </c>
      <c r="V213" s="45" t="str">
        <f>IF(AND('Mapa final'!$AB$28="Muy Baja",'Mapa final'!$AD$28="Catastrófico"),CONCATENATE("R8C",'Mapa final'!$R$28),"")</f>
        <v/>
      </c>
      <c r="W213" s="46" t="str">
        <f>IF(AND('Mapa final'!$AB$29="Muy Baja",'Mapa final'!$AD$29="Catastrófico"),CONCATENATE("R8C",'Mapa final'!$R$29),"")</f>
        <v/>
      </c>
      <c r="X213" s="102" t="str">
        <f>IF(AND('Mapa final'!$AB$30="Muy Baja",'Mapa final'!$AD$30="Catastrófico"),CONCATENATE("R8C",'Mapa final'!$R$30),"")</f>
        <v/>
      </c>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row>
    <row r="214" spans="1:65" ht="15.75" x14ac:dyDescent="0.25">
      <c r="A214" s="58"/>
      <c r="B214" s="282"/>
      <c r="C214" s="282"/>
      <c r="D214" s="283"/>
      <c r="E214" s="258"/>
      <c r="F214" s="254"/>
      <c r="G214" s="254"/>
      <c r="H214" s="254"/>
      <c r="I214" s="254"/>
      <c r="J214" s="117" t="str">
        <f>IF(AND('Mapa final'!$AB$31="Muy Baja",'Mapa final'!$AD$31="Leve"),CONCATENATE("R9C",'Mapa final'!$R$31),"")</f>
        <v/>
      </c>
      <c r="K214" s="56" t="str">
        <f>IF(AND('Mapa final'!$AB$32="Muy Baja",'Mapa final'!$AD$32="Leve"),CONCATENATE("R9C",'Mapa final'!$R$32),"")</f>
        <v/>
      </c>
      <c r="L214" s="118" t="str">
        <f>IF(AND('Mapa final'!$AB$33="Muy Baja",'Mapa final'!$AD$33="Leve"),CONCATENATE("R9C",'Mapa final'!$R$33),"")</f>
        <v/>
      </c>
      <c r="M214" s="117" t="str">
        <f>IF(AND('Mapa final'!$AB$31="Muy Baja",'Mapa final'!$AD$31="Menor"),CONCATENATE("R9C",'Mapa final'!$R$31),"")</f>
        <v/>
      </c>
      <c r="N214" s="56" t="str">
        <f>IF(AND('Mapa final'!$AB$32="Muy Baja",'Mapa final'!$AD$32="Menor"),CONCATENATE("R9C",'Mapa final'!$R$32),"")</f>
        <v/>
      </c>
      <c r="O214" s="118" t="str">
        <f>IF(AND('Mapa final'!$AB$33="Muy Baja",'Mapa final'!$AD$33="Menor"),CONCATENATE("R9C",'Mapa final'!$R$33),"")</f>
        <v/>
      </c>
      <c r="P214" s="51" t="str">
        <f>IF(AND('Mapa final'!$AB$31="Muy Baja",'Mapa final'!$AD$31="Moderado"),CONCATENATE("R9C",'Mapa final'!$R$31),"")</f>
        <v/>
      </c>
      <c r="Q214" s="52" t="str">
        <f>IF(AND('Mapa final'!$AB$32="Muy Baja",'Mapa final'!$AD$32="Moderado"),CONCATENATE("R9C",'Mapa final'!$R$32),"")</f>
        <v/>
      </c>
      <c r="R214" s="113" t="str">
        <f>IF(AND('Mapa final'!$AB$33="Muy Baja",'Mapa final'!$AD$33="Moderado"),CONCATENATE("R9C",'Mapa final'!$R$33),"")</f>
        <v/>
      </c>
      <c r="S214" s="107" t="str">
        <f>IF(AND('Mapa final'!$AB$31="Muy Baja",'Mapa final'!$AD$31="Mayor"),CONCATENATE("R9C",'Mapa final'!$R$31),"")</f>
        <v/>
      </c>
      <c r="T214" s="44" t="str">
        <f>IF(AND('Mapa final'!$AB$32="Muy Baja",'Mapa final'!$AD$32="Mayor"),CONCATENATE("R9C",'Mapa final'!$R$32),"")</f>
        <v/>
      </c>
      <c r="U214" s="108" t="str">
        <f>IF(AND('Mapa final'!$AB$33="Muy Baja",'Mapa final'!$AD$33="Mayor"),CONCATENATE("R9C",'Mapa final'!$R$33),"")</f>
        <v/>
      </c>
      <c r="V214" s="45" t="str">
        <f>IF(AND('Mapa final'!$AB$31="Muy Baja",'Mapa final'!$AD$31="Catastrófico"),CONCATENATE("R9C",'Mapa final'!$R$31),"")</f>
        <v/>
      </c>
      <c r="W214" s="46" t="str">
        <f>IF(AND('Mapa final'!$AB$32="Muy Baja",'Mapa final'!$AD$32="Catastrófico"),CONCATENATE("R9C",'Mapa final'!$R$32),"")</f>
        <v/>
      </c>
      <c r="X214" s="102" t="str">
        <f>IF(AND('Mapa final'!$AB$33="Muy Baja",'Mapa final'!$AD$33="Catastrófico"),CONCATENATE("R9C",'Mapa final'!$R$33),"")</f>
        <v/>
      </c>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row>
    <row r="215" spans="1:65" ht="15.75" x14ac:dyDescent="0.25">
      <c r="A215" s="58"/>
      <c r="B215" s="282"/>
      <c r="C215" s="282"/>
      <c r="D215" s="283"/>
      <c r="E215" s="258"/>
      <c r="F215" s="254"/>
      <c r="G215" s="254"/>
      <c r="H215" s="254"/>
      <c r="I215" s="254"/>
      <c r="J215" s="117" t="str">
        <f>IF(AND('Mapa final'!$AB$34="Muy Baja",'Mapa final'!$AD$34="Leve"),CONCATENATE("R10C",'Mapa final'!$R$34),"")</f>
        <v/>
      </c>
      <c r="K215" s="56" t="str">
        <f>IF(AND('Mapa final'!$AB$35="Muy Baja",'Mapa final'!$AD$35="Leve"),CONCATENATE("R10C",'Mapa final'!$R$35),"")</f>
        <v/>
      </c>
      <c r="L215" s="118" t="str">
        <f>IF(AND('Mapa final'!$AB$36="Muy Baja",'Mapa final'!$AD$36="Leve"),CONCATENATE("R10C",'Mapa final'!$R$36),"")</f>
        <v/>
      </c>
      <c r="M215" s="117" t="str">
        <f>IF(AND('Mapa final'!$AB$34="Muy Baja",'Mapa final'!$AD$34="Menor"),CONCATENATE("R10C",'Mapa final'!$R$34),"")</f>
        <v/>
      </c>
      <c r="N215" s="56" t="str">
        <f>IF(AND('Mapa final'!$AB$35="Muy Baja",'Mapa final'!$AD$35="Menor"),CONCATENATE("R10C",'Mapa final'!$R$35),"")</f>
        <v/>
      </c>
      <c r="O215" s="118" t="str">
        <f>IF(AND('Mapa final'!$AB$36="Muy Baja",'Mapa final'!$AD$36="Menor"),CONCATENATE("R10C",'Mapa final'!$R$36),"")</f>
        <v/>
      </c>
      <c r="P215" s="51" t="str">
        <f>IF(AND('Mapa final'!$AB$34="Muy Baja",'Mapa final'!$AD$34="Moderado"),CONCATENATE("R10C",'Mapa final'!$R$34),"")</f>
        <v/>
      </c>
      <c r="Q215" s="52" t="str">
        <f>IF(AND('Mapa final'!$AB$35="Muy Baja",'Mapa final'!$AD$35="Moderado"),CONCATENATE("R10C",'Mapa final'!$R$35),"")</f>
        <v/>
      </c>
      <c r="R215" s="113" t="str">
        <f>IF(AND('Mapa final'!$AB$36="Muy Baja",'Mapa final'!$AD$36="Moderado"),CONCATENATE("R10C",'Mapa final'!$R$36),"")</f>
        <v/>
      </c>
      <c r="S215" s="107" t="str">
        <f>IF(AND('Mapa final'!$AB$34="Muy Baja",'Mapa final'!$AD$34="Mayor"),CONCATENATE("R10C",'Mapa final'!$R$34),"")</f>
        <v/>
      </c>
      <c r="T215" s="44" t="str">
        <f>IF(AND('Mapa final'!$AB$35="Muy Baja",'Mapa final'!$AD$35="Mayor"),CONCATENATE("R10C",'Mapa final'!$R$35),"")</f>
        <v/>
      </c>
      <c r="U215" s="108" t="str">
        <f>IF(AND('Mapa final'!$AB$36="Muy Baja",'Mapa final'!$AD$36="Mayor"),CONCATENATE("R10C",'Mapa final'!$R$36),"")</f>
        <v/>
      </c>
      <c r="V215" s="45" t="str">
        <f>IF(AND('Mapa final'!$AB$34="Muy Baja",'Mapa final'!$AD$34="Catastrófico"),CONCATENATE("R10C",'Mapa final'!$R$34),"")</f>
        <v/>
      </c>
      <c r="W215" s="46" t="str">
        <f>IF(AND('Mapa final'!$AB$35="Muy Baja",'Mapa final'!$AD$35="Catastrófico"),CONCATENATE("R10C",'Mapa final'!$R$35),"")</f>
        <v/>
      </c>
      <c r="X215" s="102" t="str">
        <f>IF(AND('Mapa final'!$AB$36="Muy Baja",'Mapa final'!$AD$36="Catastrófico"),CONCATENATE("R10C",'Mapa final'!$R$36),"")</f>
        <v/>
      </c>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row>
    <row r="216" spans="1:65" ht="15.75" x14ac:dyDescent="0.25">
      <c r="A216" s="58"/>
      <c r="B216" s="282"/>
      <c r="C216" s="282"/>
      <c r="D216" s="283"/>
      <c r="E216" s="258"/>
      <c r="F216" s="254"/>
      <c r="G216" s="254"/>
      <c r="H216" s="254"/>
      <c r="I216" s="254"/>
      <c r="J216" s="117" t="str">
        <f>IF(AND('Mapa final'!$AB$37="Muy Baja",'Mapa final'!$AD$37="Leve"),CONCATENATE("R11C",'Mapa final'!$R$37),"")</f>
        <v/>
      </c>
      <c r="K216" s="56" t="str">
        <f>IF(AND('Mapa final'!$AB$38="Muy Baja",'Mapa final'!$AD$38="Leve"),CONCATENATE("R11C",'Mapa final'!$R$38),"")</f>
        <v/>
      </c>
      <c r="L216" s="118" t="str">
        <f>IF(AND('Mapa final'!$AB$39="Muy Baja",'Mapa final'!$AD$39="Leve"),CONCATENATE("R11C",'Mapa final'!$R$39),"")</f>
        <v/>
      </c>
      <c r="M216" s="117" t="str">
        <f>IF(AND('Mapa final'!$AB$37="Muy Baja",'Mapa final'!$AD$37="Menor"),CONCATENATE("R11C",'Mapa final'!$R$37),"")</f>
        <v/>
      </c>
      <c r="N216" s="56" t="str">
        <f>IF(AND('Mapa final'!$AB$38="Muy Baja",'Mapa final'!$AD$38="Menor"),CONCATENATE("R11C",'Mapa final'!$R$38),"")</f>
        <v/>
      </c>
      <c r="O216" s="118" t="str">
        <f>IF(AND('Mapa final'!$AB$39="Muy Baja",'Mapa final'!$AD$39="Menor"),CONCATENATE("R11C",'Mapa final'!$R$39),"")</f>
        <v/>
      </c>
      <c r="P216" s="51" t="str">
        <f>IF(AND('Mapa final'!$AB$37="Muy Baja",'Mapa final'!$AD$37="Moderado"),CONCATENATE("R11C",'Mapa final'!$R$37),"")</f>
        <v/>
      </c>
      <c r="Q216" s="52" t="str">
        <f>IF(AND('Mapa final'!$AB$38="Muy Baja",'Mapa final'!$AD$38="Moderado"),CONCATENATE("R11C",'Mapa final'!$R$38),"")</f>
        <v/>
      </c>
      <c r="R216" s="113" t="str">
        <f>IF(AND('Mapa final'!$AB$39="Muy Baja",'Mapa final'!$AD$39="Moderado"),CONCATENATE("R11C",'Mapa final'!$R$39),"")</f>
        <v/>
      </c>
      <c r="S216" s="107" t="str">
        <f>IF(AND('Mapa final'!$AB$37="Muy Baja",'Mapa final'!$AD$37="Mayor"),CONCATENATE("R11C",'Mapa final'!$R$37),"")</f>
        <v/>
      </c>
      <c r="T216" s="44" t="str">
        <f>IF(AND('Mapa final'!$AB$38="Muy Baja",'Mapa final'!$AD$38="Mayor"),CONCATENATE("R11C",'Mapa final'!$R$38),"")</f>
        <v/>
      </c>
      <c r="U216" s="108" t="str">
        <f>IF(AND('Mapa final'!$AB$39="Muy Baja",'Mapa final'!$AD$39="Mayor"),CONCATENATE("R11C",'Mapa final'!$R$39),"")</f>
        <v/>
      </c>
      <c r="V216" s="45" t="str">
        <f>IF(AND('Mapa final'!$AB$37="Muy Baja",'Mapa final'!$AD$37="Catastrófico"),CONCATENATE("R11C",'Mapa final'!$R$37),"")</f>
        <v/>
      </c>
      <c r="W216" s="46" t="str">
        <f>IF(AND('Mapa final'!$AB$38="Muy Baja",'Mapa final'!$AD$38="Catastrófico"),CONCATENATE("R11C",'Mapa final'!$R$38),"")</f>
        <v/>
      </c>
      <c r="X216" s="102" t="str">
        <f>IF(AND('Mapa final'!$AB$39="Muy Baja",'Mapa final'!$AD$39="Catastrófico"),CONCATENATE("R11C",'Mapa final'!$R$39),"")</f>
        <v/>
      </c>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row>
    <row r="217" spans="1:65" ht="15.75" x14ac:dyDescent="0.25">
      <c r="A217" s="58"/>
      <c r="B217" s="282"/>
      <c r="C217" s="282"/>
      <c r="D217" s="283"/>
      <c r="E217" s="258"/>
      <c r="F217" s="254"/>
      <c r="G217" s="254"/>
      <c r="H217" s="254"/>
      <c r="I217" s="254"/>
      <c r="J217" s="117" t="str">
        <f>IF(AND('Mapa final'!$AB$40="Muy Baja",'Mapa final'!$AD$40="Leve"),CONCATENATE("R12C",'Mapa final'!$R$40),"")</f>
        <v/>
      </c>
      <c r="K217" s="56" t="str">
        <f>IF(AND('Mapa final'!$AB$41="Muy Baja",'Mapa final'!$AD$41="Leve"),CONCATENATE("R12C",'Mapa final'!$R$41),"")</f>
        <v/>
      </c>
      <c r="L217" s="118" t="str">
        <f>IF(AND('Mapa final'!$AB$42="Muy Baja",'Mapa final'!$AD$42="Leve"),CONCATENATE("R12C",'Mapa final'!$R$42),"")</f>
        <v/>
      </c>
      <c r="M217" s="117" t="str">
        <f>IF(AND('Mapa final'!$AB$40="Muy Baja",'Mapa final'!$AD$40="Menor"),CONCATENATE("R12C",'Mapa final'!$R$40),"")</f>
        <v/>
      </c>
      <c r="N217" s="56" t="str">
        <f>IF(AND('Mapa final'!$AB$41="Muy Baja",'Mapa final'!$AD$41="Menor"),CONCATENATE("R12C",'Mapa final'!$R$41),"")</f>
        <v/>
      </c>
      <c r="O217" s="118" t="str">
        <f>IF(AND('Mapa final'!$AB$42="Muy Baja",'Mapa final'!$AD$42="Menor"),CONCATENATE("R12C",'Mapa final'!$R$42),"")</f>
        <v/>
      </c>
      <c r="P217" s="51" t="str">
        <f>IF(AND('Mapa final'!$AB$40="Muy Baja",'Mapa final'!$AD$40="Moderado"),CONCATENATE("R12C",'Mapa final'!$R$40),"")</f>
        <v/>
      </c>
      <c r="Q217" s="52" t="str">
        <f>IF(AND('Mapa final'!$AB$41="Muy Baja",'Mapa final'!$AD$41="Moderado"),CONCATENATE("R12C",'Mapa final'!$R$41),"")</f>
        <v/>
      </c>
      <c r="R217" s="113" t="str">
        <f>IF(AND('Mapa final'!$AB$42="Muy Baja",'Mapa final'!$AD$42="Moderado"),CONCATENATE("R12C",'Mapa final'!$R$42),"")</f>
        <v/>
      </c>
      <c r="S217" s="107" t="str">
        <f>IF(AND('Mapa final'!$AB$40="Muy Baja",'Mapa final'!$AD$40="Mayor"),CONCATENATE("R12C",'Mapa final'!$R$40),"")</f>
        <v/>
      </c>
      <c r="T217" s="44" t="str">
        <f>IF(AND('Mapa final'!$AB$41="Muy Baja",'Mapa final'!$AD$41="Mayor"),CONCATENATE("R12C",'Mapa final'!$R$41),"")</f>
        <v/>
      </c>
      <c r="U217" s="108" t="str">
        <f>IF(AND('Mapa final'!$AB$42="Muy Baja",'Mapa final'!$AD$42="Mayor"),CONCATENATE("R12C",'Mapa final'!$R$42),"")</f>
        <v/>
      </c>
      <c r="V217" s="45" t="str">
        <f>IF(AND('Mapa final'!$AB$40="Muy Baja",'Mapa final'!$AD$40="Catastrófico"),CONCATENATE("R12C",'Mapa final'!$R$40),"")</f>
        <v/>
      </c>
      <c r="W217" s="46" t="str">
        <f>IF(AND('Mapa final'!$AB$41="Muy Baja",'Mapa final'!$AD$41="Catastrófico"),CONCATENATE("R12C",'Mapa final'!$R$41),"")</f>
        <v/>
      </c>
      <c r="X217" s="102" t="str">
        <f>IF(AND('Mapa final'!$AB$42="Muy Baja",'Mapa final'!$AD$42="Catastrófico"),CONCATENATE("R12C",'Mapa final'!$R$42),"")</f>
        <v/>
      </c>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row>
    <row r="218" spans="1:65" ht="15.75" x14ac:dyDescent="0.25">
      <c r="A218" s="58"/>
      <c r="B218" s="282"/>
      <c r="C218" s="282"/>
      <c r="D218" s="283"/>
      <c r="E218" s="258"/>
      <c r="F218" s="254"/>
      <c r="G218" s="254"/>
      <c r="H218" s="254"/>
      <c r="I218" s="254"/>
      <c r="J218" s="117" t="str">
        <f>IF(AND('Mapa final'!$AB$43="Muy Baja",'Mapa final'!$AD$43="Leve"),CONCATENATE("R13C",'Mapa final'!$R$43),"")</f>
        <v/>
      </c>
      <c r="K218" s="56" t="str">
        <f>IF(AND('Mapa final'!$AB$44="Muy Baja",'Mapa final'!$AD$44="Leve"),CONCATENATE("R13C",'Mapa final'!$R$44),"")</f>
        <v/>
      </c>
      <c r="L218" s="118" t="str">
        <f>IF(AND('Mapa final'!$AB$45="Muy Baja",'Mapa final'!$AD$45="Leve"),CONCATENATE("R13C",'Mapa final'!$R$45),"")</f>
        <v/>
      </c>
      <c r="M218" s="117" t="str">
        <f>IF(AND('Mapa final'!$AB$43="Muy Baja",'Mapa final'!$AD$43="Menor"),CONCATENATE("R13C",'Mapa final'!$R$43),"")</f>
        <v/>
      </c>
      <c r="N218" s="56" t="str">
        <f>IF(AND('Mapa final'!$AB$44="Muy Baja",'Mapa final'!$AD$44="Menor"),CONCATENATE("R13C",'Mapa final'!$R$44),"")</f>
        <v/>
      </c>
      <c r="O218" s="118" t="str">
        <f>IF(AND('Mapa final'!$AB$45="Muy Baja",'Mapa final'!$AD$45="Menor"),CONCATENATE("R13C",'Mapa final'!$R$45),"")</f>
        <v/>
      </c>
      <c r="P218" s="51" t="str">
        <f>IF(AND('Mapa final'!$AB$43="Muy Baja",'Mapa final'!$AD$43="Moderado"),CONCATENATE("R13C",'Mapa final'!$R$43),"")</f>
        <v>R13C1</v>
      </c>
      <c r="Q218" s="52" t="str">
        <f>IF(AND('Mapa final'!$AB$44="Muy Baja",'Mapa final'!$AD$44="Moderado"),CONCATENATE("R13C",'Mapa final'!$R$44),"")</f>
        <v/>
      </c>
      <c r="R218" s="113" t="str">
        <f>IF(AND('Mapa final'!$AB$45="Muy Baja",'Mapa final'!$AD$45="Moderado"),CONCATENATE("R13C",'Mapa final'!$R$45),"")</f>
        <v/>
      </c>
      <c r="S218" s="107" t="str">
        <f>IF(AND('Mapa final'!$AB$43="Muy Baja",'Mapa final'!$AD$43="Mayor"),CONCATENATE("R13C",'Mapa final'!$R$43),"")</f>
        <v/>
      </c>
      <c r="T218" s="44" t="str">
        <f>IF(AND('Mapa final'!$AB$44="Muy Baja",'Mapa final'!$AD$44="Mayor"),CONCATENATE("R13C",'Mapa final'!$R$44),"")</f>
        <v/>
      </c>
      <c r="U218" s="108" t="str">
        <f>IF(AND('Mapa final'!$AB$45="Muy Baja",'Mapa final'!$AD$45="Mayor"),CONCATENATE("R13C",'Mapa final'!$R$45),"")</f>
        <v/>
      </c>
      <c r="V218" s="45" t="str">
        <f>IF(AND('Mapa final'!$AB$43="Muy Baja",'Mapa final'!$AD$43="Catastrófico"),CONCATENATE("R13C",'Mapa final'!$R$43),"")</f>
        <v/>
      </c>
      <c r="W218" s="46" t="str">
        <f>IF(AND('Mapa final'!$AB$44="Muy Baja",'Mapa final'!$AD$44="Catastrófico"),CONCATENATE("R13C",'Mapa final'!$R$44),"")</f>
        <v/>
      </c>
      <c r="X218" s="102" t="str">
        <f>IF(AND('Mapa final'!$AB$45="Muy Baja",'Mapa final'!$AD$45="Catastrófico"),CONCATENATE("R13C",'Mapa final'!$R$45),"")</f>
        <v/>
      </c>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row>
    <row r="219" spans="1:65" ht="15.75" x14ac:dyDescent="0.25">
      <c r="A219" s="58"/>
      <c r="B219" s="282"/>
      <c r="C219" s="282"/>
      <c r="D219" s="283"/>
      <c r="E219" s="258"/>
      <c r="F219" s="254"/>
      <c r="G219" s="254"/>
      <c r="H219" s="254"/>
      <c r="I219" s="254"/>
      <c r="J219" s="117" t="str">
        <f>IF(AND('Mapa final'!$AB$46="Muy Baja",'Mapa final'!$AD$46="Leve"),CONCATENATE("R14C",'Mapa final'!$R$46),"")</f>
        <v/>
      </c>
      <c r="K219" s="56" t="str">
        <f>IF(AND('Mapa final'!$AB$47="Muy Baja",'Mapa final'!$AD$47="Leve"),CONCATENATE("R14C",'Mapa final'!$R$47),"")</f>
        <v/>
      </c>
      <c r="L219" s="118" t="str">
        <f>IF(AND('Mapa final'!$AB$48="Muy Baja",'Mapa final'!$AD$48="Leve"),CONCATENATE("R14C",'Mapa final'!$R$48),"")</f>
        <v/>
      </c>
      <c r="M219" s="117" t="str">
        <f>IF(AND('Mapa final'!$AB$46="Muy Baja",'Mapa final'!$AD$46="Menor"),CONCATENATE("R14C",'Mapa final'!$R$46),"")</f>
        <v/>
      </c>
      <c r="N219" s="56" t="str">
        <f>IF(AND('Mapa final'!$AB$47="Muy Baja",'Mapa final'!$AD$47="Menor"),CONCATENATE("R14C",'Mapa final'!$R$47),"")</f>
        <v/>
      </c>
      <c r="O219" s="118" t="str">
        <f>IF(AND('Mapa final'!$AB$48="Muy Baja",'Mapa final'!$AD$48="Menor"),CONCATENATE("R14C",'Mapa final'!$R$48),"")</f>
        <v/>
      </c>
      <c r="P219" s="51" t="str">
        <f>IF(AND('Mapa final'!$AB$46="Muy Baja",'Mapa final'!$AD$46="Moderado"),CONCATENATE("R14C",'Mapa final'!$R$46),"")</f>
        <v/>
      </c>
      <c r="Q219" s="52" t="str">
        <f>IF(AND('Mapa final'!$AB$47="Muy Baja",'Mapa final'!$AD$47="Moderado"),CONCATENATE("R14C",'Mapa final'!$R$47),"")</f>
        <v>R14C2</v>
      </c>
      <c r="R219" s="113" t="str">
        <f>IF(AND('Mapa final'!$AB$48="Muy Baja",'Mapa final'!$AD$48="Moderado"),CONCATENATE("R14C",'Mapa final'!$R$48),"")</f>
        <v/>
      </c>
      <c r="S219" s="107" t="str">
        <f>IF(AND('Mapa final'!$AB$46="Muy Baja",'Mapa final'!$AD$46="Mayor"),CONCATENATE("R14C",'Mapa final'!$R$46),"")</f>
        <v/>
      </c>
      <c r="T219" s="44" t="str">
        <f>IF(AND('Mapa final'!$AB$47="Muy Baja",'Mapa final'!$AD$47="Mayor"),CONCATENATE("R14C",'Mapa final'!$R$47),"")</f>
        <v/>
      </c>
      <c r="U219" s="108" t="str">
        <f>IF(AND('Mapa final'!$AB$48="Muy Baja",'Mapa final'!$AD$48="Mayor"),CONCATENATE("R14C",'Mapa final'!$R$48),"")</f>
        <v/>
      </c>
      <c r="V219" s="45" t="str">
        <f>IF(AND('Mapa final'!$AB$46="Muy Baja",'Mapa final'!$AD$46="Catastrófico"),CONCATENATE("R14C",'Mapa final'!$R$46),"")</f>
        <v/>
      </c>
      <c r="W219" s="46" t="str">
        <f>IF(AND('Mapa final'!$AB$47="Muy Baja",'Mapa final'!$AD$47="Catastrófico"),CONCATENATE("R14C",'Mapa final'!$R$47),"")</f>
        <v/>
      </c>
      <c r="X219" s="102" t="str">
        <f>IF(AND('Mapa final'!$AB$48="Muy Baja",'Mapa final'!$AD$48="Catastrófico"),CONCATENATE("R14C",'Mapa final'!$R$48),"")</f>
        <v/>
      </c>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row>
    <row r="220" spans="1:65" ht="15.75" x14ac:dyDescent="0.25">
      <c r="A220" s="58"/>
      <c r="B220" s="282"/>
      <c r="C220" s="282"/>
      <c r="D220" s="283"/>
      <c r="E220" s="258"/>
      <c r="F220" s="254"/>
      <c r="G220" s="254"/>
      <c r="H220" s="254"/>
      <c r="I220" s="254"/>
      <c r="J220" s="117" t="str">
        <f>IF(AND('Mapa final'!$AB$49="Muy Baja",'Mapa final'!$AD$49="Leve"),CONCATENATE("R15C",'Mapa final'!$R$49),"")</f>
        <v/>
      </c>
      <c r="K220" s="56" t="str">
        <f>IF(AND('Mapa final'!$AB$50="Muy Baja",'Mapa final'!$AD$50="Leve"),CONCATENATE("R15C",'Mapa final'!$R$50),"")</f>
        <v/>
      </c>
      <c r="L220" s="118" t="str">
        <f>IF(AND('Mapa final'!$AB$51="Muy Baja",'Mapa final'!$AD$51="Leve"),CONCATENATE("R15C",'Mapa final'!$R$51),"")</f>
        <v/>
      </c>
      <c r="M220" s="117" t="str">
        <f>IF(AND('Mapa final'!$AB$49="Muy Baja",'Mapa final'!$AD$49="Menor"),CONCATENATE("R15C",'Mapa final'!$R$49),"")</f>
        <v/>
      </c>
      <c r="N220" s="56" t="str">
        <f>IF(AND('Mapa final'!$AB$50="Muy Baja",'Mapa final'!$AD$50="Menor"),CONCATENATE("R15C",'Mapa final'!$R$50),"")</f>
        <v/>
      </c>
      <c r="O220" s="118" t="str">
        <f>IF(AND('Mapa final'!$AB$51="Muy Baja",'Mapa final'!$AD$51="Menor"),CONCATENATE("R15C",'Mapa final'!$R$51),"")</f>
        <v/>
      </c>
      <c r="P220" s="51" t="str">
        <f>IF(AND('Mapa final'!$AB$49="Muy Baja",'Mapa final'!$AD$49="Moderado"),CONCATENATE("R15C",'Mapa final'!$R$49),"")</f>
        <v/>
      </c>
      <c r="Q220" s="52" t="str">
        <f>IF(AND('Mapa final'!$AB$50="Muy Baja",'Mapa final'!$AD$50="Moderado"),CONCATENATE("R15C",'Mapa final'!$R$50),"")</f>
        <v/>
      </c>
      <c r="R220" s="113" t="str">
        <f>IF(AND('Mapa final'!$AB$51="Muy Baja",'Mapa final'!$AD$51="Moderado"),CONCATENATE("R15C",'Mapa final'!$R$51),"")</f>
        <v/>
      </c>
      <c r="S220" s="107" t="str">
        <f>IF(AND('Mapa final'!$AB$49="Muy Baja",'Mapa final'!$AD$49="Mayor"),CONCATENATE("R15C",'Mapa final'!$R$49),"")</f>
        <v/>
      </c>
      <c r="T220" s="44" t="str">
        <f>IF(AND('Mapa final'!$AB$50="Muy Baja",'Mapa final'!$AD$50="Mayor"),CONCATENATE("R15C",'Mapa final'!$R$50),"")</f>
        <v/>
      </c>
      <c r="U220" s="108" t="str">
        <f>IF(AND('Mapa final'!$AB$51="Muy Baja",'Mapa final'!$AD$51="Mayor"),CONCATENATE("R15C",'Mapa final'!$R$51),"")</f>
        <v/>
      </c>
      <c r="V220" s="45" t="str">
        <f>IF(AND('Mapa final'!$AB$49="Muy Baja",'Mapa final'!$AD$49="Catastrófico"),CONCATENATE("R15C",'Mapa final'!$R$49),"")</f>
        <v/>
      </c>
      <c r="W220" s="46" t="str">
        <f>IF(AND('Mapa final'!$AB$50="Muy Baja",'Mapa final'!$AD$50="Catastrófico"),CONCATENATE("R15C",'Mapa final'!$R$50),"")</f>
        <v/>
      </c>
      <c r="X220" s="102" t="str">
        <f>IF(AND('Mapa final'!$AB$51="Muy Baja",'Mapa final'!$AD$51="Catastrófico"),CONCATENATE("R15C",'Mapa final'!$R$51),"")</f>
        <v/>
      </c>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row>
    <row r="221" spans="1:65" ht="15.75" x14ac:dyDescent="0.25">
      <c r="A221" s="58"/>
      <c r="B221" s="282"/>
      <c r="C221" s="282"/>
      <c r="D221" s="283"/>
      <c r="E221" s="258"/>
      <c r="F221" s="254"/>
      <c r="G221" s="254"/>
      <c r="H221" s="254"/>
      <c r="I221" s="254"/>
      <c r="J221" s="117" t="str">
        <f>IF(AND('Mapa final'!$AB$52="Muy Baja",'Mapa final'!$AD$52="Leve"),CONCATENATE("R16C",'Mapa final'!$R$52),"")</f>
        <v/>
      </c>
      <c r="K221" s="56" t="str">
        <f>IF(AND('Mapa final'!$AB$53="Muy Baja",'Mapa final'!$AD$53="Leve"),CONCATENATE("R16C",'Mapa final'!$R$53),"")</f>
        <v/>
      </c>
      <c r="L221" s="118" t="str">
        <f>IF(AND('Mapa final'!$AB$54="Muy Baja",'Mapa final'!$AD$54="Leve"),CONCATENATE("R16C",'Mapa final'!$R$54),"")</f>
        <v/>
      </c>
      <c r="M221" s="117" t="str">
        <f>IF(AND('Mapa final'!$AB$52="Muy Baja",'Mapa final'!$AD$52="Menor"),CONCATENATE("R16C",'Mapa final'!$R$52),"")</f>
        <v/>
      </c>
      <c r="N221" s="56" t="str">
        <f>IF(AND('Mapa final'!$AB$53="Muy Baja",'Mapa final'!$AD$53="Menor"),CONCATENATE("R16C",'Mapa final'!$R$53),"")</f>
        <v/>
      </c>
      <c r="O221" s="118" t="str">
        <f>IF(AND('Mapa final'!$AB$54="Muy Baja",'Mapa final'!$AD$54="Menor"),CONCATENATE("R16C",'Mapa final'!$R$54),"")</f>
        <v/>
      </c>
      <c r="P221" s="51" t="str">
        <f>IF(AND('Mapa final'!$AB$52="Muy Baja",'Mapa final'!$AD$52="Moderado"),CONCATENATE("R16C",'Mapa final'!$R$52),"")</f>
        <v/>
      </c>
      <c r="Q221" s="52" t="str">
        <f>IF(AND('Mapa final'!$AB$53="Muy Baja",'Mapa final'!$AD$53="Moderado"),CONCATENATE("R16C",'Mapa final'!$R$53),"")</f>
        <v/>
      </c>
      <c r="R221" s="113" t="str">
        <f>IF(AND('Mapa final'!$AB$54="Muy Baja",'Mapa final'!$AD$54="Moderado"),CONCATENATE("R16C",'Mapa final'!$R$54),"")</f>
        <v/>
      </c>
      <c r="S221" s="107" t="str">
        <f>IF(AND('Mapa final'!$AB$52="Muy Baja",'Mapa final'!$AD$52="Mayor"),CONCATENATE("R16C",'Mapa final'!$R$52),"")</f>
        <v/>
      </c>
      <c r="T221" s="44" t="str">
        <f>IF(AND('Mapa final'!$AB$53="Muy Baja",'Mapa final'!$AD$53="Mayor"),CONCATENATE("R16C",'Mapa final'!$R$53),"")</f>
        <v/>
      </c>
      <c r="U221" s="108" t="str">
        <f>IF(AND('Mapa final'!$AB$54="Muy Baja",'Mapa final'!$AD$54="Mayor"),CONCATENATE("R16C",'Mapa final'!$R$54),"")</f>
        <v/>
      </c>
      <c r="V221" s="45" t="str">
        <f>IF(AND('Mapa final'!$AB$52="Muy Baja",'Mapa final'!$AD$52="Catastrófico"),CONCATENATE("R16C",'Mapa final'!$R$52),"")</f>
        <v/>
      </c>
      <c r="W221" s="46" t="str">
        <f>IF(AND('Mapa final'!$AB$53="Muy Baja",'Mapa final'!$AD$53="Catastrófico"),CONCATENATE("R16C",'Mapa final'!$R$53),"")</f>
        <v/>
      </c>
      <c r="X221" s="102" t="str">
        <f>IF(AND('Mapa final'!$AB$54="Muy Baja",'Mapa final'!$AD$54="Catastrófico"),CONCATENATE("R16C",'Mapa final'!$R$54),"")</f>
        <v/>
      </c>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row>
    <row r="222" spans="1:65" ht="15.75" x14ac:dyDescent="0.25">
      <c r="A222" s="58"/>
      <c r="B222" s="282"/>
      <c r="C222" s="282"/>
      <c r="D222" s="283"/>
      <c r="E222" s="258"/>
      <c r="F222" s="254"/>
      <c r="G222" s="254"/>
      <c r="H222" s="254"/>
      <c r="I222" s="254"/>
      <c r="J222" s="117" t="str">
        <f>IF(AND('Mapa final'!$AB$55="Muy Baja",'Mapa final'!$AD$55="Leve"),CONCATENATE("R17C",'Mapa final'!$R$55),"")</f>
        <v/>
      </c>
      <c r="K222" s="56" t="str">
        <f>IF(AND('Mapa final'!$AB$56="Muy Baja",'Mapa final'!$AD$56="Leve"),CONCATENATE("R17C",'Mapa final'!$R$56),"")</f>
        <v/>
      </c>
      <c r="L222" s="118" t="str">
        <f>IF(AND('Mapa final'!$AB$57="Muy Baja",'Mapa final'!$AD$57="Leve"),CONCATENATE("R17C",'Mapa final'!$R$57),"")</f>
        <v/>
      </c>
      <c r="M222" s="117" t="str">
        <f>IF(AND('Mapa final'!$AB$55="Muy Baja",'Mapa final'!$AD$55="Menor"),CONCATENATE("R17C",'Mapa final'!$R$55),"")</f>
        <v/>
      </c>
      <c r="N222" s="56" t="str">
        <f>IF(AND('Mapa final'!$AB$56="Muy Baja",'Mapa final'!$AD$56="Menor"),CONCATENATE("R17C",'Mapa final'!$R$56),"")</f>
        <v/>
      </c>
      <c r="O222" s="118" t="str">
        <f>IF(AND('Mapa final'!$AB$57="Muy Baja",'Mapa final'!$AD$57="Menor"),CONCATENATE("R17C",'Mapa final'!$R$57),"")</f>
        <v/>
      </c>
      <c r="P222" s="51" t="str">
        <f>IF(AND('Mapa final'!$AB$55="Muy Baja",'Mapa final'!$AD$55="Moderado"),CONCATENATE("R17C",'Mapa final'!$R$55),"")</f>
        <v/>
      </c>
      <c r="Q222" s="52" t="str">
        <f>IF(AND('Mapa final'!$AB$56="Muy Baja",'Mapa final'!$AD$56="Moderado"),CONCATENATE("R17C",'Mapa final'!$R$56),"")</f>
        <v/>
      </c>
      <c r="R222" s="113" t="str">
        <f>IF(AND('Mapa final'!$AB$57="Muy Baja",'Mapa final'!$AD$57="Moderado"),CONCATENATE("R17C",'Mapa final'!$R$57),"")</f>
        <v/>
      </c>
      <c r="S222" s="107" t="str">
        <f>IF(AND('Mapa final'!$AB$55="Muy Baja",'Mapa final'!$AD$55="Mayor"),CONCATENATE("R17C",'Mapa final'!$R$55),"")</f>
        <v/>
      </c>
      <c r="T222" s="44" t="str">
        <f>IF(AND('Mapa final'!$AB$56="Muy Baja",'Mapa final'!$AD$56="Mayor"),CONCATENATE("R17C",'Mapa final'!$R$56),"")</f>
        <v/>
      </c>
      <c r="U222" s="108" t="str">
        <f>IF(AND('Mapa final'!$AB$57="Muy Baja",'Mapa final'!$AD$57="Mayor"),CONCATENATE("R17C",'Mapa final'!$R$57),"")</f>
        <v/>
      </c>
      <c r="V222" s="45" t="str">
        <f>IF(AND('Mapa final'!$AB$55="Muy Baja",'Mapa final'!$AD$55="Catastrófico"),CONCATENATE("R17C",'Mapa final'!$R$55),"")</f>
        <v/>
      </c>
      <c r="W222" s="46" t="str">
        <f>IF(AND('Mapa final'!$AB$56="Muy Baja",'Mapa final'!$AD$56="Catastrófico"),CONCATENATE("R17C",'Mapa final'!$R$56),"")</f>
        <v/>
      </c>
      <c r="X222" s="102" t="str">
        <f>IF(AND('Mapa final'!$AB$57="Muy Baja",'Mapa final'!$AD$57="Catastrófico"),CONCATENATE("R17C",'Mapa final'!$R$57),"")</f>
        <v/>
      </c>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row>
    <row r="223" spans="1:65" ht="15.75" x14ac:dyDescent="0.25">
      <c r="A223" s="58"/>
      <c r="B223" s="282"/>
      <c r="C223" s="282"/>
      <c r="D223" s="283"/>
      <c r="E223" s="258"/>
      <c r="F223" s="254"/>
      <c r="G223" s="254"/>
      <c r="H223" s="254"/>
      <c r="I223" s="254"/>
      <c r="J223" s="117" t="str">
        <f>IF(AND('Mapa final'!$AB$58="Muy Baja",'Mapa final'!$AD$58="Leve"),CONCATENATE("R18C",'Mapa final'!$R$58),"")</f>
        <v/>
      </c>
      <c r="K223" s="56" t="str">
        <f>IF(AND('Mapa final'!$AB$59="Muy Baja",'Mapa final'!$AD$59="Leve"),CONCATENATE("R18C",'Mapa final'!$R$59),"")</f>
        <v/>
      </c>
      <c r="L223" s="118" t="str">
        <f>IF(AND('Mapa final'!$AB$60="Muy Baja",'Mapa final'!$AD$60="Leve"),CONCATENATE("R18C",'Mapa final'!$R$60),"")</f>
        <v/>
      </c>
      <c r="M223" s="117" t="str">
        <f>IF(AND('Mapa final'!$AB$58="Muy Baja",'Mapa final'!$AD$58="Menor"),CONCATENATE("R18C",'Mapa final'!$R$58),"")</f>
        <v/>
      </c>
      <c r="N223" s="56" t="str">
        <f>IF(AND('Mapa final'!$AB$59="Muy Baja",'Mapa final'!$AD$59="Menor"),CONCATENATE("R18C",'Mapa final'!$R$59),"")</f>
        <v/>
      </c>
      <c r="O223" s="118" t="str">
        <f>IF(AND('Mapa final'!$AB$60="Muy Baja",'Mapa final'!$AD$60="Menor"),CONCATENATE("R18C",'Mapa final'!$R$60),"")</f>
        <v/>
      </c>
      <c r="P223" s="51" t="str">
        <f>IF(AND('Mapa final'!$AB$58="Muy Baja",'Mapa final'!$AD$58="Moderado"),CONCATENATE("R18C",'Mapa final'!$R$58),"")</f>
        <v/>
      </c>
      <c r="Q223" s="52" t="str">
        <f>IF(AND('Mapa final'!$AB$59="Muy Baja",'Mapa final'!$AD$59="Moderado"),CONCATENATE("R18C",'Mapa final'!$R$59),"")</f>
        <v/>
      </c>
      <c r="R223" s="113" t="str">
        <f>IF(AND('Mapa final'!$AB$60="Muy Baja",'Mapa final'!$AD$60="Moderado"),CONCATENATE("R18C",'Mapa final'!$R$60),"")</f>
        <v/>
      </c>
      <c r="S223" s="107" t="str">
        <f>IF(AND('Mapa final'!$AB$58="Muy Baja",'Mapa final'!$AD$58="Mayor"),CONCATENATE("R18C",'Mapa final'!$R$58),"")</f>
        <v/>
      </c>
      <c r="T223" s="44" t="str">
        <f>IF(AND('Mapa final'!$AB$59="Muy Baja",'Mapa final'!$AD$59="Mayor"),CONCATENATE("R18C",'Mapa final'!$R$59),"")</f>
        <v/>
      </c>
      <c r="U223" s="108" t="str">
        <f>IF(AND('Mapa final'!$AB$60="Muy Baja",'Mapa final'!$AD$60="Mayor"),CONCATENATE("R18C",'Mapa final'!$R$60),"")</f>
        <v/>
      </c>
      <c r="V223" s="45" t="str">
        <f>IF(AND('Mapa final'!$AB$58="Muy Baja",'Mapa final'!$AD$58="Catastrófico"),CONCATENATE("R18C",'Mapa final'!$R$58),"")</f>
        <v/>
      </c>
      <c r="W223" s="46" t="str">
        <f>IF(AND('Mapa final'!$AB$59="Muy Baja",'Mapa final'!$AD$59="Catastrófico"),CONCATENATE("R18C",'Mapa final'!$R$59),"")</f>
        <v/>
      </c>
      <c r="X223" s="102" t="str">
        <f>IF(AND('Mapa final'!$AB$60="Muy Baja",'Mapa final'!$AD$60="Catastrófico"),CONCATENATE("R18C",'Mapa final'!$R$60),"")</f>
        <v/>
      </c>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row>
    <row r="224" spans="1:65" ht="15.75" x14ac:dyDescent="0.25">
      <c r="A224" s="58"/>
      <c r="B224" s="282"/>
      <c r="C224" s="282"/>
      <c r="D224" s="283"/>
      <c r="E224" s="258"/>
      <c r="F224" s="254"/>
      <c r="G224" s="254"/>
      <c r="H224" s="254"/>
      <c r="I224" s="254"/>
      <c r="J224" s="117" t="str">
        <f>IF(AND('Mapa final'!$AB$61="Muy Baja",'Mapa final'!$AD$61="Leve"),CONCATENATE("R19C",'Mapa final'!$R$61),"")</f>
        <v/>
      </c>
      <c r="K224" s="56" t="str">
        <f>IF(AND('Mapa final'!$AB$62="Muy Baja",'Mapa final'!$AD$62="Leve"),CONCATENATE("R19C",'Mapa final'!$R$62),"")</f>
        <v/>
      </c>
      <c r="L224" s="118" t="str">
        <f>IF(AND('Mapa final'!$AB$63="Muy Baja",'Mapa final'!$AD$63="Leve"),CONCATENATE("R19C",'Mapa final'!$R$63),"")</f>
        <v/>
      </c>
      <c r="M224" s="117" t="str">
        <f>IF(AND('Mapa final'!$AB$61="Muy Baja",'Mapa final'!$AD$61="Menor"),CONCATENATE("R19C",'Mapa final'!$R$61),"")</f>
        <v/>
      </c>
      <c r="N224" s="56" t="str">
        <f>IF(AND('Mapa final'!$AB$62="Muy Baja",'Mapa final'!$AD$62="Menor"),CONCATENATE("R19C",'Mapa final'!$R$62),"")</f>
        <v/>
      </c>
      <c r="O224" s="118" t="str">
        <f>IF(AND('Mapa final'!$AB$63="Muy Baja",'Mapa final'!$AD$63="Menor"),CONCATENATE("R19C",'Mapa final'!$R$63),"")</f>
        <v/>
      </c>
      <c r="P224" s="51" t="str">
        <f>IF(AND('Mapa final'!$AB$61="Muy Baja",'Mapa final'!$AD$61="Moderado"),CONCATENATE("R19C",'Mapa final'!$R$61),"")</f>
        <v/>
      </c>
      <c r="Q224" s="52" t="str">
        <f>IF(AND('Mapa final'!$AB$62="Muy Baja",'Mapa final'!$AD$62="Moderado"),CONCATENATE("R19C",'Mapa final'!$R$62),"")</f>
        <v/>
      </c>
      <c r="R224" s="113" t="str">
        <f>IF(AND('Mapa final'!$AB$63="Muy Baja",'Mapa final'!$AD$63="Moderado"),CONCATENATE("R19C",'Mapa final'!$R$63),"")</f>
        <v/>
      </c>
      <c r="S224" s="107" t="str">
        <f>IF(AND('Mapa final'!$AB$61="Muy Baja",'Mapa final'!$AD$61="Mayor"),CONCATENATE("R19C",'Mapa final'!$R$61),"")</f>
        <v/>
      </c>
      <c r="T224" s="44" t="str">
        <f>IF(AND('Mapa final'!$AB$62="Muy Baja",'Mapa final'!$AD$62="Mayor"),CONCATENATE("R19C",'Mapa final'!$R$62),"")</f>
        <v/>
      </c>
      <c r="U224" s="108" t="str">
        <f>IF(AND('Mapa final'!$AB$63="Muy Baja",'Mapa final'!$AD$63="Mayor"),CONCATENATE("R19C",'Mapa final'!$R$63),"")</f>
        <v/>
      </c>
      <c r="V224" s="45" t="str">
        <f>IF(AND('Mapa final'!$AB$61="Muy Baja",'Mapa final'!$AD$61="Catastrófico"),CONCATENATE("R19C",'Mapa final'!$R$61),"")</f>
        <v/>
      </c>
      <c r="W224" s="46" t="str">
        <f>IF(AND('Mapa final'!$AB$62="Muy Baja",'Mapa final'!$AD$62="Catastrófico"),CONCATENATE("R19C",'Mapa final'!$R$62),"")</f>
        <v/>
      </c>
      <c r="X224" s="102" t="str">
        <f>IF(AND('Mapa final'!$AB$63="Muy Baja",'Mapa final'!$AD$63="Catastrófico"),CONCATENATE("R19C",'Mapa final'!$R$63),"")</f>
        <v/>
      </c>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row>
    <row r="225" spans="1:65" ht="15.75" x14ac:dyDescent="0.25">
      <c r="A225" s="58"/>
      <c r="B225" s="282"/>
      <c r="C225" s="282"/>
      <c r="D225" s="283"/>
      <c r="E225" s="258"/>
      <c r="F225" s="254"/>
      <c r="G225" s="254"/>
      <c r="H225" s="254"/>
      <c r="I225" s="254"/>
      <c r="J225" s="117" t="str">
        <f>IF(AND('Mapa final'!$AB$64="Muy Baja",'Mapa final'!$AD$64="Leve"),CONCATENATE("R20C",'Mapa final'!$R$64),"")</f>
        <v/>
      </c>
      <c r="K225" s="56" t="str">
        <f>IF(AND('Mapa final'!$AB$65="Muy Baja",'Mapa final'!$AD$65="Leve"),CONCATENATE("R20C",'Mapa final'!$R$65),"")</f>
        <v/>
      </c>
      <c r="L225" s="118" t="str">
        <f>IF(AND('Mapa final'!$AB$66="Muy Baja",'Mapa final'!$AD$66="Leve"),CONCATENATE("R20C",'Mapa final'!$R$66),"")</f>
        <v/>
      </c>
      <c r="M225" s="117" t="str">
        <f>IF(AND('Mapa final'!$AB$64="Muy Baja",'Mapa final'!$AD$64="Menor"),CONCATENATE("R20C",'Mapa final'!$R$64),"")</f>
        <v/>
      </c>
      <c r="N225" s="56" t="str">
        <f>IF(AND('Mapa final'!$AB$65="Muy Baja",'Mapa final'!$AD$65="Menor"),CONCATENATE("R20C",'Mapa final'!$R$65),"")</f>
        <v/>
      </c>
      <c r="O225" s="118" t="str">
        <f>IF(AND('Mapa final'!$AB$66="Muy Baja",'Mapa final'!$AD$66="Menor"),CONCATENATE("R20C",'Mapa final'!$R$66),"")</f>
        <v/>
      </c>
      <c r="P225" s="51" t="str">
        <f>IF(AND('Mapa final'!$AB$64="Muy Baja",'Mapa final'!$AD$64="Moderado"),CONCATENATE("R20C",'Mapa final'!$R$64),"")</f>
        <v/>
      </c>
      <c r="Q225" s="52" t="str">
        <f>IF(AND('Mapa final'!$AB$65="Muy Baja",'Mapa final'!$AD$65="Moderado"),CONCATENATE("R20C",'Mapa final'!$R$65),"")</f>
        <v/>
      </c>
      <c r="R225" s="113" t="str">
        <f>IF(AND('Mapa final'!$AB$66="Muy Baja",'Mapa final'!$AD$66="Moderado"),CONCATENATE("R20C",'Mapa final'!$R$66),"")</f>
        <v/>
      </c>
      <c r="S225" s="107" t="str">
        <f>IF(AND('Mapa final'!$AB$64="Muy Baja",'Mapa final'!$AD$64="Mayor"),CONCATENATE("R20C",'Mapa final'!$R$64),"")</f>
        <v/>
      </c>
      <c r="T225" s="44" t="str">
        <f>IF(AND('Mapa final'!$AB$65="Muy Baja",'Mapa final'!$AD$65="Mayor"),CONCATENATE("R20C",'Mapa final'!$R$65),"")</f>
        <v/>
      </c>
      <c r="U225" s="108" t="str">
        <f>IF(AND('Mapa final'!$AB$66="Muy Baja",'Mapa final'!$AD$66="Mayor"),CONCATENATE("R20C",'Mapa final'!$R$66),"")</f>
        <v/>
      </c>
      <c r="V225" s="45" t="str">
        <f>IF(AND('Mapa final'!$AB$64="Muy Baja",'Mapa final'!$AD$64="Catastrófico"),CONCATENATE("R20C",'Mapa final'!$R$64),"")</f>
        <v/>
      </c>
      <c r="W225" s="46" t="str">
        <f>IF(AND('Mapa final'!$AB$65="Muy Baja",'Mapa final'!$AD$65="Catastrófico"),CONCATENATE("R20C",'Mapa final'!$R$65),"")</f>
        <v/>
      </c>
      <c r="X225" s="102" t="str">
        <f>IF(AND('Mapa final'!$AB$66="Muy Baja",'Mapa final'!$AD$66="Catastrófico"),CONCATENATE("R20C",'Mapa final'!$R$66),"")</f>
        <v/>
      </c>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row>
    <row r="226" spans="1:65" ht="15.75" x14ac:dyDescent="0.25">
      <c r="A226" s="58"/>
      <c r="B226" s="282"/>
      <c r="C226" s="282"/>
      <c r="D226" s="283"/>
      <c r="E226" s="258"/>
      <c r="F226" s="254"/>
      <c r="G226" s="254"/>
      <c r="H226" s="254"/>
      <c r="I226" s="254"/>
      <c r="J226" s="117" t="str">
        <f>IF(AND('Mapa final'!$AB$67="Muy Baja",'Mapa final'!$AD$67="Leve"),CONCATENATE("R21C",'Mapa final'!$R$67),"")</f>
        <v/>
      </c>
      <c r="K226" s="56" t="str">
        <f>IF(AND('Mapa final'!$AB$68="Muy Baja",'Mapa final'!$AD$68="Leve"),CONCATENATE("R21C",'Mapa final'!$R$68),"")</f>
        <v>R21C2</v>
      </c>
      <c r="L226" s="118" t="str">
        <f>IF(AND('Mapa final'!$AB$69="Muy Baja",'Mapa final'!$AD$69="Leve"),CONCATENATE("R21C",'Mapa final'!$R$69),"")</f>
        <v/>
      </c>
      <c r="M226" s="117" t="str">
        <f>IF(AND('Mapa final'!$AB$67="Muy Baja",'Mapa final'!$AD$67="Menor"),CONCATENATE("R21C",'Mapa final'!$R$67),"")</f>
        <v/>
      </c>
      <c r="N226" s="56" t="str">
        <f>IF(AND('Mapa final'!$AB$68="Muy Baja",'Mapa final'!$AD$68="Menor"),CONCATENATE("R21C",'Mapa final'!$R$68),"")</f>
        <v/>
      </c>
      <c r="O226" s="118" t="str">
        <f>IF(AND('Mapa final'!$AB$69="Muy Baja",'Mapa final'!$AD$69="Menor"),CONCATENATE("R21C",'Mapa final'!$R$69),"")</f>
        <v/>
      </c>
      <c r="P226" s="51" t="str">
        <f>IF(AND('Mapa final'!$AB$67="Muy Baja",'Mapa final'!$AD$67="Moderado"),CONCATENATE("R21C",'Mapa final'!$R$67),"")</f>
        <v/>
      </c>
      <c r="Q226" s="52" t="str">
        <f>IF(AND('Mapa final'!$AB$68="Muy Baja",'Mapa final'!$AD$68="Moderado"),CONCATENATE("R21C",'Mapa final'!$R$68),"")</f>
        <v/>
      </c>
      <c r="R226" s="113" t="str">
        <f>IF(AND('Mapa final'!$AB$69="Muy Baja",'Mapa final'!$AD$69="Moderado"),CONCATENATE("R21C",'Mapa final'!$R$69),"")</f>
        <v/>
      </c>
      <c r="S226" s="107" t="str">
        <f>IF(AND('Mapa final'!$AB$67="Muy Baja",'Mapa final'!$AD$67="Mayor"),CONCATENATE("R21C",'Mapa final'!$R$67),"")</f>
        <v/>
      </c>
      <c r="T226" s="44" t="str">
        <f>IF(AND('Mapa final'!$AB$68="Muy Baja",'Mapa final'!$AD$68="Mayor"),CONCATENATE("R21C",'Mapa final'!$R$68),"")</f>
        <v/>
      </c>
      <c r="U226" s="108" t="str">
        <f>IF(AND('Mapa final'!$AB$69="Muy Baja",'Mapa final'!$AD$69="Mayor"),CONCATENATE("R21C",'Mapa final'!$R$69),"")</f>
        <v/>
      </c>
      <c r="V226" s="45" t="str">
        <f>IF(AND('Mapa final'!$AB$67="Muy Baja",'Mapa final'!$AD$67="Catastrófico"),CONCATENATE("R21C",'Mapa final'!$R$67),"")</f>
        <v/>
      </c>
      <c r="W226" s="46" t="str">
        <f>IF(AND('Mapa final'!$AB$68="Muy Baja",'Mapa final'!$AD$68="Catastrófico"),CONCATENATE("R21C",'Mapa final'!$R$68),"")</f>
        <v/>
      </c>
      <c r="X226" s="102" t="str">
        <f>IF(AND('Mapa final'!$AB$69="Muy Baja",'Mapa final'!$AD$69="Catastrófico"),CONCATENATE("R21C",'Mapa final'!$R$69),"")</f>
        <v/>
      </c>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row>
    <row r="227" spans="1:65" ht="15.75" x14ac:dyDescent="0.25">
      <c r="A227" s="58"/>
      <c r="B227" s="282"/>
      <c r="C227" s="282"/>
      <c r="D227" s="283"/>
      <c r="E227" s="258"/>
      <c r="F227" s="254"/>
      <c r="G227" s="254"/>
      <c r="H227" s="254"/>
      <c r="I227" s="254"/>
      <c r="J227" s="117" t="str">
        <f>IF(AND('Mapa final'!$AB$70="Muy Baja",'Mapa final'!$AD$70="Leve"),CONCATENATE("R22C",'Mapa final'!$R$70),"")</f>
        <v/>
      </c>
      <c r="K227" s="56" t="str">
        <f>IF(AND('Mapa final'!$AB$71="Muy Baja",'Mapa final'!$AD$71="Leve"),CONCATENATE("R22C",'Mapa final'!$R$71),"")</f>
        <v/>
      </c>
      <c r="L227" s="118" t="str">
        <f>IF(AND('Mapa final'!$AB$72="Muy Baja",'Mapa final'!$AD$72="Leve"),CONCATENATE("R22C",'Mapa final'!$R$72),"")</f>
        <v/>
      </c>
      <c r="M227" s="117" t="str">
        <f>IF(AND('Mapa final'!$AB$70="Muy Baja",'Mapa final'!$AD$70="Menor"),CONCATENATE("R22C",'Mapa final'!$R$70),"")</f>
        <v/>
      </c>
      <c r="N227" s="56" t="str">
        <f>IF(AND('Mapa final'!$AB$71="Muy Baja",'Mapa final'!$AD$71="Menor"),CONCATENATE("R22C",'Mapa final'!$R$71),"")</f>
        <v>R22C2</v>
      </c>
      <c r="O227" s="118" t="str">
        <f>IF(AND('Mapa final'!$AB$72="Muy Baja",'Mapa final'!$AD$72="Menor"),CONCATENATE("R22C",'Mapa final'!$R$72),"")</f>
        <v>R22C3</v>
      </c>
      <c r="P227" s="51" t="str">
        <f>IF(AND('Mapa final'!$AB$70="Muy Baja",'Mapa final'!$AD$70="Moderado"),CONCATENATE("R22C",'Mapa final'!$R$70),"")</f>
        <v/>
      </c>
      <c r="Q227" s="52" t="str">
        <f>IF(AND('Mapa final'!$AB$71="Muy Baja",'Mapa final'!$AD$71="Moderado"),CONCATENATE("R22C",'Mapa final'!$R$71),"")</f>
        <v/>
      </c>
      <c r="R227" s="113" t="str">
        <f>IF(AND('Mapa final'!$AB$72="Muy Baja",'Mapa final'!$AD$72="Moderado"),CONCATENATE("R22C",'Mapa final'!$R$72),"")</f>
        <v/>
      </c>
      <c r="S227" s="107" t="str">
        <f>IF(AND('Mapa final'!$AB$70="Muy Baja",'Mapa final'!$AD$70="Mayor"),CONCATENATE("R22C",'Mapa final'!$R$70),"")</f>
        <v/>
      </c>
      <c r="T227" s="44" t="str">
        <f>IF(AND('Mapa final'!$AB$71="Muy Baja",'Mapa final'!$AD$71="Mayor"),CONCATENATE("R22C",'Mapa final'!$R$71),"")</f>
        <v/>
      </c>
      <c r="U227" s="108" t="str">
        <f>IF(AND('Mapa final'!$AB$72="Muy Baja",'Mapa final'!$AD$72="Mayor"),CONCATENATE("R22C",'Mapa final'!$R$72),"")</f>
        <v/>
      </c>
      <c r="V227" s="45" t="str">
        <f>IF(AND('Mapa final'!$AB$70="Muy Baja",'Mapa final'!$AD$70="Catastrófico"),CONCATENATE("R22C",'Mapa final'!$R$70),"")</f>
        <v/>
      </c>
      <c r="W227" s="46" t="str">
        <f>IF(AND('Mapa final'!$AB$71="Muy Baja",'Mapa final'!$AD$71="Catastrófico"),CONCATENATE("R22C",'Mapa final'!$R$71),"")</f>
        <v/>
      </c>
      <c r="X227" s="102" t="str">
        <f>IF(AND('Mapa final'!$AB$72="Muy Baja",'Mapa final'!$AD$72="Catastrófico"),CONCATENATE("R22C",'Mapa final'!$R$72),"")</f>
        <v/>
      </c>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row>
    <row r="228" spans="1:65" ht="15.75" x14ac:dyDescent="0.25">
      <c r="A228" s="58"/>
      <c r="B228" s="282"/>
      <c r="C228" s="282"/>
      <c r="D228" s="283"/>
      <c r="E228" s="258"/>
      <c r="F228" s="254"/>
      <c r="G228" s="254"/>
      <c r="H228" s="254"/>
      <c r="I228" s="254"/>
      <c r="J228" s="117" t="str">
        <f>IF(AND('Mapa final'!$AB$73="Muy Baja",'Mapa final'!$AD$73="Leve"),CONCATENATE("R23C",'Mapa final'!$R$73),"")</f>
        <v/>
      </c>
      <c r="K228" s="56" t="str">
        <f>IF(AND('Mapa final'!$AB$74="Muy Baja",'Mapa final'!$AD$74="Leve"),CONCATENATE("R23C",'Mapa final'!$R$74),"")</f>
        <v/>
      </c>
      <c r="L228" s="118" t="str">
        <f>IF(AND('Mapa final'!$AB$75="Muy Baja",'Mapa final'!$AD$75="Leve"),CONCATENATE("R23C",'Mapa final'!$R$75),"")</f>
        <v/>
      </c>
      <c r="M228" s="117" t="str">
        <f>IF(AND('Mapa final'!$AB$73="Muy Baja",'Mapa final'!$AD$73="Menor"),CONCATENATE("R23C",'Mapa final'!$R$73),"")</f>
        <v/>
      </c>
      <c r="N228" s="56" t="str">
        <f>IF(AND('Mapa final'!$AB$74="Muy Baja",'Mapa final'!$AD$74="Menor"),CONCATENATE("R23C",'Mapa final'!$R$74),"")</f>
        <v/>
      </c>
      <c r="O228" s="118" t="str">
        <f>IF(AND('Mapa final'!$AB$75="Muy Baja",'Mapa final'!$AD$75="Menor"),CONCATENATE("R23C",'Mapa final'!$R$75),"")</f>
        <v/>
      </c>
      <c r="P228" s="51" t="str">
        <f>IF(AND('Mapa final'!$AB$73="Muy Baja",'Mapa final'!$AD$73="Moderado"),CONCATENATE("R23C",'Mapa final'!$R$73),"")</f>
        <v/>
      </c>
      <c r="Q228" s="52" t="str">
        <f>IF(AND('Mapa final'!$AB$74="Muy Baja",'Mapa final'!$AD$74="Moderado"),CONCATENATE("R23C",'Mapa final'!$R$74),"")</f>
        <v/>
      </c>
      <c r="R228" s="113" t="str">
        <f>IF(AND('Mapa final'!$AB$75="Muy Baja",'Mapa final'!$AD$75="Moderado"),CONCATENATE("R23C",'Mapa final'!$R$75),"")</f>
        <v/>
      </c>
      <c r="S228" s="107" t="str">
        <f>IF(AND('Mapa final'!$AB$73="Muy Baja",'Mapa final'!$AD$73="Mayor"),CONCATENATE("R23C",'Mapa final'!$R$73),"")</f>
        <v/>
      </c>
      <c r="T228" s="44" t="str">
        <f>IF(AND('Mapa final'!$AB$74="Muy Baja",'Mapa final'!$AD$74="Mayor"),CONCATENATE("R23C",'Mapa final'!$R$74),"")</f>
        <v/>
      </c>
      <c r="U228" s="108" t="str">
        <f>IF(AND('Mapa final'!$AB$75="Muy Baja",'Mapa final'!$AD$75="Mayor"),CONCATENATE("R23C",'Mapa final'!$R$75),"")</f>
        <v>R23C3</v>
      </c>
      <c r="V228" s="45" t="str">
        <f>IF(AND('Mapa final'!$AB$73="Muy Baja",'Mapa final'!$AD$73="Catastrófico"),CONCATENATE("R23C",'Mapa final'!$R$73),"")</f>
        <v/>
      </c>
      <c r="W228" s="46" t="str">
        <f>IF(AND('Mapa final'!$AB$74="Muy Baja",'Mapa final'!$AD$74="Catastrófico"),CONCATENATE("R23C",'Mapa final'!$R$74),"")</f>
        <v/>
      </c>
      <c r="X228" s="102" t="str">
        <f>IF(AND('Mapa final'!$AB$75="Muy Baja",'Mapa final'!$AD$75="Catastrófico"),CONCATENATE("R23C",'Mapa final'!$R$75),"")</f>
        <v/>
      </c>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row>
    <row r="229" spans="1:65" ht="15.75" x14ac:dyDescent="0.25">
      <c r="A229" s="58"/>
      <c r="B229" s="282"/>
      <c r="C229" s="282"/>
      <c r="D229" s="283"/>
      <c r="E229" s="258"/>
      <c r="F229" s="254"/>
      <c r="G229" s="254"/>
      <c r="H229" s="254"/>
      <c r="I229" s="254"/>
      <c r="J229" s="117" t="str">
        <f>IF(AND('Mapa final'!$AB$76="Muy Baja",'Mapa final'!$AD$76="Leve"),CONCATENATE("R24C",'Mapa final'!$R$76),"")</f>
        <v/>
      </c>
      <c r="K229" s="56" t="str">
        <f>IF(AND('Mapa final'!$AB$77="Muy Baja",'Mapa final'!$AD$77="Leve"),CONCATENATE("R24C",'Mapa final'!$R$77),"")</f>
        <v/>
      </c>
      <c r="L229" s="118" t="str">
        <f>IF(AND('Mapa final'!$AB$78="Muy Baja",'Mapa final'!$AD$78="Leve"),CONCATENATE("R24C",'Mapa final'!$R$78),"")</f>
        <v/>
      </c>
      <c r="M229" s="117" t="str">
        <f>IF(AND('Mapa final'!$AB$76="Muy Baja",'Mapa final'!$AD$76="Menor"),CONCATENATE("R24C",'Mapa final'!$R$76),"")</f>
        <v/>
      </c>
      <c r="N229" s="56" t="str">
        <f>IF(AND('Mapa final'!$AB$77="Muy Baja",'Mapa final'!$AD$77="Menor"),CONCATENATE("R24C",'Mapa final'!$R$77),"")</f>
        <v/>
      </c>
      <c r="O229" s="118" t="str">
        <f>IF(AND('Mapa final'!$AB$78="Muy Baja",'Mapa final'!$AD$78="Menor"),CONCATENATE("R24C",'Mapa final'!$R$78),"")</f>
        <v/>
      </c>
      <c r="P229" s="51" t="str">
        <f>IF(AND('Mapa final'!$AB$76="Muy Baja",'Mapa final'!$AD$76="Moderado"),CONCATENATE("R24C",'Mapa final'!$R$76),"")</f>
        <v/>
      </c>
      <c r="Q229" s="52" t="str">
        <f>IF(AND('Mapa final'!$AB$77="Muy Baja",'Mapa final'!$AD$77="Moderado"),CONCATENATE("R24C",'Mapa final'!$R$77),"")</f>
        <v/>
      </c>
      <c r="R229" s="113" t="str">
        <f>IF(AND('Mapa final'!$AB$78="Muy Baja",'Mapa final'!$AD$78="Moderado"),CONCATENATE("R24C",'Mapa final'!$R$78),"")</f>
        <v/>
      </c>
      <c r="S229" s="107" t="str">
        <f>IF(AND('Mapa final'!$AB$76="Muy Baja",'Mapa final'!$AD$76="Mayor"),CONCATENATE("R24C",'Mapa final'!$R$76),"")</f>
        <v/>
      </c>
      <c r="T229" s="44" t="str">
        <f>IF(AND('Mapa final'!$AB$77="Muy Baja",'Mapa final'!$AD$77="Mayor"),CONCATENATE("R24C",'Mapa final'!$R$77),"")</f>
        <v/>
      </c>
      <c r="U229" s="108" t="str">
        <f>IF(AND('Mapa final'!$AB$78="Muy Baja",'Mapa final'!$AD$78="Mayor"),CONCATENATE("R24C",'Mapa final'!$R$78),"")</f>
        <v/>
      </c>
      <c r="V229" s="45" t="str">
        <f>IF(AND('Mapa final'!$AB$76="Muy Baja",'Mapa final'!$AD$76="Catastrófico"),CONCATENATE("R24C",'Mapa final'!$R$76),"")</f>
        <v/>
      </c>
      <c r="W229" s="46" t="str">
        <f>IF(AND('Mapa final'!$AB$77="Muy Baja",'Mapa final'!$AD$77="Catastrófico"),CONCATENATE("R24C",'Mapa final'!$R$77),"")</f>
        <v/>
      </c>
      <c r="X229" s="102" t="str">
        <f>IF(AND('Mapa final'!$AB$78="Muy Baja",'Mapa final'!$AD$78="Catastrófico"),CONCATENATE("R24C",'Mapa final'!$R$78),"")</f>
        <v/>
      </c>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row>
    <row r="230" spans="1:65" ht="15.75" x14ac:dyDescent="0.25">
      <c r="A230" s="58"/>
      <c r="B230" s="282"/>
      <c r="C230" s="282"/>
      <c r="D230" s="283"/>
      <c r="E230" s="258"/>
      <c r="F230" s="254"/>
      <c r="G230" s="254"/>
      <c r="H230" s="254"/>
      <c r="I230" s="254"/>
      <c r="J230" s="117" t="str">
        <f>IF(AND('Mapa final'!$AB$79="Muy Baja",'Mapa final'!$AD$79="Leve"),CONCATENATE("R25C",'Mapa final'!$R$79),"")</f>
        <v/>
      </c>
      <c r="K230" s="56" t="str">
        <f>IF(AND('Mapa final'!$AB$80="Muy Baja",'Mapa final'!$AD$80="Leve"),CONCATENATE("R25C",'Mapa final'!$R$80),"")</f>
        <v/>
      </c>
      <c r="L230" s="118" t="str">
        <f>IF(AND('Mapa final'!$AB$81="Muy Baja",'Mapa final'!$AD$81="Leve"),CONCATENATE("R25C",'Mapa final'!$R$81),"")</f>
        <v/>
      </c>
      <c r="M230" s="117" t="str">
        <f>IF(AND('Mapa final'!$AB$79="Muy Baja",'Mapa final'!$AD$79="Menor"),CONCATENATE("R25C",'Mapa final'!$R$79),"")</f>
        <v/>
      </c>
      <c r="N230" s="56" t="str">
        <f>IF(AND('Mapa final'!$AB$80="Muy Baja",'Mapa final'!$AD$80="Menor"),CONCATENATE("R25C",'Mapa final'!$R$80),"")</f>
        <v/>
      </c>
      <c r="O230" s="118" t="str">
        <f>IF(AND('Mapa final'!$AB$81="Muy Baja",'Mapa final'!$AD$81="Menor"),CONCATENATE("R25C",'Mapa final'!$R$81),"")</f>
        <v/>
      </c>
      <c r="P230" s="51" t="str">
        <f>IF(AND('Mapa final'!$AB$79="Muy Baja",'Mapa final'!$AD$79="Moderado"),CONCATENATE("R25C",'Mapa final'!$R$79),"")</f>
        <v/>
      </c>
      <c r="Q230" s="52" t="str">
        <f>IF(AND('Mapa final'!$AB$80="Muy Baja",'Mapa final'!$AD$80="Moderado"),CONCATENATE("R25C",'Mapa final'!$R$80),"")</f>
        <v>R25C2</v>
      </c>
      <c r="R230" s="113" t="str">
        <f>IF(AND('Mapa final'!$AB$81="Muy Baja",'Mapa final'!$AD$81="Moderado"),CONCATENATE("R25C",'Mapa final'!$R$81),"")</f>
        <v>R25C3</v>
      </c>
      <c r="S230" s="107" t="str">
        <f>IF(AND('Mapa final'!$AB$79="Muy Baja",'Mapa final'!$AD$79="Mayor"),CONCATENATE("R25C",'Mapa final'!$R$79),"")</f>
        <v/>
      </c>
      <c r="T230" s="44" t="str">
        <f>IF(AND('Mapa final'!$AB$80="Muy Baja",'Mapa final'!$AD$80="Mayor"),CONCATENATE("R25C",'Mapa final'!$R$80),"")</f>
        <v/>
      </c>
      <c r="U230" s="108" t="str">
        <f>IF(AND('Mapa final'!$AB$81="Muy Baja",'Mapa final'!$AD$81="Mayor"),CONCATENATE("R25C",'Mapa final'!$R$81),"")</f>
        <v/>
      </c>
      <c r="V230" s="45" t="str">
        <f>IF(AND('Mapa final'!$AB$79="Muy Baja",'Mapa final'!$AD$79="Catastrófico"),CONCATENATE("R25C",'Mapa final'!$R$79),"")</f>
        <v/>
      </c>
      <c r="W230" s="46" t="str">
        <f>IF(AND('Mapa final'!$AB$80="Muy Baja",'Mapa final'!$AD$80="Catastrófico"),CONCATENATE("R25C",'Mapa final'!$R$80),"")</f>
        <v/>
      </c>
      <c r="X230" s="102" t="str">
        <f>IF(AND('Mapa final'!$AB$81="Muy Baja",'Mapa final'!$AD$81="Catastrófico"),CONCATENATE("R25C",'Mapa final'!$R$81),"")</f>
        <v/>
      </c>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row>
    <row r="231" spans="1:65" ht="15.75" x14ac:dyDescent="0.25">
      <c r="A231" s="58"/>
      <c r="B231" s="282"/>
      <c r="C231" s="282"/>
      <c r="D231" s="283"/>
      <c r="E231" s="258"/>
      <c r="F231" s="254"/>
      <c r="G231" s="254"/>
      <c r="H231" s="254"/>
      <c r="I231" s="254"/>
      <c r="J231" s="117" t="str">
        <f>IF(AND('Mapa final'!$AB$82="Muy Baja",'Mapa final'!$AD$82="Leve"),CONCATENATE("R26C",'Mapa final'!$R$82),"")</f>
        <v/>
      </c>
      <c r="K231" s="56" t="str">
        <f>IF(AND('Mapa final'!$AB$83="Muy Baja",'Mapa final'!$AD$83="Leve"),CONCATENATE("R26C",'Mapa final'!$R$83),"")</f>
        <v/>
      </c>
      <c r="L231" s="118" t="str">
        <f>IF(AND('Mapa final'!$AB$84="Muy Baja",'Mapa final'!$AD$84="Leve"),CONCATENATE("R26C",'Mapa final'!$R$84),"")</f>
        <v/>
      </c>
      <c r="M231" s="117" t="str">
        <f>IF(AND('Mapa final'!$AB$82="Muy Baja",'Mapa final'!$AD$82="Menor"),CONCATENATE("R26C",'Mapa final'!$R$82),"")</f>
        <v/>
      </c>
      <c r="N231" s="56" t="str">
        <f>IF(AND('Mapa final'!$AB$83="Muy Baja",'Mapa final'!$AD$83="Menor"),CONCATENATE("R26C",'Mapa final'!$R$83),"")</f>
        <v/>
      </c>
      <c r="O231" s="118" t="str">
        <f>IF(AND('Mapa final'!$AB$84="Muy Baja",'Mapa final'!$AD$84="Menor"),CONCATENATE("R26C",'Mapa final'!$R$84),"")</f>
        <v/>
      </c>
      <c r="P231" s="51" t="str">
        <f>IF(AND('Mapa final'!$AB$82="Muy Baja",'Mapa final'!$AD$82="Moderado"),CONCATENATE("R26C",'Mapa final'!$R$82),"")</f>
        <v>R26C1</v>
      </c>
      <c r="Q231" s="52" t="str">
        <f>IF(AND('Mapa final'!$AB$83="Muy Baja",'Mapa final'!$AD$83="Moderado"),CONCATENATE("R26C",'Mapa final'!$R$83),"")</f>
        <v>R26C2</v>
      </c>
      <c r="R231" s="113" t="str">
        <f>IF(AND('Mapa final'!$AB$84="Muy Baja",'Mapa final'!$AD$84="Moderado"),CONCATENATE("R26C",'Mapa final'!$R$84),"")</f>
        <v>R26C3</v>
      </c>
      <c r="S231" s="107" t="str">
        <f>IF(AND('Mapa final'!$AB$82="Muy Baja",'Mapa final'!$AD$82="Mayor"),CONCATENATE("R26C",'Mapa final'!$R$82),"")</f>
        <v/>
      </c>
      <c r="T231" s="44" t="str">
        <f>IF(AND('Mapa final'!$AB$83="Muy Baja",'Mapa final'!$AD$83="Mayor"),CONCATENATE("R26C",'Mapa final'!$R$83),"")</f>
        <v/>
      </c>
      <c r="U231" s="108" t="str">
        <f>IF(AND('Mapa final'!$AB$84="Muy Baja",'Mapa final'!$AD$84="Mayor"),CONCATENATE("R26C",'Mapa final'!$R$84),"")</f>
        <v/>
      </c>
      <c r="V231" s="45" t="str">
        <f>IF(AND('Mapa final'!$AB$82="Muy Baja",'Mapa final'!$AD$82="Catastrófico"),CONCATENATE("R26C",'Mapa final'!$R$82),"")</f>
        <v/>
      </c>
      <c r="W231" s="46" t="str">
        <f>IF(AND('Mapa final'!$AB$83="Muy Baja",'Mapa final'!$AD$83="Catastrófico"),CONCATENATE("R26C",'Mapa final'!$R$83),"")</f>
        <v/>
      </c>
      <c r="X231" s="102" t="str">
        <f>IF(AND('Mapa final'!$AB$84="Muy Baja",'Mapa final'!$AD$84="Catastrófico"),CONCATENATE("R26C",'Mapa final'!$R$84),"")</f>
        <v/>
      </c>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row>
    <row r="232" spans="1:65" ht="15.75" x14ac:dyDescent="0.25">
      <c r="A232" s="58"/>
      <c r="B232" s="282"/>
      <c r="C232" s="282"/>
      <c r="D232" s="283"/>
      <c r="E232" s="258"/>
      <c r="F232" s="254"/>
      <c r="G232" s="254"/>
      <c r="H232" s="254"/>
      <c r="I232" s="254"/>
      <c r="J232" s="117" t="str">
        <f>IF(AND('Mapa final'!$AB$85="Muy Baja",'Mapa final'!$AD$85="Leve"),CONCATENATE("R27C",'Mapa final'!$R$85),"")</f>
        <v/>
      </c>
      <c r="K232" s="56" t="str">
        <f>IF(AND('Mapa final'!$AB$86="Muy Baja",'Mapa final'!$AD$86="Leve"),CONCATENATE("R27C",'Mapa final'!$R$86),"")</f>
        <v/>
      </c>
      <c r="L232" s="118" t="str">
        <f>IF(AND('Mapa final'!$AB$87="Muy Baja",'Mapa final'!$AD$87="Leve"),CONCATENATE("R27C",'Mapa final'!$R$87),"")</f>
        <v/>
      </c>
      <c r="M232" s="117" t="str">
        <f>IF(AND('Mapa final'!$AB$85="Muy Baja",'Mapa final'!$AD$85="Menor"),CONCATENATE("R27C",'Mapa final'!$R$85),"")</f>
        <v/>
      </c>
      <c r="N232" s="56" t="str">
        <f>IF(AND('Mapa final'!$AB$86="Muy Baja",'Mapa final'!$AD$86="Menor"),CONCATENATE("R27C",'Mapa final'!$R$86),"")</f>
        <v/>
      </c>
      <c r="O232" s="118" t="str">
        <f>IF(AND('Mapa final'!$AB$87="Muy Baja",'Mapa final'!$AD$87="Menor"),CONCATENATE("R27C",'Mapa final'!$R$87),"")</f>
        <v/>
      </c>
      <c r="P232" s="51" t="str">
        <f>IF(AND('Mapa final'!$AB$85="Muy Baja",'Mapa final'!$AD$85="Moderado"),CONCATENATE("R27C",'Mapa final'!$R$85),"")</f>
        <v/>
      </c>
      <c r="Q232" s="52" t="str">
        <f>IF(AND('Mapa final'!$AB$86="Muy Baja",'Mapa final'!$AD$86="Moderado"),CONCATENATE("R27C",'Mapa final'!$R$86),"")</f>
        <v/>
      </c>
      <c r="R232" s="113" t="str">
        <f>IF(AND('Mapa final'!$AB$87="Muy Baja",'Mapa final'!$AD$87="Moderado"),CONCATENATE("R27C",'Mapa final'!$R$87),"")</f>
        <v/>
      </c>
      <c r="S232" s="107" t="str">
        <f>IF(AND('Mapa final'!$AB$85="Muy Baja",'Mapa final'!$AD$85="Mayor"),CONCATENATE("R27C",'Mapa final'!$R$85),"")</f>
        <v/>
      </c>
      <c r="T232" s="44" t="str">
        <f>IF(AND('Mapa final'!$AB$86="Muy Baja",'Mapa final'!$AD$86="Mayor"),CONCATENATE("R27C",'Mapa final'!$R$86),"")</f>
        <v/>
      </c>
      <c r="U232" s="108" t="str">
        <f>IF(AND('Mapa final'!$AB$87="Muy Baja",'Mapa final'!$AD$87="Mayor"),CONCATENATE("R27C",'Mapa final'!$R$87),"")</f>
        <v/>
      </c>
      <c r="V232" s="45" t="str">
        <f>IF(AND('Mapa final'!$AB$85="Muy Baja",'Mapa final'!$AD$85="Catastrófico"),CONCATENATE("R27C",'Mapa final'!$R$85),"")</f>
        <v/>
      </c>
      <c r="W232" s="46" t="str">
        <f>IF(AND('Mapa final'!$AB$86="Muy Baja",'Mapa final'!$AD$86="Catastrófico"),CONCATENATE("R27C",'Mapa final'!$R$86),"")</f>
        <v/>
      </c>
      <c r="X232" s="102" t="str">
        <f>IF(AND('Mapa final'!$AB$87="Muy Baja",'Mapa final'!$AD$87="Catastrófico"),CONCATENATE("R27C",'Mapa final'!$R$87),"")</f>
        <v/>
      </c>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row>
    <row r="233" spans="1:65" ht="15.75" x14ac:dyDescent="0.25">
      <c r="A233" s="58"/>
      <c r="B233" s="282"/>
      <c r="C233" s="282"/>
      <c r="D233" s="283"/>
      <c r="E233" s="258"/>
      <c r="F233" s="254"/>
      <c r="G233" s="254"/>
      <c r="H233" s="254"/>
      <c r="I233" s="254"/>
      <c r="J233" s="117" t="str">
        <f>IF(AND('Mapa final'!$AB$88="Muy Baja",'Mapa final'!$AD$88="Leve"),CONCATENATE("R28C",'Mapa final'!$R$88),"")</f>
        <v/>
      </c>
      <c r="K233" s="56" t="str">
        <f>IF(AND('Mapa final'!$AB$89="Muy Baja",'Mapa final'!$AD$89="Leve"),CONCATENATE("R28C",'Mapa final'!$R$89),"")</f>
        <v/>
      </c>
      <c r="L233" s="118" t="str">
        <f>IF(AND('Mapa final'!$AB$90="Muy Baja",'Mapa final'!$AD$90="Leve"),CONCATENATE("R28C",'Mapa final'!$R$90),"")</f>
        <v/>
      </c>
      <c r="M233" s="117" t="str">
        <f>IF(AND('Mapa final'!$AB$88="Muy Baja",'Mapa final'!$AD$88="Menor"),CONCATENATE("R28C",'Mapa final'!$R$88),"")</f>
        <v/>
      </c>
      <c r="N233" s="56" t="str">
        <f>IF(AND('Mapa final'!$AB$89="Muy Baja",'Mapa final'!$AD$89="Menor"),CONCATENATE("R28C",'Mapa final'!$R$89),"")</f>
        <v/>
      </c>
      <c r="O233" s="118" t="str">
        <f>IF(AND('Mapa final'!$AB$90="Muy Baja",'Mapa final'!$AD$90="Menor"),CONCATENATE("R28C",'Mapa final'!$R$90),"")</f>
        <v/>
      </c>
      <c r="P233" s="51" t="str">
        <f>IF(AND('Mapa final'!$AB$88="Muy Baja",'Mapa final'!$AD$88="Moderado"),CONCATENATE("R28C",'Mapa final'!$R$88),"")</f>
        <v/>
      </c>
      <c r="Q233" s="52" t="str">
        <f>IF(AND('Mapa final'!$AB$89="Muy Baja",'Mapa final'!$AD$89="Moderado"),CONCATENATE("R28C",'Mapa final'!$R$89),"")</f>
        <v/>
      </c>
      <c r="R233" s="113" t="str">
        <f>IF(AND('Mapa final'!$AB$90="Muy Baja",'Mapa final'!$AD$90="Moderado"),CONCATENATE("R28C",'Mapa final'!$R$90),"")</f>
        <v/>
      </c>
      <c r="S233" s="107" t="str">
        <f>IF(AND('Mapa final'!$AB$88="Muy Baja",'Mapa final'!$AD$88="Mayor"),CONCATENATE("R28C",'Mapa final'!$R$88),"")</f>
        <v/>
      </c>
      <c r="T233" s="44" t="str">
        <f>IF(AND('Mapa final'!$AB$89="Muy Baja",'Mapa final'!$AD$89="Mayor"),CONCATENATE("R28C",'Mapa final'!$R$89),"")</f>
        <v/>
      </c>
      <c r="U233" s="108" t="str">
        <f>IF(AND('Mapa final'!$AB$90="Muy Baja",'Mapa final'!$AD$90="Mayor"),CONCATENATE("R28C",'Mapa final'!$R$90),"")</f>
        <v/>
      </c>
      <c r="V233" s="45" t="str">
        <f>IF(AND('Mapa final'!$AB$88="Muy Baja",'Mapa final'!$AD$88="Catastrófico"),CONCATENATE("R28C",'Mapa final'!$R$88),"")</f>
        <v/>
      </c>
      <c r="W233" s="46" t="str">
        <f>IF(AND('Mapa final'!$AB$89="Muy Baja",'Mapa final'!$AD$89="Catastrófico"),CONCATENATE("R28C",'Mapa final'!$R$89),"")</f>
        <v/>
      </c>
      <c r="X233" s="102" t="str">
        <f>IF(AND('Mapa final'!$AB$90="Muy Baja",'Mapa final'!$AD$90="Catastrófico"),CONCATENATE("R28C",'Mapa final'!$R$90),"")</f>
        <v/>
      </c>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row>
    <row r="234" spans="1:65" ht="15" customHeight="1" x14ac:dyDescent="0.25">
      <c r="A234" s="58"/>
      <c r="B234" s="282"/>
      <c r="C234" s="282"/>
      <c r="D234" s="283"/>
      <c r="E234" s="258"/>
      <c r="F234" s="254"/>
      <c r="G234" s="254"/>
      <c r="H234" s="254"/>
      <c r="I234" s="254"/>
      <c r="J234" s="117" t="str">
        <f>IF(AND('Mapa final'!$AB$91="Muy Baja",'Mapa final'!$AD$91="Leve"),CONCATENATE("R29C",'Mapa final'!$R$91),"")</f>
        <v/>
      </c>
      <c r="K234" s="56" t="str">
        <f>IF(AND('Mapa final'!$AB$92="Muy Baja",'Mapa final'!$AD$92="Leve"),CONCATENATE("R29C",'Mapa final'!$R$92),"")</f>
        <v/>
      </c>
      <c r="L234" s="118" t="str">
        <f>IF(AND('Mapa final'!$AB$93="Muy Baja",'Mapa final'!$AD$93="Leve"),CONCATENATE("R29C",'Mapa final'!$R$93),"")</f>
        <v/>
      </c>
      <c r="M234" s="117" t="str">
        <f>IF(AND('Mapa final'!$AB$91="Muy Baja",'Mapa final'!$AD$91="Menor"),CONCATENATE("R29C",'Mapa final'!$R$91),"")</f>
        <v/>
      </c>
      <c r="N234" s="56" t="str">
        <f>IF(AND('Mapa final'!$AB$92="Muy Baja",'Mapa final'!$AD$92="Menor"),CONCATENATE("R29C",'Mapa final'!$R$92),"")</f>
        <v/>
      </c>
      <c r="O234" s="118" t="str">
        <f>IF(AND('Mapa final'!$AB$93="Muy Baja",'Mapa final'!$AD$93="Menor"),CONCATENATE("R29C",'Mapa final'!$R$93),"")</f>
        <v/>
      </c>
      <c r="P234" s="51" t="str">
        <f>IF(AND('Mapa final'!$AB$91="Muy Baja",'Mapa final'!$AD$91="Moderado"),CONCATENATE("R29C",'Mapa final'!$R$91),"")</f>
        <v/>
      </c>
      <c r="Q234" s="52" t="str">
        <f>IF(AND('Mapa final'!$AB$92="Muy Baja",'Mapa final'!$AD$92="Moderado"),CONCATENATE("R29C",'Mapa final'!$R$92),"")</f>
        <v/>
      </c>
      <c r="R234" s="113" t="str">
        <f>IF(AND('Mapa final'!$AB$93="Muy Baja",'Mapa final'!$AD$93="Moderado"),CONCATENATE("R29C",'Mapa final'!$R$93),"")</f>
        <v/>
      </c>
      <c r="S234" s="107" t="str">
        <f>IF(AND('Mapa final'!$AB$91="Muy Baja",'Mapa final'!$AD$91="Mayor"),CONCATENATE("R29C",'Mapa final'!$R$91),"")</f>
        <v/>
      </c>
      <c r="T234" s="44" t="str">
        <f>IF(AND('Mapa final'!$AB$92="Muy Baja",'Mapa final'!$AD$92="Mayor"),CONCATENATE("R29C",'Mapa final'!$R$92),"")</f>
        <v/>
      </c>
      <c r="U234" s="108" t="str">
        <f>IF(AND('Mapa final'!$AB$93="Muy Baja",'Mapa final'!$AD$93="Mayor"),CONCATENATE("R29C",'Mapa final'!$R$93),"")</f>
        <v/>
      </c>
      <c r="V234" s="45" t="str">
        <f>IF(AND('Mapa final'!$AB$91="Muy Baja",'Mapa final'!$AD$91="Catastrófico"),CONCATENATE("R29C",'Mapa final'!$R$91),"")</f>
        <v/>
      </c>
      <c r="W234" s="46" t="str">
        <f>IF(AND('Mapa final'!$AB$92="Muy Baja",'Mapa final'!$AD$92="Catastrófico"),CONCATENATE("R29C",'Mapa final'!$R$92),"")</f>
        <v/>
      </c>
      <c r="X234" s="102" t="str">
        <f>IF(AND('Mapa final'!$AB$93="Muy Baja",'Mapa final'!$AD$93="Catastrófico"),CONCATENATE("R29C",'Mapa final'!$R$93),"")</f>
        <v/>
      </c>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row>
    <row r="235" spans="1:65" ht="15" customHeight="1" x14ac:dyDescent="0.25">
      <c r="A235" s="58"/>
      <c r="B235" s="282"/>
      <c r="C235" s="282"/>
      <c r="D235" s="283"/>
      <c r="E235" s="259"/>
      <c r="F235" s="272"/>
      <c r="G235" s="272"/>
      <c r="H235" s="272"/>
      <c r="I235" s="254"/>
      <c r="J235" s="117" t="str">
        <f>IF(AND('Mapa final'!$AB$94="Muy Baja",'Mapa final'!$AD$94="Leve"),CONCATENATE("R30C",'Mapa final'!$R$94),"")</f>
        <v/>
      </c>
      <c r="K235" s="56" t="str">
        <f>IF(AND('Mapa final'!$AB$95="Muy Baja",'Mapa final'!$AD$95="Leve"),CONCATENATE("R30C",'Mapa final'!$R$95),"")</f>
        <v/>
      </c>
      <c r="L235" s="118" t="str">
        <f>IF(AND('Mapa final'!$AB$96="Muy Baja",'Mapa final'!$AD$96="Leve"),CONCATENATE("R30C",'Mapa final'!$R$96),"")</f>
        <v/>
      </c>
      <c r="M235" s="117" t="str">
        <f>IF(AND('Mapa final'!$AB$94="Muy Baja",'Mapa final'!$AD$94="Menor"),CONCATENATE("R30C",'Mapa final'!$R$94),"")</f>
        <v/>
      </c>
      <c r="N235" s="56" t="str">
        <f>IF(AND('Mapa final'!$AB$95="Muy Baja",'Mapa final'!$AD$95="Menor"),CONCATENATE("R30C",'Mapa final'!$R$95),"")</f>
        <v/>
      </c>
      <c r="O235" s="118" t="str">
        <f>IF(AND('Mapa final'!$AB$96="Muy Baja",'Mapa final'!$AD$96="Menor"),CONCATENATE("R30C",'Mapa final'!$R$96),"")</f>
        <v/>
      </c>
      <c r="P235" s="51" t="str">
        <f>IF(AND('Mapa final'!$AB$94="Muy Baja",'Mapa final'!$AD$94="Moderado"),CONCATENATE("R30C",'Mapa final'!$R$94),"")</f>
        <v/>
      </c>
      <c r="Q235" s="52" t="str">
        <f>IF(AND('Mapa final'!$AB$95="Muy Baja",'Mapa final'!$AD$95="Moderado"),CONCATENATE("R30C",'Mapa final'!$R$95),"")</f>
        <v/>
      </c>
      <c r="R235" s="113" t="str">
        <f>IF(AND('Mapa final'!$AB$96="Muy Baja",'Mapa final'!$AD$96="Moderado"),CONCATENATE("R30C",'Mapa final'!$R$96),"")</f>
        <v/>
      </c>
      <c r="S235" s="107" t="str">
        <f>IF(AND('Mapa final'!$AB$94="Muy Baja",'Mapa final'!$AD$94="Mayor"),CONCATENATE("R30C",'Mapa final'!$R$94),"")</f>
        <v/>
      </c>
      <c r="T235" s="44" t="str">
        <f>IF(AND('Mapa final'!$AB$95="Muy Baja",'Mapa final'!$AD$95="Mayor"),CONCATENATE("R30C",'Mapa final'!$R$95),"")</f>
        <v/>
      </c>
      <c r="U235" s="108" t="str">
        <f>IF(AND('Mapa final'!$AB$96="Muy Baja",'Mapa final'!$AD$96="Mayor"),CONCATENATE("R30C",'Mapa final'!$R$96),"")</f>
        <v/>
      </c>
      <c r="V235" s="45" t="str">
        <f>IF(AND('Mapa final'!$AB$94="Muy Baja",'Mapa final'!$AD$94="Catastrófico"),CONCATENATE("R30C",'Mapa final'!$R$94),"")</f>
        <v/>
      </c>
      <c r="W235" s="46" t="str">
        <f>IF(AND('Mapa final'!$AB$95="Muy Baja",'Mapa final'!$AD$95="Catastrófico"),CONCATENATE("R30C",'Mapa final'!$R$95),"")</f>
        <v/>
      </c>
      <c r="X235" s="102" t="str">
        <f>IF(AND('Mapa final'!$AB$96="Muy Baja",'Mapa final'!$AD$96="Catastrófico"),CONCATENATE("R30C",'Mapa final'!$R$96),"")</f>
        <v/>
      </c>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row>
    <row r="236" spans="1:65" ht="15" customHeight="1" x14ac:dyDescent="0.25">
      <c r="A236" s="58"/>
      <c r="B236" s="282"/>
      <c r="C236" s="282"/>
      <c r="D236" s="283"/>
      <c r="E236" s="259"/>
      <c r="F236" s="272"/>
      <c r="G236" s="272"/>
      <c r="H236" s="272"/>
      <c r="I236" s="254"/>
      <c r="J236" s="117" t="str">
        <f>IF(AND('Mapa final'!$AB$97="Muy Baja",'Mapa final'!$AD$97="Leve"),CONCATENATE("R31C",'Mapa final'!$R$97),"")</f>
        <v/>
      </c>
      <c r="K236" s="56" t="str">
        <f>IF(AND('Mapa final'!$AB$98="Muy Baja",'Mapa final'!$AD$98="Leve"),CONCATENATE("R31C",'Mapa final'!$R$98),"")</f>
        <v/>
      </c>
      <c r="L236" s="118" t="str">
        <f>IF(AND('Mapa final'!$AB$99="Muy Baja",'Mapa final'!$AD$99="Leve"),CONCATENATE("R31C",'Mapa final'!$R$99),"")</f>
        <v/>
      </c>
      <c r="M236" s="117" t="str">
        <f>IF(AND('Mapa final'!$AB$97="Muy Baja",'Mapa final'!$AD$97="Menor"),CONCATENATE("R31C",'Mapa final'!$R$97),"")</f>
        <v/>
      </c>
      <c r="N236" s="56" t="str">
        <f>IF(AND('Mapa final'!$AB$98="Muy Baja",'Mapa final'!$AD$98="Menor"),CONCATENATE("R31C",'Mapa final'!$R$98),"")</f>
        <v/>
      </c>
      <c r="O236" s="118" t="str">
        <f>IF(AND('Mapa final'!$AB$99="Muy Baja",'Mapa final'!$AD$99="Menor"),CONCATENATE("R31C",'Mapa final'!$R$99),"")</f>
        <v/>
      </c>
      <c r="P236" s="51" t="str">
        <f>IF(AND('Mapa final'!$AB$97="Muy Baja",'Mapa final'!$AD$97="Moderado"),CONCATENATE("R31C",'Mapa final'!$R$97),"")</f>
        <v/>
      </c>
      <c r="Q236" s="52" t="str">
        <f>IF(AND('Mapa final'!$AB$98="Muy Baja",'Mapa final'!$AD$98="Moderado"),CONCATENATE("R31C",'Mapa final'!$R$98),"")</f>
        <v>R31C2</v>
      </c>
      <c r="R236" s="113" t="str">
        <f>IF(AND('Mapa final'!$AB$99="Muy Baja",'Mapa final'!$AD$99="Moderado"),CONCATENATE("R31C",'Mapa final'!$R$99),"")</f>
        <v/>
      </c>
      <c r="S236" s="107" t="str">
        <f>IF(AND('Mapa final'!$AB$97="Muy Baja",'Mapa final'!$AD$97="Mayor"),CONCATENATE("R31C",'Mapa final'!$R$97),"")</f>
        <v/>
      </c>
      <c r="T236" s="44" t="str">
        <f>IF(AND('Mapa final'!$AB$98="Muy Baja",'Mapa final'!$AD$98="Mayor"),CONCATENATE("R31C",'Mapa final'!$R$98),"")</f>
        <v/>
      </c>
      <c r="U236" s="108" t="str">
        <f>IF(AND('Mapa final'!$AB$99="Muy Baja",'Mapa final'!$AD$99="Mayor"),CONCATENATE("R31C",'Mapa final'!$R$99),"")</f>
        <v/>
      </c>
      <c r="V236" s="45" t="str">
        <f>IF(AND('Mapa final'!$AB$97="Muy Baja",'Mapa final'!$AD$97="Catastrófico"),CONCATENATE("R31C",'Mapa final'!$R$97),"")</f>
        <v/>
      </c>
      <c r="W236" s="46" t="str">
        <f>IF(AND('Mapa final'!$AB$98="Muy Baja",'Mapa final'!$AD$98="Catastrófico"),CONCATENATE("R31C",'Mapa final'!$R$98),"")</f>
        <v/>
      </c>
      <c r="X236" s="102" t="str">
        <f>IF(AND('Mapa final'!$AB$99="Muy Baja",'Mapa final'!$AD$99="Catastrófico"),CONCATENATE("R31C",'Mapa final'!$R$99),"")</f>
        <v/>
      </c>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row>
    <row r="237" spans="1:65" ht="15" customHeight="1" x14ac:dyDescent="0.25">
      <c r="A237" s="58"/>
      <c r="B237" s="282"/>
      <c r="C237" s="282"/>
      <c r="D237" s="283"/>
      <c r="E237" s="259"/>
      <c r="F237" s="272"/>
      <c r="G237" s="272"/>
      <c r="H237" s="272"/>
      <c r="I237" s="254"/>
      <c r="J237" s="117" t="str">
        <f>IF(AND('Mapa final'!$AB$100="Muy Baja",'Mapa final'!$AD$100="Leve"),CONCATENATE("R32C",'Mapa final'!$R$100),"")</f>
        <v/>
      </c>
      <c r="K237" s="56" t="str">
        <f>IF(AND('Mapa final'!$AB$101="Muy Baja",'Mapa final'!$AD$101="Leve"),CONCATENATE("R32C",'Mapa final'!$R$101),"")</f>
        <v/>
      </c>
      <c r="L237" s="118" t="str">
        <f>IF(AND('Mapa final'!$AB$102="Muy Baja",'Mapa final'!$AD$102="Leve"),CONCATENATE("R32C",'Mapa final'!$R$102),"")</f>
        <v/>
      </c>
      <c r="M237" s="117" t="str">
        <f>IF(AND('Mapa final'!$AB$100="Muy Baja",'Mapa final'!$AD$100="Menor"),CONCATENATE("R32C",'Mapa final'!$R$100),"")</f>
        <v/>
      </c>
      <c r="N237" s="56" t="str">
        <f>IF(AND('Mapa final'!$AB$101="Muy Baja",'Mapa final'!$AD$101="Menor"),CONCATENATE("R32C",'Mapa final'!$R$101),"")</f>
        <v/>
      </c>
      <c r="O237" s="118" t="str">
        <f>IF(AND('Mapa final'!$AB$102="Muy Baja",'Mapa final'!$AD$102="Menor"),CONCATENATE("R32C",'Mapa final'!$R$102),"")</f>
        <v/>
      </c>
      <c r="P237" s="51" t="str">
        <f>IF(AND('Mapa final'!$AB$100="Muy Baja",'Mapa final'!$AD$100="Moderado"),CONCATENATE("R32C",'Mapa final'!$R$100),"")</f>
        <v/>
      </c>
      <c r="Q237" s="52" t="str">
        <f>IF(AND('Mapa final'!$AB$101="Muy Baja",'Mapa final'!$AD$101="Moderado"),CONCATENATE("R32C",'Mapa final'!$R$101),"")</f>
        <v>R32C2</v>
      </c>
      <c r="R237" s="113" t="str">
        <f>IF(AND('Mapa final'!$AB$102="Muy Baja",'Mapa final'!$AD$102="Moderado"),CONCATENATE("R32C",'Mapa final'!$R$102),"")</f>
        <v/>
      </c>
      <c r="S237" s="107" t="str">
        <f>IF(AND('Mapa final'!$AB$100="Muy Baja",'Mapa final'!$AD$100="Mayor"),CONCATENATE("R32C",'Mapa final'!$R$100),"")</f>
        <v/>
      </c>
      <c r="T237" s="44" t="str">
        <f>IF(AND('Mapa final'!$AB$101="Muy Baja",'Mapa final'!$AD$101="Mayor"),CONCATENATE("R32C",'Mapa final'!$R$101),"")</f>
        <v/>
      </c>
      <c r="U237" s="108" t="str">
        <f>IF(AND('Mapa final'!$AB$102="Muy Baja",'Mapa final'!$AD$102="Mayor"),CONCATENATE("R32C",'Mapa final'!$R$102),"")</f>
        <v/>
      </c>
      <c r="V237" s="45" t="str">
        <f>IF(AND('Mapa final'!$AB$100="Muy Baja",'Mapa final'!$AD$100="Catastrófico"),CONCATENATE("R32C",'Mapa final'!$R$100),"")</f>
        <v/>
      </c>
      <c r="W237" s="46" t="str">
        <f>IF(AND('Mapa final'!$AB$101="Muy Baja",'Mapa final'!$AD$101="Catastrófico"),CONCATENATE("R32C",'Mapa final'!$R$101),"")</f>
        <v/>
      </c>
      <c r="X237" s="102" t="str">
        <f>IF(AND('Mapa final'!$AB$102="Muy Baja",'Mapa final'!$AD$102="Catastrófico"),CONCATENATE("R32C",'Mapa final'!$R$102),"")</f>
        <v/>
      </c>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row>
    <row r="238" spans="1:65" ht="15" customHeight="1" x14ac:dyDescent="0.25">
      <c r="A238" s="58"/>
      <c r="B238" s="282"/>
      <c r="C238" s="282"/>
      <c r="D238" s="283"/>
      <c r="E238" s="259"/>
      <c r="F238" s="272"/>
      <c r="G238" s="272"/>
      <c r="H238" s="272"/>
      <c r="I238" s="254"/>
      <c r="J238" s="117" t="str">
        <f>IF(AND('Mapa final'!$AB$103="Muy Baja",'Mapa final'!$AD$103="Leve"),CONCATENATE("R33C",'Mapa final'!$R$103),"")</f>
        <v/>
      </c>
      <c r="K238" s="56" t="str">
        <f>IF(AND('Mapa final'!$AB$104="Muy Baja",'Mapa final'!$AD$104="Leve"),CONCATENATE("R33C",'Mapa final'!$R$104),"")</f>
        <v/>
      </c>
      <c r="L238" s="118" t="str">
        <f>IF(AND('Mapa final'!$AB$105="Muy Baja",'Mapa final'!$AD$105="Leve"),CONCATENATE("R33C",'Mapa final'!$R$105),"")</f>
        <v/>
      </c>
      <c r="M238" s="117" t="str">
        <f>IF(AND('Mapa final'!$AB$103="Muy Baja",'Mapa final'!$AD$103="Menor"),CONCATENATE("R33C",'Mapa final'!$R$103),"")</f>
        <v/>
      </c>
      <c r="N238" s="56" t="str">
        <f>IF(AND('Mapa final'!$AB$104="Muy Baja",'Mapa final'!$AD$104="Menor"),CONCATENATE("R33C",'Mapa final'!$R$104),"")</f>
        <v/>
      </c>
      <c r="O238" s="118" t="str">
        <f>IF(AND('Mapa final'!$AB$105="Muy Baja",'Mapa final'!$AD$105="Menor"),CONCATENATE("R33C",'Mapa final'!$R$105),"")</f>
        <v/>
      </c>
      <c r="P238" s="51" t="str">
        <f>IF(AND('Mapa final'!$AB$103="Muy Baja",'Mapa final'!$AD$103="Moderado"),CONCATENATE("R33C",'Mapa final'!$R$103),"")</f>
        <v/>
      </c>
      <c r="Q238" s="52" t="str">
        <f>IF(AND('Mapa final'!$AB$104="Muy Baja",'Mapa final'!$AD$104="Moderado"),CONCATENATE("R33C",'Mapa final'!$R$104),"")</f>
        <v/>
      </c>
      <c r="R238" s="113" t="str">
        <f>IF(AND('Mapa final'!$AB$105="Muy Baja",'Mapa final'!$AD$105="Moderado"),CONCATENATE("R33C",'Mapa final'!$R$105),"")</f>
        <v/>
      </c>
      <c r="S238" s="107" t="str">
        <f>IF(AND('Mapa final'!$AB$103="Muy Baja",'Mapa final'!$AD$103="Mayor"),CONCATENATE("R33C",'Mapa final'!$R$103),"")</f>
        <v/>
      </c>
      <c r="T238" s="44" t="str">
        <f>IF(AND('Mapa final'!$AB$104="Muy Baja",'Mapa final'!$AD$104="Mayor"),CONCATENATE("R33C",'Mapa final'!$R$104),"")</f>
        <v/>
      </c>
      <c r="U238" s="108" t="str">
        <f>IF(AND('Mapa final'!$AB$105="Muy Baja",'Mapa final'!$AD$105="Mayor"),CONCATENATE("R33C",'Mapa final'!$R$105),"")</f>
        <v/>
      </c>
      <c r="V238" s="45" t="str">
        <f>IF(AND('Mapa final'!$AB$103="Muy Baja",'Mapa final'!$AD$103="Catastrófico"),CONCATENATE("R33C",'Mapa final'!$R$103),"")</f>
        <v/>
      </c>
      <c r="W238" s="46" t="str">
        <f>IF(AND('Mapa final'!$AB$104="Muy Baja",'Mapa final'!$AD$104="Catastrófico"),CONCATENATE("R33C",'Mapa final'!$R$104),"")</f>
        <v/>
      </c>
      <c r="X238" s="102" t="str">
        <f>IF(AND('Mapa final'!$AB$105="Muy Baja",'Mapa final'!$AD$105="Catastrófico"),CONCATENATE("R33C",'Mapa final'!$R$105),"")</f>
        <v/>
      </c>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row>
    <row r="239" spans="1:65" ht="15" customHeight="1" x14ac:dyDescent="0.25">
      <c r="A239" s="58"/>
      <c r="B239" s="282"/>
      <c r="C239" s="282"/>
      <c r="D239" s="283"/>
      <c r="E239" s="259"/>
      <c r="F239" s="272"/>
      <c r="G239" s="272"/>
      <c r="H239" s="272"/>
      <c r="I239" s="254"/>
      <c r="J239" s="117" t="str">
        <f>IF(AND('Mapa final'!$AB$106="Muy Baja",'Mapa final'!$AD$106="Leve"),CONCATENATE("R34C",'Mapa final'!$R$106),"")</f>
        <v/>
      </c>
      <c r="K239" s="56" t="str">
        <f>IF(AND('Mapa final'!$AB$107="Muy Baja",'Mapa final'!$AD$107="Leve"),CONCATENATE("R34C",'Mapa final'!$R$107),"")</f>
        <v/>
      </c>
      <c r="L239" s="118" t="str">
        <f>IF(AND('Mapa final'!$AB$108="Muy Baja",'Mapa final'!$AD$108="Leve"),CONCATENATE("R34C",'Mapa final'!$R$108),"")</f>
        <v/>
      </c>
      <c r="M239" s="117" t="str">
        <f>IF(AND('Mapa final'!$AB$106="Muy Baja",'Mapa final'!$AD$106="Menor"),CONCATENATE("R34C",'Mapa final'!$R$106),"")</f>
        <v/>
      </c>
      <c r="N239" s="56" t="str">
        <f>IF(AND('Mapa final'!$AB$107="Muy Baja",'Mapa final'!$AD$107="Menor"),CONCATENATE("R34C",'Mapa final'!$R$107),"")</f>
        <v/>
      </c>
      <c r="O239" s="118" t="str">
        <f>IF(AND('Mapa final'!$AB$108="Muy Baja",'Mapa final'!$AD$108="Menor"),CONCATENATE("R34C",'Mapa final'!$R$108),"")</f>
        <v/>
      </c>
      <c r="P239" s="51" t="str">
        <f>IF(AND('Mapa final'!$AB$106="Muy Baja",'Mapa final'!$AD$106="Moderado"),CONCATENATE("R34C",'Mapa final'!$R$106),"")</f>
        <v/>
      </c>
      <c r="Q239" s="52" t="str">
        <f>IF(AND('Mapa final'!$AB$107="Muy Baja",'Mapa final'!$AD$107="Moderado"),CONCATENATE("R34C",'Mapa final'!$R$107),"")</f>
        <v/>
      </c>
      <c r="R239" s="113" t="str">
        <f>IF(AND('Mapa final'!$AB$108="Muy Baja",'Mapa final'!$AD$108="Moderado"),CONCATENATE("R34C",'Mapa final'!$R$108),"")</f>
        <v/>
      </c>
      <c r="S239" s="107" t="str">
        <f>IF(AND('Mapa final'!$AB$106="Muy Baja",'Mapa final'!$AD$106="Mayor"),CONCATENATE("R34C",'Mapa final'!$R$106),"")</f>
        <v/>
      </c>
      <c r="T239" s="44" t="str">
        <f>IF(AND('Mapa final'!$AB$107="Muy Baja",'Mapa final'!$AD$107="Mayor"),CONCATENATE("R34C",'Mapa final'!$R$107),"")</f>
        <v/>
      </c>
      <c r="U239" s="108" t="str">
        <f>IF(AND('Mapa final'!$AB$108="Muy Baja",'Mapa final'!$AD$108="Mayor"),CONCATENATE("R34C",'Mapa final'!$R$108),"")</f>
        <v/>
      </c>
      <c r="V239" s="45" t="str">
        <f>IF(AND('Mapa final'!$AB$106="Muy Baja",'Mapa final'!$AD$106="Catastrófico"),CONCATENATE("R34C",'Mapa final'!$R$106),"")</f>
        <v/>
      </c>
      <c r="W239" s="46" t="str">
        <f>IF(AND('Mapa final'!$AB$107="Muy Baja",'Mapa final'!$AD$107="Catastrófico"),CONCATENATE("R34C",'Mapa final'!$R$107),"")</f>
        <v/>
      </c>
      <c r="X239" s="102" t="str">
        <f>IF(AND('Mapa final'!$AB$108="Muy Baja",'Mapa final'!$AD$108="Catastrófico"),CONCATENATE("R34C",'Mapa final'!$R$108),"")</f>
        <v/>
      </c>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row>
    <row r="240" spans="1:65" ht="15" customHeight="1" x14ac:dyDescent="0.25">
      <c r="A240" s="58"/>
      <c r="B240" s="282"/>
      <c r="C240" s="282"/>
      <c r="D240" s="283"/>
      <c r="E240" s="259"/>
      <c r="F240" s="272"/>
      <c r="G240" s="272"/>
      <c r="H240" s="272"/>
      <c r="I240" s="254"/>
      <c r="J240" s="117" t="str">
        <f>IF(AND('Mapa final'!$AB$109="Muy Baja",'Mapa final'!$AD$109="Leve"),CONCATENATE("R35C",'Mapa final'!$R$109),"")</f>
        <v/>
      </c>
      <c r="K240" s="56" t="str">
        <f>IF(AND('Mapa final'!$AB$110="Muy Baja",'Mapa final'!$AD$110="Leve"),CONCATENATE("R35C",'Mapa final'!$R$110),"")</f>
        <v/>
      </c>
      <c r="L240" s="118" t="str">
        <f>IF(AND('Mapa final'!$AB$111="Muy Baja",'Mapa final'!$AD$111="Leve"),CONCATENATE("R35C",'Mapa final'!$R$111),"")</f>
        <v/>
      </c>
      <c r="M240" s="117" t="str">
        <f>IF(AND('Mapa final'!$AB$109="Muy Baja",'Mapa final'!$AD$109="Menor"),CONCATENATE("R35C",'Mapa final'!$R$109),"")</f>
        <v/>
      </c>
      <c r="N240" s="56" t="str">
        <f>IF(AND('Mapa final'!$AB$110="Muy Baja",'Mapa final'!$AD$110="Menor"),CONCATENATE("R35C",'Mapa final'!$R$110),"")</f>
        <v/>
      </c>
      <c r="O240" s="118" t="str">
        <f>IF(AND('Mapa final'!$AB$111="Muy Baja",'Mapa final'!$AD$111="Menor"),CONCATENATE("R35C",'Mapa final'!$R$111),"")</f>
        <v/>
      </c>
      <c r="P240" s="51" t="str">
        <f>IF(AND('Mapa final'!$AB$109="Muy Baja",'Mapa final'!$AD$109="Moderado"),CONCATENATE("R35C",'Mapa final'!$R$109),"")</f>
        <v/>
      </c>
      <c r="Q240" s="52" t="str">
        <f>IF(AND('Mapa final'!$AB$110="Muy Baja",'Mapa final'!$AD$110="Moderado"),CONCATENATE("R35C",'Mapa final'!$R$110),"")</f>
        <v/>
      </c>
      <c r="R240" s="113" t="str">
        <f>IF(AND('Mapa final'!$AB$111="Muy Baja",'Mapa final'!$AD$111="Moderado"),CONCATENATE("R35C",'Mapa final'!$R$111),"")</f>
        <v/>
      </c>
      <c r="S240" s="107" t="str">
        <f>IF(AND('Mapa final'!$AB$109="Muy Baja",'Mapa final'!$AD$109="Mayor"),CONCATENATE("R35C",'Mapa final'!$R$109),"")</f>
        <v/>
      </c>
      <c r="T240" s="44" t="str">
        <f>IF(AND('Mapa final'!$AB$110="Muy Baja",'Mapa final'!$AD$110="Mayor"),CONCATENATE("R35C",'Mapa final'!$R$110),"")</f>
        <v/>
      </c>
      <c r="U240" s="108" t="str">
        <f>IF(AND('Mapa final'!$AB$111="Muy Baja",'Mapa final'!$AD$111="Mayor"),CONCATENATE("R35C",'Mapa final'!$R$111),"")</f>
        <v/>
      </c>
      <c r="V240" s="45" t="str">
        <f>IF(AND('Mapa final'!$AB$109="Muy Baja",'Mapa final'!$AD$109="Catastrófico"),CONCATENATE("R35C",'Mapa final'!$R$109),"")</f>
        <v/>
      </c>
      <c r="W240" s="46" t="str">
        <f>IF(AND('Mapa final'!$AB$110="Muy Baja",'Mapa final'!$AD$110="Catastrófico"),CONCATENATE("R35C",'Mapa final'!$R$110),"")</f>
        <v/>
      </c>
      <c r="X240" s="102" t="str">
        <f>IF(AND('Mapa final'!$AB$111="Muy Baja",'Mapa final'!$AD$111="Catastrófico"),CONCATENATE("R35C",'Mapa final'!$R$111),"")</f>
        <v/>
      </c>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row>
    <row r="241" spans="1:65" ht="15" customHeight="1" x14ac:dyDescent="0.25">
      <c r="A241" s="58"/>
      <c r="B241" s="282"/>
      <c r="C241" s="282"/>
      <c r="D241" s="283"/>
      <c r="E241" s="259"/>
      <c r="F241" s="272"/>
      <c r="G241" s="272"/>
      <c r="H241" s="272"/>
      <c r="I241" s="254"/>
      <c r="J241" s="117" t="str">
        <f>IF(AND('Mapa final'!$AB$112="Muy Baja",'Mapa final'!$AD$112="Leve"),CONCATENATE("R36C",'Mapa final'!$R$112),"")</f>
        <v/>
      </c>
      <c r="K241" s="56" t="str">
        <f>IF(AND('Mapa final'!$AB$113="Muy Baja",'Mapa final'!$AD$113="Leve"),CONCATENATE("R36C",'Mapa final'!$R$113),"")</f>
        <v/>
      </c>
      <c r="L241" s="118" t="str">
        <f>IF(AND('Mapa final'!$AB$114="Muy Baja",'Mapa final'!$AD$114="Leve"),CONCATENATE("R36C",'Mapa final'!$R$114),"")</f>
        <v/>
      </c>
      <c r="M241" s="117" t="str">
        <f>IF(AND('Mapa final'!$AB$112="Muy Baja",'Mapa final'!$AD$112="Menor"),CONCATENATE("R36C",'Mapa final'!$R$112),"")</f>
        <v/>
      </c>
      <c r="N241" s="56" t="str">
        <f>IF(AND('Mapa final'!$AB$113="Muy Baja",'Mapa final'!$AD$113="Menor"),CONCATENATE("R36C",'Mapa final'!$R$113),"")</f>
        <v/>
      </c>
      <c r="O241" s="118" t="str">
        <f>IF(AND('Mapa final'!$AB$114="Muy Baja",'Mapa final'!$AD$114="Menor"),CONCATENATE("R36C",'Mapa final'!$R$114),"")</f>
        <v/>
      </c>
      <c r="P241" s="51" t="str">
        <f>IF(AND('Mapa final'!$AB$112="Muy Baja",'Mapa final'!$AD$112="Moderado"),CONCATENATE("R36C",'Mapa final'!$R$112),"")</f>
        <v/>
      </c>
      <c r="Q241" s="52" t="str">
        <f>IF(AND('Mapa final'!$AB$113="Muy Baja",'Mapa final'!$AD$113="Moderado"),CONCATENATE("R36C",'Mapa final'!$R$113),"")</f>
        <v/>
      </c>
      <c r="R241" s="113" t="str">
        <f>IF(AND('Mapa final'!$AB$114="Muy Baja",'Mapa final'!$AD$114="Moderado"),CONCATENATE("R36C",'Mapa final'!$R$114),"")</f>
        <v/>
      </c>
      <c r="S241" s="107" t="str">
        <f>IF(AND('Mapa final'!$AB$112="Muy Baja",'Mapa final'!$AD$112="Mayor"),CONCATENATE("R36C",'Mapa final'!$R$112),"")</f>
        <v/>
      </c>
      <c r="T241" s="44" t="str">
        <f>IF(AND('Mapa final'!$AB$113="Muy Baja",'Mapa final'!$AD$113="Mayor"),CONCATENATE("R36C",'Mapa final'!$R$113),"")</f>
        <v/>
      </c>
      <c r="U241" s="108" t="str">
        <f>IF(AND('Mapa final'!$AB$114="Muy Baja",'Mapa final'!$AD$114="Mayor"),CONCATENATE("R36C",'Mapa final'!$R$114),"")</f>
        <v/>
      </c>
      <c r="V241" s="45" t="str">
        <f>IF(AND('Mapa final'!$AB$112="Muy Baja",'Mapa final'!$AD$112="Catastrófico"),CONCATENATE("R36C",'Mapa final'!$R$112),"")</f>
        <v/>
      </c>
      <c r="W241" s="46" t="str">
        <f>IF(AND('Mapa final'!$AB$113="Muy Baja",'Mapa final'!$AD$113="Catastrófico"),CONCATENATE("R36C",'Mapa final'!$R$113),"")</f>
        <v/>
      </c>
      <c r="X241" s="102" t="str">
        <f>IF(AND('Mapa final'!$AB$114="Muy Baja",'Mapa final'!$AD$114="Catastrófico"),CONCATENATE("R36C",'Mapa final'!$R$114),"")</f>
        <v/>
      </c>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row>
    <row r="242" spans="1:65" ht="15" customHeight="1" x14ac:dyDescent="0.25">
      <c r="A242" s="58"/>
      <c r="B242" s="282"/>
      <c r="C242" s="282"/>
      <c r="D242" s="283"/>
      <c r="E242" s="259"/>
      <c r="F242" s="272"/>
      <c r="G242" s="272"/>
      <c r="H242" s="272"/>
      <c r="I242" s="254"/>
      <c r="J242" s="117" t="str">
        <f>IF(AND('Mapa final'!$AB$115="Muy Baja",'Mapa final'!$AD$115="Leve"),CONCATENATE("R37C",'Mapa final'!$R$115),"")</f>
        <v/>
      </c>
      <c r="K242" s="56" t="str">
        <f>IF(AND('Mapa final'!$AB$116="Muy Baja",'Mapa final'!$AD$116="Leve"),CONCATENATE("R37C",'Mapa final'!$R$116),"")</f>
        <v/>
      </c>
      <c r="L242" s="118" t="str">
        <f>IF(AND('Mapa final'!$AB$117="Muy Baja",'Mapa final'!$AD$117="Leve"),CONCATENATE("R37C",'Mapa final'!$R$117),"")</f>
        <v/>
      </c>
      <c r="M242" s="117" t="str">
        <f>IF(AND('Mapa final'!$AB$115="Muy Baja",'Mapa final'!$AD$115="Menor"),CONCATENATE("R37C",'Mapa final'!$R$115),"")</f>
        <v/>
      </c>
      <c r="N242" s="56" t="str">
        <f>IF(AND('Mapa final'!$AB$116="Muy Baja",'Mapa final'!$AD$116="Menor"),CONCATENATE("R37C",'Mapa final'!$R$116),"")</f>
        <v/>
      </c>
      <c r="O242" s="118" t="str">
        <f>IF(AND('Mapa final'!$AB$117="Muy Baja",'Mapa final'!$AD$117="Menor"),CONCATENATE("R37C",'Mapa final'!$R$117),"")</f>
        <v/>
      </c>
      <c r="P242" s="51" t="str">
        <f>IF(AND('Mapa final'!$AB$115="Muy Baja",'Mapa final'!$AD$115="Moderado"),CONCATENATE("R37C",'Mapa final'!$R$115),"")</f>
        <v/>
      </c>
      <c r="Q242" s="52" t="str">
        <f>IF(AND('Mapa final'!$AB$116="Muy Baja",'Mapa final'!$AD$116="Moderado"),CONCATENATE("R37C",'Mapa final'!$R$116),"")</f>
        <v/>
      </c>
      <c r="R242" s="113" t="str">
        <f>IF(AND('Mapa final'!$AB$117="Muy Baja",'Mapa final'!$AD$117="Moderado"),CONCATENATE("R37C",'Mapa final'!$R$117),"")</f>
        <v/>
      </c>
      <c r="S242" s="107" t="str">
        <f>IF(AND('Mapa final'!$AB$115="Muy Baja",'Mapa final'!$AD$115="Mayor"),CONCATENATE("R37C",'Mapa final'!$R$115),"")</f>
        <v/>
      </c>
      <c r="T242" s="44" t="str">
        <f>IF(AND('Mapa final'!$AB$116="Muy Baja",'Mapa final'!$AD$116="Mayor"),CONCATENATE("R37C",'Mapa final'!$R$116),"")</f>
        <v/>
      </c>
      <c r="U242" s="108" t="str">
        <f>IF(AND('Mapa final'!$AB$117="Muy Baja",'Mapa final'!$AD$117="Mayor"),CONCATENATE("R37C",'Mapa final'!$R$117),"")</f>
        <v/>
      </c>
      <c r="V242" s="45" t="str">
        <f>IF(AND('Mapa final'!$AB$115="Muy Baja",'Mapa final'!$AD$115="Catastrófico"),CONCATENATE("R37C",'Mapa final'!$R$115),"")</f>
        <v/>
      </c>
      <c r="W242" s="46" t="str">
        <f>IF(AND('Mapa final'!$AB$116="Muy Baja",'Mapa final'!$AD$116="Catastrófico"),CONCATENATE("R37C",'Mapa final'!$R$116),"")</f>
        <v/>
      </c>
      <c r="X242" s="102" t="str">
        <f>IF(AND('Mapa final'!$AB$117="Muy Baja",'Mapa final'!$AD$117="Catastrófico"),CONCATENATE("R37C",'Mapa final'!$R$117),"")</f>
        <v/>
      </c>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row>
    <row r="243" spans="1:65" ht="15" customHeight="1" x14ac:dyDescent="0.25">
      <c r="A243" s="58"/>
      <c r="B243" s="282"/>
      <c r="C243" s="282"/>
      <c r="D243" s="283"/>
      <c r="E243" s="259"/>
      <c r="F243" s="272"/>
      <c r="G243" s="272"/>
      <c r="H243" s="272"/>
      <c r="I243" s="254"/>
      <c r="J243" s="117" t="str">
        <f>IF(AND('Mapa final'!$AB$118="Muy Baja",'Mapa final'!$AD$118="Leve"),CONCATENATE("R38C",'Mapa final'!$R$118),"")</f>
        <v/>
      </c>
      <c r="K243" s="56" t="str">
        <f>IF(AND('Mapa final'!$AB$119="Muy Baja",'Mapa final'!$AD$119="Leve"),CONCATENATE("R38C",'Mapa final'!$R$119),"")</f>
        <v/>
      </c>
      <c r="L243" s="118" t="str">
        <f>IF(AND('Mapa final'!$AB$120="Muy Baja",'Mapa final'!$AD$120="Leve"),CONCATENATE("R38C",'Mapa final'!$R$120),"")</f>
        <v/>
      </c>
      <c r="M243" s="117" t="str">
        <f>IF(AND('Mapa final'!$AB$118="Muy Baja",'Mapa final'!$AD$118="Menor"),CONCATENATE("R38C",'Mapa final'!$R$118),"")</f>
        <v/>
      </c>
      <c r="N243" s="56" t="str">
        <f>IF(AND('Mapa final'!$AB$119="Muy Baja",'Mapa final'!$AD$119="Menor"),CONCATENATE("R38C",'Mapa final'!$R$119),"")</f>
        <v>R38C2</v>
      </c>
      <c r="O243" s="118" t="str">
        <f>IF(AND('Mapa final'!$AB$120="Muy Baja",'Mapa final'!$AD$120="Menor"),CONCATENATE("R38C",'Mapa final'!$R$120),"")</f>
        <v/>
      </c>
      <c r="P243" s="51" t="str">
        <f>IF(AND('Mapa final'!$AB$118="Muy Baja",'Mapa final'!$AD$118="Moderado"),CONCATENATE("R38C",'Mapa final'!$R$118),"")</f>
        <v/>
      </c>
      <c r="Q243" s="52" t="str">
        <f>IF(AND('Mapa final'!$AB$119="Muy Baja",'Mapa final'!$AD$119="Moderado"),CONCATENATE("R38C",'Mapa final'!$R$119),"")</f>
        <v/>
      </c>
      <c r="R243" s="113" t="str">
        <f>IF(AND('Mapa final'!$AB$120="Muy Baja",'Mapa final'!$AD$120="Moderado"),CONCATENATE("R38C",'Mapa final'!$R$120),"")</f>
        <v/>
      </c>
      <c r="S243" s="107" t="str">
        <f>IF(AND('Mapa final'!$AB$118="Muy Baja",'Mapa final'!$AD$118="Mayor"),CONCATENATE("R38C",'Mapa final'!$R$118),"")</f>
        <v/>
      </c>
      <c r="T243" s="44" t="str">
        <f>IF(AND('Mapa final'!$AB$119="Muy Baja",'Mapa final'!$AD$119="Mayor"),CONCATENATE("R38C",'Mapa final'!$R$119),"")</f>
        <v/>
      </c>
      <c r="U243" s="108" t="str">
        <f>IF(AND('Mapa final'!$AB$120="Muy Baja",'Mapa final'!$AD$120="Mayor"),CONCATENATE("R38C",'Mapa final'!$R$120),"")</f>
        <v/>
      </c>
      <c r="V243" s="45" t="str">
        <f>IF(AND('Mapa final'!$AB$118="Muy Baja",'Mapa final'!$AD$118="Catastrófico"),CONCATENATE("R38C",'Mapa final'!$R$118),"")</f>
        <v/>
      </c>
      <c r="W243" s="46" t="str">
        <f>IF(AND('Mapa final'!$AB$119="Muy Baja",'Mapa final'!$AD$119="Catastrófico"),CONCATENATE("R38C",'Mapa final'!$R$119),"")</f>
        <v/>
      </c>
      <c r="X243" s="102" t="str">
        <f>IF(AND('Mapa final'!$AB$120="Muy Baja",'Mapa final'!$AD$120="Catastrófico"),CONCATENATE("R38C",'Mapa final'!$R$120),"")</f>
        <v/>
      </c>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row>
    <row r="244" spans="1:65" ht="15" customHeight="1" x14ac:dyDescent="0.25">
      <c r="A244" s="58"/>
      <c r="B244" s="282"/>
      <c r="C244" s="282"/>
      <c r="D244" s="283"/>
      <c r="E244" s="259"/>
      <c r="F244" s="272"/>
      <c r="G244" s="272"/>
      <c r="H244" s="272"/>
      <c r="I244" s="254"/>
      <c r="J244" s="117" t="str">
        <f>IF(AND('Mapa final'!$AB$121="Muy Baja",'Mapa final'!$AD$121="Leve"),CONCATENATE("R39C",'Mapa final'!$R$121),"")</f>
        <v/>
      </c>
      <c r="K244" s="56" t="str">
        <f>IF(AND('Mapa final'!$AB$122="Muy Baja",'Mapa final'!$AD$122="Leve"),CONCATENATE("R39C",'Mapa final'!$R$122),"")</f>
        <v/>
      </c>
      <c r="L244" s="118" t="str">
        <f>IF(AND('Mapa final'!$AB$123="Muy Baja",'Mapa final'!$AD$123="Leve"),CONCATENATE("R39C",'Mapa final'!$R$123),"")</f>
        <v/>
      </c>
      <c r="M244" s="117" t="str">
        <f>IF(AND('Mapa final'!$AB$121="Muy Baja",'Mapa final'!$AD$121="Menor"),CONCATENATE("R39C",'Mapa final'!$R$121),"")</f>
        <v/>
      </c>
      <c r="N244" s="56" t="str">
        <f>IF(AND('Mapa final'!$AB$122="Muy Baja",'Mapa final'!$AD$122="Menor"),CONCATENATE("R39C",'Mapa final'!$R$122),"")</f>
        <v/>
      </c>
      <c r="O244" s="118" t="str">
        <f>IF(AND('Mapa final'!$AB$123="Muy Baja",'Mapa final'!$AD$123="Menor"),CONCATENATE("R39C",'Mapa final'!$R$123),"")</f>
        <v/>
      </c>
      <c r="P244" s="51" t="str">
        <f>IF(AND('Mapa final'!$AB$121="Muy Baja",'Mapa final'!$AD$121="Moderado"),CONCATENATE("R39C",'Mapa final'!$R$121),"")</f>
        <v/>
      </c>
      <c r="Q244" s="52" t="str">
        <f>IF(AND('Mapa final'!$AB$122="Muy Baja",'Mapa final'!$AD$122="Moderado"),CONCATENATE("R39C",'Mapa final'!$R$122),"")</f>
        <v/>
      </c>
      <c r="R244" s="113" t="str">
        <f>IF(AND('Mapa final'!$AB$123="Muy Baja",'Mapa final'!$AD$123="Moderado"),CONCATENATE("R39C",'Mapa final'!$R$123),"")</f>
        <v/>
      </c>
      <c r="S244" s="107" t="str">
        <f>IF(AND('Mapa final'!$AB$121="Muy Baja",'Mapa final'!$AD$121="Mayor"),CONCATENATE("R39C",'Mapa final'!$R$121),"")</f>
        <v/>
      </c>
      <c r="T244" s="44" t="str">
        <f>IF(AND('Mapa final'!$AB$122="Muy Baja",'Mapa final'!$AD$122="Mayor"),CONCATENATE("R39C",'Mapa final'!$R$122),"")</f>
        <v/>
      </c>
      <c r="U244" s="108" t="str">
        <f>IF(AND('Mapa final'!$AB$123="Muy Baja",'Mapa final'!$AD$123="Mayor"),CONCATENATE("R39C",'Mapa final'!$R$123),"")</f>
        <v/>
      </c>
      <c r="V244" s="45" t="str">
        <f>IF(AND('Mapa final'!$AB$121="Muy Baja",'Mapa final'!$AD$121="Catastrófico"),CONCATENATE("R39C",'Mapa final'!$R$121),"")</f>
        <v/>
      </c>
      <c r="W244" s="46" t="str">
        <f>IF(AND('Mapa final'!$AB$122="Muy Baja",'Mapa final'!$AD$122="Catastrófico"),CONCATENATE("R39C",'Mapa final'!$R$122),"")</f>
        <v/>
      </c>
      <c r="X244" s="102" t="str">
        <f>IF(AND('Mapa final'!$AB$123="Muy Baja",'Mapa final'!$AD$123="Catastrófico"),CONCATENATE("R39C",'Mapa final'!$R$123),"")</f>
        <v/>
      </c>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row>
    <row r="245" spans="1:65" ht="15" customHeight="1" x14ac:dyDescent="0.25">
      <c r="A245" s="58"/>
      <c r="B245" s="282"/>
      <c r="C245" s="282"/>
      <c r="D245" s="283"/>
      <c r="E245" s="259"/>
      <c r="F245" s="272"/>
      <c r="G245" s="272"/>
      <c r="H245" s="272"/>
      <c r="I245" s="254"/>
      <c r="J245" s="117" t="str">
        <f>IF(AND('Mapa final'!$AB$124="Muy Baja",'Mapa final'!$AD$124="Leve"),CONCATENATE("R40C",'Mapa final'!$R$124),"")</f>
        <v/>
      </c>
      <c r="K245" s="56" t="str">
        <f>IF(AND('Mapa final'!$AB$125="Muy Baja",'Mapa final'!$AD$125="Leve"),CONCATENATE("R40C",'Mapa final'!$R$125),"")</f>
        <v/>
      </c>
      <c r="L245" s="118" t="str">
        <f>IF(AND('Mapa final'!$AB$126="Muy Baja",'Mapa final'!$AD$126="Leve"),CONCATENATE("R40C",'Mapa final'!$R$126),"")</f>
        <v/>
      </c>
      <c r="M245" s="117" t="str">
        <f>IF(AND('Mapa final'!$AB$124="Muy Baja",'Mapa final'!$AD$124="Menor"),CONCATENATE("R40C",'Mapa final'!$R$124),"")</f>
        <v/>
      </c>
      <c r="N245" s="56" t="str">
        <f>IF(AND('Mapa final'!$AB$125="Muy Baja",'Mapa final'!$AD$125="Menor"),CONCATENATE("R40C",'Mapa final'!$R$125),"")</f>
        <v/>
      </c>
      <c r="O245" s="118" t="str">
        <f>IF(AND('Mapa final'!$AB$126="Muy Baja",'Mapa final'!$AD$126="Menor"),CONCATENATE("R40C",'Mapa final'!$R$126),"")</f>
        <v/>
      </c>
      <c r="P245" s="51" t="str">
        <f>IF(AND('Mapa final'!$AB$124="Muy Baja",'Mapa final'!$AD$124="Moderado"),CONCATENATE("R40C",'Mapa final'!$R$124),"")</f>
        <v/>
      </c>
      <c r="Q245" s="52" t="str">
        <f>IF(AND('Mapa final'!$AB$125="Muy Baja",'Mapa final'!$AD$125="Moderado"),CONCATENATE("R40C",'Mapa final'!$R$125),"")</f>
        <v/>
      </c>
      <c r="R245" s="113" t="str">
        <f>IF(AND('Mapa final'!$AB$126="Muy Baja",'Mapa final'!$AD$126="Moderado"),CONCATENATE("R40C",'Mapa final'!$R$126),"")</f>
        <v/>
      </c>
      <c r="S245" s="107" t="str">
        <f>IF(AND('Mapa final'!$AB$124="Muy Baja",'Mapa final'!$AD$124="Mayor"),CONCATENATE("R40C",'Mapa final'!$R$124),"")</f>
        <v/>
      </c>
      <c r="T245" s="44" t="str">
        <f>IF(AND('Mapa final'!$AB$125="Muy Baja",'Mapa final'!$AD$125="Mayor"),CONCATENATE("R40C",'Mapa final'!$R$125),"")</f>
        <v/>
      </c>
      <c r="U245" s="108" t="str">
        <f>IF(AND('Mapa final'!$AB$126="Muy Baja",'Mapa final'!$AD$126="Mayor"),CONCATENATE("R40C",'Mapa final'!$R$126),"")</f>
        <v/>
      </c>
      <c r="V245" s="45" t="str">
        <f>IF(AND('Mapa final'!$AB$124="Muy Baja",'Mapa final'!$AD$124="Catastrófico"),CONCATENATE("R40C",'Mapa final'!$R$124),"")</f>
        <v/>
      </c>
      <c r="W245" s="46" t="str">
        <f>IF(AND('Mapa final'!$AB$125="Muy Baja",'Mapa final'!$AD$125="Catastrófico"),CONCATENATE("R40C",'Mapa final'!$R$125),"")</f>
        <v/>
      </c>
      <c r="X245" s="102" t="str">
        <f>IF(AND('Mapa final'!$AB$126="Muy Baja",'Mapa final'!$AD$126="Catastrófico"),CONCATENATE("R40C",'Mapa final'!$R$126),"")</f>
        <v/>
      </c>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row>
    <row r="246" spans="1:65" ht="15" customHeight="1" x14ac:dyDescent="0.25">
      <c r="A246" s="58"/>
      <c r="B246" s="282"/>
      <c r="C246" s="282"/>
      <c r="D246" s="283"/>
      <c r="E246" s="259"/>
      <c r="F246" s="272"/>
      <c r="G246" s="272"/>
      <c r="H246" s="272"/>
      <c r="I246" s="254"/>
      <c r="J246" s="117" t="str">
        <f>IF(AND('Mapa final'!$AB$127="Muy Baja",'Mapa final'!$AD$127="Leve"),CONCATENATE("R41C",'Mapa final'!$R$127),"")</f>
        <v/>
      </c>
      <c r="K246" s="56" t="str">
        <f>IF(AND('Mapa final'!$AB$128="Muy Baja",'Mapa final'!$AD$128="Leve"),CONCATENATE("R41C",'Mapa final'!$R$128),"")</f>
        <v/>
      </c>
      <c r="L246" s="118" t="str">
        <f>IF(AND('Mapa final'!$AB$129="Muy Baja",'Mapa final'!$AD$129="Leve"),CONCATENATE("R41C",'Mapa final'!$R$129),"")</f>
        <v/>
      </c>
      <c r="M246" s="117" t="str">
        <f>IF(AND('Mapa final'!$AB$127="Muy Baja",'Mapa final'!$AD$127="Menor"),CONCATENATE("R41C",'Mapa final'!$R$127),"")</f>
        <v/>
      </c>
      <c r="N246" s="56" t="str">
        <f>IF(AND('Mapa final'!$AB$128="Muy Baja",'Mapa final'!$AD$128="Menor"),CONCATENATE("R41C",'Mapa final'!$R$128),"")</f>
        <v/>
      </c>
      <c r="O246" s="118" t="str">
        <f>IF(AND('Mapa final'!$AB$129="Muy Baja",'Mapa final'!$AD$129="Menor"),CONCATENATE("R41C",'Mapa final'!$R$129),"")</f>
        <v/>
      </c>
      <c r="P246" s="51" t="str">
        <f>IF(AND('Mapa final'!$AB$127="Muy Baja",'Mapa final'!$AD$127="Moderado"),CONCATENATE("R41C",'Mapa final'!$R$127),"")</f>
        <v/>
      </c>
      <c r="Q246" s="52" t="str">
        <f>IF(AND('Mapa final'!$AB$128="Muy Baja",'Mapa final'!$AD$128="Moderado"),CONCATENATE("R41C",'Mapa final'!$R$128),"")</f>
        <v/>
      </c>
      <c r="R246" s="113" t="str">
        <f>IF(AND('Mapa final'!$AB$129="Muy Baja",'Mapa final'!$AD$129="Moderado"),CONCATENATE("R41C",'Mapa final'!$R$129),"")</f>
        <v/>
      </c>
      <c r="S246" s="107" t="str">
        <f>IF(AND('Mapa final'!$AB$127="Muy Baja",'Mapa final'!$AD$127="Mayor"),CONCATENATE("R41C",'Mapa final'!$R$127),"")</f>
        <v/>
      </c>
      <c r="T246" s="44" t="str">
        <f>IF(AND('Mapa final'!$AB$128="Muy Baja",'Mapa final'!$AD$128="Mayor"),CONCATENATE("R41C",'Mapa final'!$R$128),"")</f>
        <v/>
      </c>
      <c r="U246" s="108" t="str">
        <f>IF(AND('Mapa final'!$AB$129="Muy Baja",'Mapa final'!$AD$129="Mayor"),CONCATENATE("R41C",'Mapa final'!$R$129),"")</f>
        <v/>
      </c>
      <c r="V246" s="45" t="str">
        <f>IF(AND('Mapa final'!$AB$127="Muy Baja",'Mapa final'!$AD$127="Catastrófico"),CONCATENATE("R41C",'Mapa final'!$R$127),"")</f>
        <v/>
      </c>
      <c r="W246" s="46" t="str">
        <f>IF(AND('Mapa final'!$AB$128="Muy Baja",'Mapa final'!$AD$128="Catastrófico"),CONCATENATE("R41C",'Mapa final'!$R$128),"")</f>
        <v/>
      </c>
      <c r="X246" s="102" t="str">
        <f>IF(AND('Mapa final'!$AB$129="Muy Baja",'Mapa final'!$AD$129="Catastrófico"),CONCATENATE("R41C",'Mapa final'!$R$129),"")</f>
        <v/>
      </c>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row>
    <row r="247" spans="1:65" ht="15" customHeight="1" x14ac:dyDescent="0.25">
      <c r="A247" s="58"/>
      <c r="B247" s="282"/>
      <c r="C247" s="282"/>
      <c r="D247" s="283"/>
      <c r="E247" s="259"/>
      <c r="F247" s="272"/>
      <c r="G247" s="272"/>
      <c r="H247" s="272"/>
      <c r="I247" s="254"/>
      <c r="J247" s="117" t="str">
        <f>IF(AND('Mapa final'!$AB$130="Muy Baja",'Mapa final'!$AD$130="Leve"),CONCATENATE("R42C",'Mapa final'!$R$130),"")</f>
        <v/>
      </c>
      <c r="K247" s="56" t="str">
        <f>IF(AND('Mapa final'!$AB$131="Muy Baja",'Mapa final'!$AD$131="Leve"),CONCATENATE("R42C",'Mapa final'!$R$131),"")</f>
        <v/>
      </c>
      <c r="L247" s="118" t="str">
        <f>IF(AND('Mapa final'!$AB$132="Muy Baja",'Mapa final'!$AD$132="Leve"),CONCATENATE("R42C",'Mapa final'!$R$132),"")</f>
        <v/>
      </c>
      <c r="M247" s="117" t="str">
        <f>IF(AND('Mapa final'!$AB$130="Muy Baja",'Mapa final'!$AD$130="Menor"),CONCATENATE("R42C",'Mapa final'!$R$130),"")</f>
        <v/>
      </c>
      <c r="N247" s="56" t="str">
        <f>IF(AND('Mapa final'!$AB$131="Muy Baja",'Mapa final'!$AD$131="Menor"),CONCATENATE("R42C",'Mapa final'!$R$131),"")</f>
        <v/>
      </c>
      <c r="O247" s="118" t="str">
        <f>IF(AND('Mapa final'!$AB$132="Muy Baja",'Mapa final'!$AD$132="Menor"),CONCATENATE("R42C",'Mapa final'!$R$132),"")</f>
        <v/>
      </c>
      <c r="P247" s="51" t="str">
        <f>IF(AND('Mapa final'!$AB$130="Muy Baja",'Mapa final'!$AD$130="Moderado"),CONCATENATE("R42C",'Mapa final'!$R$130),"")</f>
        <v/>
      </c>
      <c r="Q247" s="52" t="str">
        <f>IF(AND('Mapa final'!$AB$131="Muy Baja",'Mapa final'!$AD$131="Moderado"),CONCATENATE("R42C",'Mapa final'!$R$131),"")</f>
        <v/>
      </c>
      <c r="R247" s="113" t="str">
        <f>IF(AND('Mapa final'!$AB$132="Muy Baja",'Mapa final'!$AD$132="Moderado"),CONCATENATE("R42C",'Mapa final'!$R$132),"")</f>
        <v/>
      </c>
      <c r="S247" s="107" t="str">
        <f>IF(AND('Mapa final'!$AB$130="Muy Baja",'Mapa final'!$AD$130="Mayor"),CONCATENATE("R42C",'Mapa final'!$R$130),"")</f>
        <v/>
      </c>
      <c r="T247" s="44" t="str">
        <f>IF(AND('Mapa final'!$AB$131="Muy Baja",'Mapa final'!$AD$131="Mayor"),CONCATENATE("R42C",'Mapa final'!$R$131),"")</f>
        <v/>
      </c>
      <c r="U247" s="108" t="str">
        <f>IF(AND('Mapa final'!$AB$132="Muy Baja",'Mapa final'!$AD$132="Mayor"),CONCATENATE("R42C",'Mapa final'!$R$132),"")</f>
        <v/>
      </c>
      <c r="V247" s="45" t="str">
        <f>IF(AND('Mapa final'!$AB$130="Muy Baja",'Mapa final'!$AD$130="Catastrófico"),CONCATENATE("R42C",'Mapa final'!$R$130),"")</f>
        <v/>
      </c>
      <c r="W247" s="46" t="str">
        <f>IF(AND('Mapa final'!$AB$131="Muy Baja",'Mapa final'!$AD$131="Catastrófico"),CONCATENATE("R42C",'Mapa final'!$R$131),"")</f>
        <v/>
      </c>
      <c r="X247" s="102" t="str">
        <f>IF(AND('Mapa final'!$AB$132="Muy Baja",'Mapa final'!$AD$132="Catastrófico"),CONCATENATE("R42C",'Mapa final'!$R$132),"")</f>
        <v/>
      </c>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row>
    <row r="248" spans="1:65" ht="15" customHeight="1" x14ac:dyDescent="0.25">
      <c r="A248" s="58"/>
      <c r="B248" s="282"/>
      <c r="C248" s="282"/>
      <c r="D248" s="283"/>
      <c r="E248" s="259"/>
      <c r="F248" s="272"/>
      <c r="G248" s="272"/>
      <c r="H248" s="272"/>
      <c r="I248" s="254"/>
      <c r="J248" s="117" t="str">
        <f>IF(AND('Mapa final'!$AB$133="Muy Baja",'Mapa final'!$AD$133="Leve"),CONCATENATE("R43C",'Mapa final'!$R$133),"")</f>
        <v/>
      </c>
      <c r="K248" s="56" t="str">
        <f>IF(AND('Mapa final'!$AB$134="Muy Baja",'Mapa final'!$AD$134="Leve"),CONCATENATE("R43C",'Mapa final'!$R$134),"")</f>
        <v/>
      </c>
      <c r="L248" s="118" t="str">
        <f>IF(AND('Mapa final'!$AB$135="Muy Baja",'Mapa final'!$AD$135="Leve"),CONCATENATE("R43C",'Mapa final'!$R$135),"")</f>
        <v/>
      </c>
      <c r="M248" s="117" t="str">
        <f>IF(AND('Mapa final'!$AB$133="Muy Baja",'Mapa final'!$AD$133="Menor"),CONCATENATE("R43C",'Mapa final'!$R$133),"")</f>
        <v/>
      </c>
      <c r="N248" s="56" t="str">
        <f>IF(AND('Mapa final'!$AB$134="Muy Baja",'Mapa final'!$AD$134="Menor"),CONCATENATE("R43C",'Mapa final'!$R$134),"")</f>
        <v/>
      </c>
      <c r="O248" s="118" t="str">
        <f>IF(AND('Mapa final'!$AB$135="Muy Baja",'Mapa final'!$AD$135="Menor"),CONCATENATE("R43C",'Mapa final'!$R$135),"")</f>
        <v/>
      </c>
      <c r="P248" s="51" t="str">
        <f>IF(AND('Mapa final'!$AB$133="Muy Baja",'Mapa final'!$AD$133="Moderado"),CONCATENATE("R43C",'Mapa final'!$R$133),"")</f>
        <v/>
      </c>
      <c r="Q248" s="52" t="str">
        <f>IF(AND('Mapa final'!$AB$134="Muy Baja",'Mapa final'!$AD$134="Moderado"),CONCATENATE("R43C",'Mapa final'!$R$134),"")</f>
        <v/>
      </c>
      <c r="R248" s="113" t="str">
        <f>IF(AND('Mapa final'!$AB$135="Muy Baja",'Mapa final'!$AD$135="Moderado"),CONCATENATE("R43C",'Mapa final'!$R$135),"")</f>
        <v/>
      </c>
      <c r="S248" s="107" t="str">
        <f>IF(AND('Mapa final'!$AB$133="Muy Baja",'Mapa final'!$AD$133="Mayor"),CONCATENATE("R43C",'Mapa final'!$R$133),"")</f>
        <v/>
      </c>
      <c r="T248" s="44" t="str">
        <f>IF(AND('Mapa final'!$AB$134="Muy Baja",'Mapa final'!$AD$134="Mayor"),CONCATENATE("R43C",'Mapa final'!$R$134),"")</f>
        <v/>
      </c>
      <c r="U248" s="108" t="str">
        <f>IF(AND('Mapa final'!$AB$135="Muy Baja",'Mapa final'!$AD$135="Mayor"),CONCATENATE("R43C",'Mapa final'!$R$135),"")</f>
        <v>R43C3</v>
      </c>
      <c r="V248" s="45" t="str">
        <f>IF(AND('Mapa final'!$AB$133="Muy Baja",'Mapa final'!$AD$133="Catastrófico"),CONCATENATE("R43C",'Mapa final'!$R$133),"")</f>
        <v/>
      </c>
      <c r="W248" s="46" t="str">
        <f>IF(AND('Mapa final'!$AB$134="Muy Baja",'Mapa final'!$AD$134="Catastrófico"),CONCATENATE("R43C",'Mapa final'!$R$134),"")</f>
        <v/>
      </c>
      <c r="X248" s="102" t="str">
        <f>IF(AND('Mapa final'!$AB$135="Muy Baja",'Mapa final'!$AD$135="Catastrófico"),CONCATENATE("R43C",'Mapa final'!$R$135),"")</f>
        <v/>
      </c>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row>
    <row r="249" spans="1:65" ht="15" customHeight="1" x14ac:dyDescent="0.25">
      <c r="A249" s="58"/>
      <c r="B249" s="282"/>
      <c r="C249" s="282"/>
      <c r="D249" s="283"/>
      <c r="E249" s="259"/>
      <c r="F249" s="272"/>
      <c r="G249" s="272"/>
      <c r="H249" s="272"/>
      <c r="I249" s="254"/>
      <c r="J249" s="117" t="str">
        <f>IF(AND('Mapa final'!$AB$136="Muy Baja",'Mapa final'!$AD$136="Leve"),CONCATENATE("R44C",'Mapa final'!$R$136),"")</f>
        <v/>
      </c>
      <c r="K249" s="56" t="str">
        <f>IF(AND('Mapa final'!$AB$137="Muy Baja",'Mapa final'!$AD$137="Leve"),CONCATENATE("R44C",'Mapa final'!$R$137),"")</f>
        <v/>
      </c>
      <c r="L249" s="118" t="str">
        <f>IF(AND('Mapa final'!$AB$138="Muy Baja",'Mapa final'!$AD$138="Leve"),CONCATENATE("R44C",'Mapa final'!$R$138),"")</f>
        <v/>
      </c>
      <c r="M249" s="117" t="str">
        <f>IF(AND('Mapa final'!$AB$136="Muy Baja",'Mapa final'!$AD$136="Menor"),CONCATENATE("R44C",'Mapa final'!$R$136),"")</f>
        <v/>
      </c>
      <c r="N249" s="56" t="str">
        <f>IF(AND('Mapa final'!$AB$137="Muy Baja",'Mapa final'!$AD$137="Menor"),CONCATENATE("R44C",'Mapa final'!$R$137),"")</f>
        <v/>
      </c>
      <c r="O249" s="118" t="str">
        <f>IF(AND('Mapa final'!$AB$138="Muy Baja",'Mapa final'!$AD$138="Menor"),CONCATENATE("R44C",'Mapa final'!$R$138),"")</f>
        <v/>
      </c>
      <c r="P249" s="51" t="str">
        <f>IF(AND('Mapa final'!$AB$136="Muy Baja",'Mapa final'!$AD$136="Moderado"),CONCATENATE("R44C",'Mapa final'!$R$136),"")</f>
        <v/>
      </c>
      <c r="Q249" s="52" t="str">
        <f>IF(AND('Mapa final'!$AB$137="Muy Baja",'Mapa final'!$AD$137="Moderado"),CONCATENATE("R44C",'Mapa final'!$R$137),"")</f>
        <v/>
      </c>
      <c r="R249" s="113" t="str">
        <f>IF(AND('Mapa final'!$AB$138="Muy Baja",'Mapa final'!$AD$138="Moderado"),CONCATENATE("R44C",'Mapa final'!$R$138),"")</f>
        <v/>
      </c>
      <c r="S249" s="107" t="str">
        <f>IF(AND('Mapa final'!$AB$136="Muy Baja",'Mapa final'!$AD$136="Mayor"),CONCATENATE("R44C",'Mapa final'!$R$136),"")</f>
        <v/>
      </c>
      <c r="T249" s="44" t="str">
        <f>IF(AND('Mapa final'!$AB$137="Muy Baja",'Mapa final'!$AD$137="Mayor"),CONCATENATE("R44C",'Mapa final'!$R$137),"")</f>
        <v/>
      </c>
      <c r="U249" s="108" t="str">
        <f>IF(AND('Mapa final'!$AB$138="Muy Baja",'Mapa final'!$AD$138="Mayor"),CONCATENATE("R44C",'Mapa final'!$R$138),"")</f>
        <v/>
      </c>
      <c r="V249" s="45" t="str">
        <f>IF(AND('Mapa final'!$AB$136="Muy Baja",'Mapa final'!$AD$136="Catastrófico"),CONCATENATE("R44C",'Mapa final'!$R$136),"")</f>
        <v/>
      </c>
      <c r="W249" s="46" t="str">
        <f>IF(AND('Mapa final'!$AB$137="Muy Baja",'Mapa final'!$AD$137="Catastrófico"),CONCATENATE("R44C",'Mapa final'!$R$137),"")</f>
        <v/>
      </c>
      <c r="X249" s="102" t="str">
        <f>IF(AND('Mapa final'!$AB$138="Muy Baja",'Mapa final'!$AD$138="Catastrófico"),CONCATENATE("R44C",'Mapa final'!$R$138),"")</f>
        <v/>
      </c>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row>
    <row r="250" spans="1:65" ht="15" customHeight="1" x14ac:dyDescent="0.25">
      <c r="A250" s="58"/>
      <c r="B250" s="282"/>
      <c r="C250" s="282"/>
      <c r="D250" s="283"/>
      <c r="E250" s="259"/>
      <c r="F250" s="272"/>
      <c r="G250" s="272"/>
      <c r="H250" s="272"/>
      <c r="I250" s="254"/>
      <c r="J250" s="117" t="str">
        <f>IF(AND('Mapa final'!$AB$139="Muy Baja",'Mapa final'!$AD$139="Leve"),CONCATENATE("R45C",'Mapa final'!$R$139),"")</f>
        <v/>
      </c>
      <c r="K250" s="56" t="str">
        <f>IF(AND('Mapa final'!$AB$140="Muy Baja",'Mapa final'!$AD$140="Leve"),CONCATENATE("R45C",'Mapa final'!$R$140),"")</f>
        <v/>
      </c>
      <c r="L250" s="118" t="str">
        <f>IF(AND('Mapa final'!$AB$141="Muy Baja",'Mapa final'!$AD$141="Leve"),CONCATENATE("R45C",'Mapa final'!$R$141),"")</f>
        <v/>
      </c>
      <c r="M250" s="117" t="str">
        <f>IF(AND('Mapa final'!$AB$139="Muy Baja",'Mapa final'!$AD$139="Menor"),CONCATENATE("R45C",'Mapa final'!$R$139),"")</f>
        <v/>
      </c>
      <c r="N250" s="56" t="str">
        <f>IF(AND('Mapa final'!$AB$140="Muy Baja",'Mapa final'!$AD$140="Menor"),CONCATENATE("R45C",'Mapa final'!$R$140),"")</f>
        <v/>
      </c>
      <c r="O250" s="118" t="str">
        <f>IF(AND('Mapa final'!$AB$141="Muy Baja",'Mapa final'!$AD$141="Menor"),CONCATENATE("R45C",'Mapa final'!$R$141),"")</f>
        <v/>
      </c>
      <c r="P250" s="51" t="str">
        <f>IF(AND('Mapa final'!$AB$139="Muy Baja",'Mapa final'!$AD$139="Moderado"),CONCATENATE("R45C",'Mapa final'!$R$139),"")</f>
        <v/>
      </c>
      <c r="Q250" s="52" t="str">
        <f>IF(AND('Mapa final'!$AB$140="Muy Baja",'Mapa final'!$AD$140="Moderado"),CONCATENATE("R45C",'Mapa final'!$R$140),"")</f>
        <v/>
      </c>
      <c r="R250" s="113" t="str">
        <f>IF(AND('Mapa final'!$AB$141="Muy Baja",'Mapa final'!$AD$141="Moderado"),CONCATENATE("R45C",'Mapa final'!$R$141),"")</f>
        <v/>
      </c>
      <c r="S250" s="107" t="str">
        <f>IF(AND('Mapa final'!$AB$139="Muy Baja",'Mapa final'!$AD$139="Mayor"),CONCATENATE("R45C",'Mapa final'!$R$139),"")</f>
        <v/>
      </c>
      <c r="T250" s="44" t="str">
        <f>IF(AND('Mapa final'!$AB$140="Muy Baja",'Mapa final'!$AD$140="Mayor"),CONCATENATE("R45C",'Mapa final'!$R$140),"")</f>
        <v/>
      </c>
      <c r="U250" s="108" t="str">
        <f>IF(AND('Mapa final'!$AB$141="Muy Baja",'Mapa final'!$AD$141="Mayor"),CONCATENATE("R45C",'Mapa final'!$R$141),"")</f>
        <v/>
      </c>
      <c r="V250" s="45" t="str">
        <f>IF(AND('Mapa final'!$AB$139="Muy Baja",'Mapa final'!$AD$139="Catastrófico"),CONCATENATE("R45C",'Mapa final'!$R$139),"")</f>
        <v/>
      </c>
      <c r="W250" s="46" t="str">
        <f>IF(AND('Mapa final'!$AB$140="Muy Baja",'Mapa final'!$AD$140="Catastrófico"),CONCATENATE("R45C",'Mapa final'!$R$140),"")</f>
        <v/>
      </c>
      <c r="X250" s="102" t="str">
        <f>IF(AND('Mapa final'!$AB$141="Muy Baja",'Mapa final'!$AD$141="Catastrófico"),CONCATENATE("R45C",'Mapa final'!$R$141),"")</f>
        <v/>
      </c>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row>
    <row r="251" spans="1:65" ht="15" customHeight="1" x14ac:dyDescent="0.25">
      <c r="A251" s="58"/>
      <c r="B251" s="282"/>
      <c r="C251" s="282"/>
      <c r="D251" s="283"/>
      <c r="E251" s="259"/>
      <c r="F251" s="272"/>
      <c r="G251" s="272"/>
      <c r="H251" s="272"/>
      <c r="I251" s="254"/>
      <c r="J251" s="117" t="str">
        <f>IF(AND('Mapa final'!$AB$142="Muy Baja",'Mapa final'!$AD$142="Leve"),CONCATENATE("R46C",'Mapa final'!$R$142),"")</f>
        <v/>
      </c>
      <c r="K251" s="56" t="str">
        <f>IF(AND('Mapa final'!$AB$143="Muy Baja",'Mapa final'!$AD$143="Leve"),CONCATENATE("R46C",'Mapa final'!$R$143),"")</f>
        <v/>
      </c>
      <c r="L251" s="118" t="str">
        <f>IF(AND('Mapa final'!$AB$144="Muy Baja",'Mapa final'!$AD$144="Leve"),CONCATENATE("R46C",'Mapa final'!$R$144),"")</f>
        <v/>
      </c>
      <c r="M251" s="117" t="str">
        <f>IF(AND('Mapa final'!$AB$142="Muy Baja",'Mapa final'!$AD$142="Menor"),CONCATENATE("R46C",'Mapa final'!$R$142),"")</f>
        <v/>
      </c>
      <c r="N251" s="56" t="str">
        <f>IF(AND('Mapa final'!$AB$143="Muy Baja",'Mapa final'!$AD$143="Menor"),CONCATENATE("R46C",'Mapa final'!$R$143),"")</f>
        <v/>
      </c>
      <c r="O251" s="118" t="str">
        <f>IF(AND('Mapa final'!$AB$144="Muy Baja",'Mapa final'!$AD$144="Menor"),CONCATENATE("R46C",'Mapa final'!$R$144),"")</f>
        <v/>
      </c>
      <c r="P251" s="51" t="str">
        <f>IF(AND('Mapa final'!$AB$142="Muy Baja",'Mapa final'!$AD$142="Moderado"),CONCATENATE("R46C",'Mapa final'!$R$142),"")</f>
        <v/>
      </c>
      <c r="Q251" s="52" t="str">
        <f>IF(AND('Mapa final'!$AB$143="Muy Baja",'Mapa final'!$AD$143="Moderado"),CONCATENATE("R46C",'Mapa final'!$R$143),"")</f>
        <v/>
      </c>
      <c r="R251" s="113" t="str">
        <f>IF(AND('Mapa final'!$AB$144="Muy Baja",'Mapa final'!$AD$144="Moderado"),CONCATENATE("R46C",'Mapa final'!$R$144),"")</f>
        <v/>
      </c>
      <c r="S251" s="107" t="str">
        <f>IF(AND('Mapa final'!$AB$142="Muy Baja",'Mapa final'!$AD$142="Mayor"),CONCATENATE("R46C",'Mapa final'!$R$142),"")</f>
        <v/>
      </c>
      <c r="T251" s="44" t="str">
        <f>IF(AND('Mapa final'!$AB$143="Muy Baja",'Mapa final'!$AD$143="Mayor"),CONCATENATE("R46C",'Mapa final'!$R$143),"")</f>
        <v/>
      </c>
      <c r="U251" s="108" t="str">
        <f>IF(AND('Mapa final'!$AB$144="Muy Baja",'Mapa final'!$AD$144="Mayor"),CONCATENATE("R46C",'Mapa final'!$R$144),"")</f>
        <v/>
      </c>
      <c r="V251" s="45" t="str">
        <f>IF(AND('Mapa final'!$AB$142="Muy Baja",'Mapa final'!$AD$142="Catastrófico"),CONCATENATE("R46C",'Mapa final'!$R$142),"")</f>
        <v/>
      </c>
      <c r="W251" s="46" t="str">
        <f>IF(AND('Mapa final'!$AB$143="Muy Baja",'Mapa final'!$AD$143="Catastrófico"),CONCATENATE("R46C",'Mapa final'!$R$143),"")</f>
        <v/>
      </c>
      <c r="X251" s="102" t="str">
        <f>IF(AND('Mapa final'!$AB$144="Muy Baja",'Mapa final'!$AD$144="Catastrófico"),CONCATENATE("R46C",'Mapa final'!$R$144),"")</f>
        <v/>
      </c>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row>
    <row r="252" spans="1:65" ht="15" customHeight="1" x14ac:dyDescent="0.25">
      <c r="A252" s="58"/>
      <c r="B252" s="282"/>
      <c r="C252" s="282"/>
      <c r="D252" s="283"/>
      <c r="E252" s="259"/>
      <c r="F252" s="272"/>
      <c r="G252" s="272"/>
      <c r="H252" s="272"/>
      <c r="I252" s="254"/>
      <c r="J252" s="117" t="str">
        <f>IF(AND('Mapa final'!$AB$145="Muy Baja",'Mapa final'!$AD$145="Leve"),CONCATENATE("R47C",'Mapa final'!$R$145),"")</f>
        <v/>
      </c>
      <c r="K252" s="56" t="str">
        <f>IF(AND('Mapa final'!$AB$146="Muy Baja",'Mapa final'!$AD$146="Leve"),CONCATENATE("R47C",'Mapa final'!$R$146),"")</f>
        <v/>
      </c>
      <c r="L252" s="118" t="str">
        <f>IF(AND('Mapa final'!$AB$147="Muy Baja",'Mapa final'!$AD$147="Leve"),CONCATENATE("R47C",'Mapa final'!$R$147),"")</f>
        <v/>
      </c>
      <c r="M252" s="117" t="str">
        <f>IF(AND('Mapa final'!$AB$145="Muy Baja",'Mapa final'!$AD$145="Menor"),CONCATENATE("R47C",'Mapa final'!$R$145),"")</f>
        <v/>
      </c>
      <c r="N252" s="56" t="str">
        <f>IF(AND('Mapa final'!$AB$146="Muy Baja",'Mapa final'!$AD$146="Menor"),CONCATENATE("R47C",'Mapa final'!$R$146),"")</f>
        <v/>
      </c>
      <c r="O252" s="118" t="str">
        <f>IF(AND('Mapa final'!$AB$147="Muy Baja",'Mapa final'!$AD$147="Menor"),CONCATENATE("R47C",'Mapa final'!$R$147),"")</f>
        <v/>
      </c>
      <c r="P252" s="51" t="str">
        <f>IF(AND('Mapa final'!$AB$145="Muy Baja",'Mapa final'!$AD$145="Moderado"),CONCATENATE("R47C",'Mapa final'!$R$145),"")</f>
        <v/>
      </c>
      <c r="Q252" s="52" t="str">
        <f>IF(AND('Mapa final'!$AB$146="Muy Baja",'Mapa final'!$AD$146="Moderado"),CONCATENATE("R47C",'Mapa final'!$R$146),"")</f>
        <v/>
      </c>
      <c r="R252" s="113" t="str">
        <f>IF(AND('Mapa final'!$AB$147="Muy Baja",'Mapa final'!$AD$147="Moderado"),CONCATENATE("R47C",'Mapa final'!$R$147),"")</f>
        <v/>
      </c>
      <c r="S252" s="107" t="str">
        <f>IF(AND('Mapa final'!$AB$145="Muy Baja",'Mapa final'!$AD$145="Mayor"),CONCATENATE("R47C",'Mapa final'!$R$145),"")</f>
        <v/>
      </c>
      <c r="T252" s="44" t="str">
        <f>IF(AND('Mapa final'!$AB$146="Muy Baja",'Mapa final'!$AD$146="Mayor"),CONCATENATE("R47C",'Mapa final'!$R$146),"")</f>
        <v/>
      </c>
      <c r="U252" s="108" t="str">
        <f>IF(AND('Mapa final'!$AB$147="Muy Baja",'Mapa final'!$AD$147="Mayor"),CONCATENATE("R47C",'Mapa final'!$R$147),"")</f>
        <v/>
      </c>
      <c r="V252" s="45" t="str">
        <f>IF(AND('Mapa final'!$AB$145="Muy Baja",'Mapa final'!$AD$145="Catastrófico"),CONCATENATE("R47C",'Mapa final'!$R$145),"")</f>
        <v/>
      </c>
      <c r="W252" s="46" t="str">
        <f>IF(AND('Mapa final'!$AB$146="Muy Baja",'Mapa final'!$AD$146="Catastrófico"),CONCATENATE("R47C",'Mapa final'!$R$146),"")</f>
        <v/>
      </c>
      <c r="X252" s="102" t="str">
        <f>IF(AND('Mapa final'!$AB$147="Muy Baja",'Mapa final'!$AD$147="Catastrófico"),CONCATENATE("R47C",'Mapa final'!$R$147),"")</f>
        <v/>
      </c>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row>
    <row r="253" spans="1:65" ht="15" customHeight="1" x14ac:dyDescent="0.25">
      <c r="A253" s="58"/>
      <c r="B253" s="282"/>
      <c r="C253" s="282"/>
      <c r="D253" s="283"/>
      <c r="E253" s="259"/>
      <c r="F253" s="272"/>
      <c r="G253" s="272"/>
      <c r="H253" s="272"/>
      <c r="I253" s="254"/>
      <c r="J253" s="117" t="str">
        <f>IF(AND('Mapa final'!$AB$148="Muy Baja",'Mapa final'!$AD$148="Leve"),CONCATENATE("R48C",'Mapa final'!$R$148),"")</f>
        <v/>
      </c>
      <c r="K253" s="56" t="str">
        <f>IF(AND('Mapa final'!$AB$149="Muy Baja",'Mapa final'!$AD$149="Leve"),CONCATENATE("R48C",'Mapa final'!$R$149),"")</f>
        <v/>
      </c>
      <c r="L253" s="118" t="str">
        <f>IF(AND('Mapa final'!$AB$150="Muy Baja",'Mapa final'!$AD$150="Leve"),CONCATENATE("R48C",'Mapa final'!$R$150),"")</f>
        <v/>
      </c>
      <c r="M253" s="117" t="str">
        <f>IF(AND('Mapa final'!$AB$148="Muy Baja",'Mapa final'!$AD$148="Menor"),CONCATENATE("R48C",'Mapa final'!$R$148),"")</f>
        <v/>
      </c>
      <c r="N253" s="56" t="str">
        <f>IF(AND('Mapa final'!$AB$149="Muy Baja",'Mapa final'!$AD$149="Menor"),CONCATENATE("R48C",'Mapa final'!$R$149),"")</f>
        <v/>
      </c>
      <c r="O253" s="118" t="str">
        <f>IF(AND('Mapa final'!$AB$150="Muy Baja",'Mapa final'!$AD$150="Menor"),CONCATENATE("R48C",'Mapa final'!$R$150),"")</f>
        <v/>
      </c>
      <c r="P253" s="51" t="str">
        <f>IF(AND('Mapa final'!$AB$148="Muy Baja",'Mapa final'!$AD$148="Moderado"),CONCATENATE("R48C",'Mapa final'!$R$148),"")</f>
        <v/>
      </c>
      <c r="Q253" s="52" t="str">
        <f>IF(AND('Mapa final'!$AB$149="Muy Baja",'Mapa final'!$AD$149="Moderado"),CONCATENATE("R48C",'Mapa final'!$R$149),"")</f>
        <v/>
      </c>
      <c r="R253" s="113" t="str">
        <f>IF(AND('Mapa final'!$AB$150="Muy Baja",'Mapa final'!$AD$150="Moderado"),CONCATENATE("R48C",'Mapa final'!$R$150),"")</f>
        <v/>
      </c>
      <c r="S253" s="107" t="str">
        <f>IF(AND('Mapa final'!$AB$148="Muy Baja",'Mapa final'!$AD$148="Mayor"),CONCATENATE("R48C",'Mapa final'!$R$148),"")</f>
        <v/>
      </c>
      <c r="T253" s="44" t="str">
        <f>IF(AND('Mapa final'!$AB$149="Muy Baja",'Mapa final'!$AD$149="Mayor"),CONCATENATE("R48C",'Mapa final'!$R$149),"")</f>
        <v/>
      </c>
      <c r="U253" s="108" t="str">
        <f>IF(AND('Mapa final'!$AB$150="Muy Baja",'Mapa final'!$AD$150="Mayor"),CONCATENATE("R48C",'Mapa final'!$R$150),"")</f>
        <v/>
      </c>
      <c r="V253" s="45" t="str">
        <f>IF(AND('Mapa final'!$AB$148="Muy Baja",'Mapa final'!$AD$148="Catastrófico"),CONCATENATE("R48C",'Mapa final'!$R$148),"")</f>
        <v/>
      </c>
      <c r="W253" s="46" t="str">
        <f>IF(AND('Mapa final'!$AB$149="Muy Baja",'Mapa final'!$AD$149="Catastrófico"),CONCATENATE("R48C",'Mapa final'!$R$149),"")</f>
        <v/>
      </c>
      <c r="X253" s="102" t="str">
        <f>IF(AND('Mapa final'!$AB$150="Muy Baja",'Mapa final'!$AD$150="Catastrófico"),CONCATENATE("R48C",'Mapa final'!$R$150),"")</f>
        <v/>
      </c>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row>
    <row r="254" spans="1:65" ht="15" customHeight="1" x14ac:dyDescent="0.25">
      <c r="A254" s="58"/>
      <c r="B254" s="282"/>
      <c r="C254" s="282"/>
      <c r="D254" s="283"/>
      <c r="E254" s="259"/>
      <c r="F254" s="272"/>
      <c r="G254" s="272"/>
      <c r="H254" s="272"/>
      <c r="I254" s="254"/>
      <c r="J254" s="117" t="str">
        <f>IF(AND('Mapa final'!$AB$151="Muy Baja",'Mapa final'!$AD$151="Leve"),CONCATENATE("R49C",'Mapa final'!$R$151),"")</f>
        <v/>
      </c>
      <c r="K254" s="56" t="str">
        <f>IF(AND('Mapa final'!$AB$152="Muy Baja",'Mapa final'!$AD$152="Leve"),CONCATENATE("R49C",'Mapa final'!$R$152),"")</f>
        <v/>
      </c>
      <c r="L254" s="118" t="str">
        <f>IF(AND('Mapa final'!$AB$153="Muy Baja",'Mapa final'!$AD$153="Leve"),CONCATENATE("R49C",'Mapa final'!$R$153),"")</f>
        <v/>
      </c>
      <c r="M254" s="117" t="str">
        <f>IF(AND('Mapa final'!$AB$151="Muy Baja",'Mapa final'!$AD$151="Menor"),CONCATENATE("R49C",'Mapa final'!$R$151),"")</f>
        <v/>
      </c>
      <c r="N254" s="56" t="str">
        <f>IF(AND('Mapa final'!$AB$152="Muy Baja",'Mapa final'!$AD$152="Menor"),CONCATENATE("R49C",'Mapa final'!$R$152),"")</f>
        <v/>
      </c>
      <c r="O254" s="118" t="str">
        <f>IF(AND('Mapa final'!$AB$153="Muy Baja",'Mapa final'!$AD$153="Menor"),CONCATENATE("R49C",'Mapa final'!$R$153),"")</f>
        <v/>
      </c>
      <c r="P254" s="51" t="str">
        <f>IF(AND('Mapa final'!$AB$151="Muy Baja",'Mapa final'!$AD$151="Moderado"),CONCATENATE("R49C",'Mapa final'!$R$151),"")</f>
        <v/>
      </c>
      <c r="Q254" s="52" t="str">
        <f>IF(AND('Mapa final'!$AB$152="Muy Baja",'Mapa final'!$AD$152="Moderado"),CONCATENATE("R49C",'Mapa final'!$R$152),"")</f>
        <v/>
      </c>
      <c r="R254" s="113" t="str">
        <f>IF(AND('Mapa final'!$AB$153="Muy Baja",'Mapa final'!$AD$153="Moderado"),CONCATENATE("R49C",'Mapa final'!$R$153),"")</f>
        <v/>
      </c>
      <c r="S254" s="107" t="str">
        <f>IF(AND('Mapa final'!$AB$151="Muy Baja",'Mapa final'!$AD$151="Mayor"),CONCATENATE("R49C",'Mapa final'!$R$151),"")</f>
        <v/>
      </c>
      <c r="T254" s="44" t="str">
        <f>IF(AND('Mapa final'!$AB$152="Muy Baja",'Mapa final'!$AD$152="Mayor"),CONCATENATE("R49C",'Mapa final'!$R$152),"")</f>
        <v/>
      </c>
      <c r="U254" s="108" t="str">
        <f>IF(AND('Mapa final'!$AB$153="Muy Baja",'Mapa final'!$AD$153="Mayor"),CONCATENATE("R49C",'Mapa final'!$R$153),"")</f>
        <v/>
      </c>
      <c r="V254" s="45" t="str">
        <f>IF(AND('Mapa final'!$AB$151="Muy Baja",'Mapa final'!$AD$151="Catastrófico"),CONCATENATE("R49C",'Mapa final'!$R$151),"")</f>
        <v/>
      </c>
      <c r="W254" s="46" t="str">
        <f>IF(AND('Mapa final'!$AB$152="Muy Baja",'Mapa final'!$AD$152="Catastrófico"),CONCATENATE("R49C",'Mapa final'!$R$152),"")</f>
        <v/>
      </c>
      <c r="X254" s="102" t="str">
        <f>IF(AND('Mapa final'!$AB$153="Muy Baja",'Mapa final'!$AD$153="Catastrófico"),CONCATENATE("R49C",'Mapa final'!$R$153),"")</f>
        <v/>
      </c>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row>
    <row r="255" spans="1:65" ht="15" customHeight="1" thickBot="1" x14ac:dyDescent="0.3">
      <c r="A255" s="58"/>
      <c r="B255" s="282"/>
      <c r="C255" s="282"/>
      <c r="D255" s="283"/>
      <c r="E255" s="259"/>
      <c r="F255" s="272"/>
      <c r="G255" s="272"/>
      <c r="H255" s="272"/>
      <c r="I255" s="254"/>
      <c r="J255" s="119" t="str">
        <f>IF(AND('Mapa final'!$AB$154="Muy Baja",'Mapa final'!$AD$154="Leve"),CONCATENATE("R50C",'Mapa final'!$R$154),"")</f>
        <v/>
      </c>
      <c r="K255" s="57" t="str">
        <f>IF(AND('Mapa final'!$AB$155="Muy Baja",'Mapa final'!$AD$155="Leve"),CONCATENATE("R50C",'Mapa final'!$R$155),"")</f>
        <v/>
      </c>
      <c r="L255" s="120" t="str">
        <f>IF(AND('Mapa final'!$AB$156="Muy Baja",'Mapa final'!$AD$156="Leve"),CONCATENATE("R50C",'Mapa final'!$R$156),"")</f>
        <v/>
      </c>
      <c r="M255" s="119" t="str">
        <f>IF(AND('Mapa final'!$AB$154="Muy Baja",'Mapa final'!$AD$154="Menor"),CONCATENATE("R50C",'Mapa final'!$R$154),"")</f>
        <v/>
      </c>
      <c r="N255" s="57" t="str">
        <f>IF(AND('Mapa final'!$AB$155="Muy Baja",'Mapa final'!$AD$155="Menor"),CONCATENATE("R50C",'Mapa final'!$R$155),"")</f>
        <v/>
      </c>
      <c r="O255" s="120" t="str">
        <f>IF(AND('Mapa final'!$AB$156="Muy Baja",'Mapa final'!$AD$156="Menor"),CONCATENATE("R50C",'Mapa final'!$R$156),"")</f>
        <v/>
      </c>
      <c r="P255" s="53" t="str">
        <f>IF(AND('Mapa final'!$AB$154="Muy Baja",'Mapa final'!$AD$154="Moderado"),CONCATENATE("R50C",'Mapa final'!$R$154),"")</f>
        <v/>
      </c>
      <c r="Q255" s="54" t="str">
        <f>IF(AND('Mapa final'!$AB$155="Muy Baja",'Mapa final'!$AD$155="Moderado"),CONCATENATE("R50C",'Mapa final'!$R$155),"")</f>
        <v/>
      </c>
      <c r="R255" s="114" t="str">
        <f>IF(AND('Mapa final'!$AB$156="Muy Baja",'Mapa final'!$AD$156="Moderado"),CONCATENATE("R50C",'Mapa final'!$R$156),"")</f>
        <v/>
      </c>
      <c r="S255" s="109" t="str">
        <f>IF(AND('Mapa final'!$AB$154="Muy Baja",'Mapa final'!$AD$154="Mayor"),CONCATENATE("R50C",'Mapa final'!$R$154),"")</f>
        <v/>
      </c>
      <c r="T255" s="110" t="str">
        <f>IF(AND('Mapa final'!$AB$155="Muy Baja",'Mapa final'!$AD$155="Mayor"),CONCATENATE("R50C",'Mapa final'!$R$155),"")</f>
        <v/>
      </c>
      <c r="U255" s="111" t="str">
        <f>IF(AND('Mapa final'!$AB$156="Muy Baja",'Mapa final'!$AD$156="Mayor"),CONCATENATE("R50C",'Mapa final'!$R$156),"")</f>
        <v/>
      </c>
      <c r="V255" s="47" t="str">
        <f>IF(AND('Mapa final'!$AB$154="Muy Baja",'Mapa final'!$AD$154="Catastrófico"),CONCATENATE("R50C",'Mapa final'!$R$154),"")</f>
        <v/>
      </c>
      <c r="W255" s="48" t="str">
        <f>IF(AND('Mapa final'!$AB$155="Muy Baja",'Mapa final'!$AD$155="Catastrófico"),CONCATENATE("R50C",'Mapa final'!$R$155),"")</f>
        <v/>
      </c>
      <c r="X255" s="103" t="str">
        <f>IF(AND('Mapa final'!$AB$156="Muy Baja",'Mapa final'!$AD$156="Catastrófico"),CONCATENATE("R50C",'Mapa final'!$R$156),"")</f>
        <v/>
      </c>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row>
    <row r="256" spans="1:65" x14ac:dyDescent="0.25">
      <c r="A256" s="58"/>
      <c r="B256" s="58"/>
      <c r="C256" s="58"/>
      <c r="D256" s="58"/>
      <c r="E256" s="58"/>
      <c r="F256" s="58"/>
      <c r="G256" s="58"/>
      <c r="H256" s="58"/>
      <c r="I256" s="58"/>
      <c r="J256" s="253" t="s">
        <v>103</v>
      </c>
      <c r="K256" s="254"/>
      <c r="L256" s="254"/>
      <c r="M256" s="258" t="s">
        <v>102</v>
      </c>
      <c r="N256" s="254"/>
      <c r="O256" s="254"/>
      <c r="P256" s="258" t="s">
        <v>101</v>
      </c>
      <c r="Q256" s="254"/>
      <c r="R256" s="254"/>
      <c r="S256" s="258" t="s">
        <v>100</v>
      </c>
      <c r="T256" s="261"/>
      <c r="U256" s="254"/>
      <c r="V256" s="258" t="s">
        <v>99</v>
      </c>
      <c r="W256" s="254"/>
      <c r="X256" s="262"/>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row>
    <row r="257" spans="1:65" x14ac:dyDescent="0.25">
      <c r="A257" s="58"/>
      <c r="B257" s="58"/>
      <c r="C257" s="58"/>
      <c r="D257" s="58"/>
      <c r="E257" s="58"/>
      <c r="F257" s="58"/>
      <c r="G257" s="58"/>
      <c r="H257" s="58"/>
      <c r="I257" s="58"/>
      <c r="J257" s="255"/>
      <c r="K257" s="254"/>
      <c r="L257" s="254"/>
      <c r="M257" s="259"/>
      <c r="N257" s="254"/>
      <c r="O257" s="254"/>
      <c r="P257" s="259"/>
      <c r="Q257" s="254"/>
      <c r="R257" s="254"/>
      <c r="S257" s="259"/>
      <c r="T257" s="254"/>
      <c r="U257" s="254"/>
      <c r="V257" s="259"/>
      <c r="W257" s="254"/>
      <c r="X257" s="262"/>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row>
    <row r="258" spans="1:65" x14ac:dyDescent="0.25">
      <c r="A258" s="58"/>
      <c r="B258" s="58"/>
      <c r="C258" s="58"/>
      <c r="D258" s="58"/>
      <c r="E258" s="58"/>
      <c r="F258" s="58"/>
      <c r="G258" s="58"/>
      <c r="H258" s="58"/>
      <c r="I258" s="58"/>
      <c r="J258" s="255"/>
      <c r="K258" s="254"/>
      <c r="L258" s="254"/>
      <c r="M258" s="259"/>
      <c r="N258" s="254"/>
      <c r="O258" s="254"/>
      <c r="P258" s="259"/>
      <c r="Q258" s="254"/>
      <c r="R258" s="254"/>
      <c r="S258" s="259"/>
      <c r="T258" s="254"/>
      <c r="U258" s="254"/>
      <c r="V258" s="259"/>
      <c r="W258" s="254"/>
      <c r="X258" s="262"/>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row>
    <row r="259" spans="1:65" x14ac:dyDescent="0.25">
      <c r="A259" s="58"/>
      <c r="B259" s="58"/>
      <c r="C259" s="58"/>
      <c r="D259" s="58"/>
      <c r="E259" s="58"/>
      <c r="F259" s="58"/>
      <c r="G259" s="58"/>
      <c r="H259" s="58"/>
      <c r="I259" s="58"/>
      <c r="J259" s="255"/>
      <c r="K259" s="254"/>
      <c r="L259" s="254"/>
      <c r="M259" s="259"/>
      <c r="N259" s="254"/>
      <c r="O259" s="254"/>
      <c r="P259" s="259"/>
      <c r="Q259" s="254"/>
      <c r="R259" s="254"/>
      <c r="S259" s="259"/>
      <c r="T259" s="254"/>
      <c r="U259" s="254"/>
      <c r="V259" s="259"/>
      <c r="W259" s="254"/>
      <c r="X259" s="262"/>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row>
    <row r="260" spans="1:65" x14ac:dyDescent="0.25">
      <c r="A260" s="58"/>
      <c r="B260" s="58"/>
      <c r="C260" s="58"/>
      <c r="D260" s="58"/>
      <c r="E260" s="58"/>
      <c r="F260" s="58"/>
      <c r="G260" s="58"/>
      <c r="H260" s="58"/>
      <c r="I260" s="58"/>
      <c r="J260" s="255"/>
      <c r="K260" s="254"/>
      <c r="L260" s="254"/>
      <c r="M260" s="259"/>
      <c r="N260" s="254"/>
      <c r="O260" s="254"/>
      <c r="P260" s="259"/>
      <c r="Q260" s="254"/>
      <c r="R260" s="254"/>
      <c r="S260" s="259"/>
      <c r="T260" s="254"/>
      <c r="U260" s="254"/>
      <c r="V260" s="259"/>
      <c r="W260" s="254"/>
      <c r="X260" s="262"/>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row>
    <row r="261" spans="1:65" ht="15.75" thickBot="1" x14ac:dyDescent="0.3">
      <c r="A261" s="58"/>
      <c r="B261" s="58"/>
      <c r="C261" s="58"/>
      <c r="D261" s="58"/>
      <c r="E261" s="58"/>
      <c r="F261" s="58"/>
      <c r="G261" s="58"/>
      <c r="H261" s="58"/>
      <c r="I261" s="58"/>
      <c r="J261" s="256"/>
      <c r="K261" s="257"/>
      <c r="L261" s="257"/>
      <c r="M261" s="260"/>
      <c r="N261" s="257"/>
      <c r="O261" s="257"/>
      <c r="P261" s="260"/>
      <c r="Q261" s="257"/>
      <c r="R261" s="257"/>
      <c r="S261" s="260"/>
      <c r="T261" s="257"/>
      <c r="U261" s="257"/>
      <c r="V261" s="260"/>
      <c r="W261" s="257"/>
      <c r="X261" s="263"/>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row>
    <row r="262" spans="1:65" x14ac:dyDescent="0.25">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row>
    <row r="263" spans="1:65" ht="15" customHeight="1" x14ac:dyDescent="0.25">
      <c r="A263" s="58"/>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58"/>
      <c r="AG263" s="58"/>
      <c r="AH263" s="58"/>
      <c r="AI263" s="58"/>
      <c r="AJ263" s="58"/>
      <c r="AK263" s="58"/>
      <c r="AL263" s="58"/>
      <c r="AM263" s="58"/>
      <c r="AN263" s="58"/>
      <c r="AO263" s="58"/>
      <c r="AP263" s="58"/>
      <c r="AQ263" s="58"/>
      <c r="AR263" s="58"/>
      <c r="AS263" s="58"/>
    </row>
    <row r="264" spans="1:65" ht="15" customHeight="1" x14ac:dyDescent="0.25">
      <c r="A264" s="58"/>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58"/>
      <c r="AG264" s="58"/>
      <c r="AH264" s="58"/>
      <c r="AI264" s="58"/>
      <c r="AJ264" s="58"/>
      <c r="AK264" s="58"/>
      <c r="AL264" s="58"/>
      <c r="AM264" s="58"/>
      <c r="AN264" s="58"/>
      <c r="AO264" s="58"/>
      <c r="AP264" s="58"/>
      <c r="AQ264" s="58"/>
      <c r="AR264" s="58"/>
      <c r="AS264" s="58"/>
    </row>
    <row r="265" spans="1:65" x14ac:dyDescent="0.2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row>
    <row r="266" spans="1:65" x14ac:dyDescent="0.25">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row>
    <row r="267" spans="1:65" x14ac:dyDescent="0.25">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row>
    <row r="268" spans="1:65" x14ac:dyDescent="0.25">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row>
    <row r="269" spans="1:65" x14ac:dyDescent="0.25">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row>
    <row r="270" spans="1:65" x14ac:dyDescent="0.25">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row>
    <row r="271" spans="1:65" x14ac:dyDescent="0.25">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row>
    <row r="272" spans="1:65" x14ac:dyDescent="0.25">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row>
    <row r="273" spans="1:45" x14ac:dyDescent="0.25">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row>
    <row r="274" spans="1:45" x14ac:dyDescent="0.25">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row>
    <row r="275" spans="1:45" x14ac:dyDescent="0.2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row>
    <row r="276" spans="1:45" x14ac:dyDescent="0.25">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row>
    <row r="277" spans="1:45" x14ac:dyDescent="0.25">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row>
    <row r="278" spans="1:45" x14ac:dyDescent="0.25">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row>
    <row r="279" spans="1:45" x14ac:dyDescent="0.25">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row>
    <row r="280" spans="1:45" x14ac:dyDescent="0.25">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row>
    <row r="281" spans="1:45" x14ac:dyDescent="0.2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row>
    <row r="282" spans="1:45" x14ac:dyDescent="0.25">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row>
    <row r="283" spans="1:45" x14ac:dyDescent="0.25">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row>
    <row r="284" spans="1:45" x14ac:dyDescent="0.25">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row>
    <row r="285" spans="1:45" x14ac:dyDescent="0.2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row>
    <row r="286" spans="1:45" x14ac:dyDescent="0.25">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row>
    <row r="287" spans="1:45" x14ac:dyDescent="0.25">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row>
    <row r="288" spans="1:45" x14ac:dyDescent="0.25">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row>
    <row r="289" spans="1:45" x14ac:dyDescent="0.25">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row>
    <row r="290" spans="1:45" x14ac:dyDescent="0.25">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row>
    <row r="291" spans="1:45" x14ac:dyDescent="0.25">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row>
    <row r="292" spans="1:45" x14ac:dyDescent="0.25">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row>
    <row r="293" spans="1:45" x14ac:dyDescent="0.25">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row>
    <row r="294" spans="1:45" x14ac:dyDescent="0.25">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row>
    <row r="295" spans="1:45" x14ac:dyDescent="0.2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row>
    <row r="296" spans="1:45" x14ac:dyDescent="0.25">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row>
    <row r="297" spans="1:45" x14ac:dyDescent="0.25">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row>
    <row r="298" spans="1:45" x14ac:dyDescent="0.25">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row>
    <row r="299" spans="1:45" x14ac:dyDescent="0.25">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row>
    <row r="300" spans="1:45" x14ac:dyDescent="0.25">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row>
    <row r="301" spans="1:45" x14ac:dyDescent="0.25">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row>
    <row r="302" spans="1:45" x14ac:dyDescent="0.25">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row>
    <row r="303" spans="1:45" x14ac:dyDescent="0.25">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row>
    <row r="304" spans="1:45" x14ac:dyDescent="0.25">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row>
    <row r="305" spans="1:45" x14ac:dyDescent="0.25">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row>
    <row r="306" spans="1:45" x14ac:dyDescent="0.25">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row>
    <row r="307" spans="1:45" x14ac:dyDescent="0.25">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row>
    <row r="308" spans="1:45" x14ac:dyDescent="0.25">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row>
    <row r="309" spans="1:45" x14ac:dyDescent="0.25">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row>
    <row r="310" spans="1:45" x14ac:dyDescent="0.25">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row>
    <row r="311" spans="1:45" x14ac:dyDescent="0.25">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row>
    <row r="312" spans="1:45" x14ac:dyDescent="0.2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row>
    <row r="313" spans="1:45" x14ac:dyDescent="0.25">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row>
    <row r="314" spans="1:45" x14ac:dyDescent="0.25">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row>
    <row r="315" spans="1:45" x14ac:dyDescent="0.25">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row>
    <row r="316" spans="1:45" x14ac:dyDescent="0.25">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row>
    <row r="317" spans="1:45" x14ac:dyDescent="0.25">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row>
    <row r="318" spans="1:45" x14ac:dyDescent="0.25">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row>
    <row r="319" spans="1:45" x14ac:dyDescent="0.25">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row>
    <row r="320" spans="1:45" x14ac:dyDescent="0.25">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row>
    <row r="321" spans="1:45" x14ac:dyDescent="0.25">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row>
    <row r="322" spans="1:45" x14ac:dyDescent="0.25">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row>
    <row r="323" spans="1:45" x14ac:dyDescent="0.25">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row>
    <row r="324" spans="1:45" x14ac:dyDescent="0.25">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58"/>
      <c r="AP324" s="58"/>
      <c r="AQ324" s="58"/>
      <c r="AR324" s="58"/>
      <c r="AS324" s="58"/>
    </row>
    <row r="325" spans="1:45" x14ac:dyDescent="0.25">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row>
    <row r="326" spans="1:45" x14ac:dyDescent="0.25">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58"/>
      <c r="AJ326" s="58"/>
      <c r="AK326" s="58"/>
      <c r="AL326" s="58"/>
      <c r="AM326" s="58"/>
      <c r="AN326" s="58"/>
      <c r="AO326" s="58"/>
      <c r="AP326" s="58"/>
      <c r="AQ326" s="58"/>
      <c r="AR326" s="58"/>
      <c r="AS326" s="58"/>
    </row>
    <row r="327" spans="1:45" x14ac:dyDescent="0.25">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c r="AJ327" s="58"/>
      <c r="AK327" s="58"/>
      <c r="AL327" s="58"/>
      <c r="AM327" s="58"/>
      <c r="AN327" s="58"/>
      <c r="AO327" s="58"/>
      <c r="AP327" s="58"/>
      <c r="AQ327" s="58"/>
      <c r="AR327" s="58"/>
      <c r="AS327" s="58"/>
    </row>
    <row r="328" spans="1:45" x14ac:dyDescent="0.25">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c r="AN328" s="58"/>
      <c r="AO328" s="58"/>
      <c r="AP328" s="58"/>
      <c r="AQ328" s="58"/>
      <c r="AR328" s="58"/>
      <c r="AS328" s="58"/>
    </row>
    <row r="329" spans="1:45" x14ac:dyDescent="0.25">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c r="AI329" s="58"/>
      <c r="AJ329" s="58"/>
      <c r="AK329" s="58"/>
      <c r="AL329" s="58"/>
      <c r="AM329" s="58"/>
      <c r="AN329" s="58"/>
      <c r="AO329" s="58"/>
      <c r="AP329" s="58"/>
      <c r="AQ329" s="58"/>
      <c r="AR329" s="58"/>
      <c r="AS329" s="58"/>
    </row>
    <row r="330" spans="1:45" x14ac:dyDescent="0.25">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c r="AN330" s="58"/>
      <c r="AO330" s="58"/>
      <c r="AP330" s="58"/>
      <c r="AQ330" s="58"/>
      <c r="AR330" s="58"/>
      <c r="AS330" s="58"/>
    </row>
    <row r="331" spans="1:45" x14ac:dyDescent="0.25">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row>
    <row r="332" spans="1:45" x14ac:dyDescent="0.25">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58"/>
      <c r="AN332" s="58"/>
      <c r="AO332" s="58"/>
      <c r="AP332" s="58"/>
      <c r="AQ332" s="58"/>
      <c r="AR332" s="58"/>
      <c r="AS332" s="58"/>
    </row>
    <row r="333" spans="1:45" x14ac:dyDescent="0.25">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c r="AM333" s="58"/>
      <c r="AN333" s="58"/>
      <c r="AO333" s="58"/>
      <c r="AP333" s="58"/>
      <c r="AQ333" s="58"/>
      <c r="AR333" s="58"/>
      <c r="AS333" s="58"/>
    </row>
    <row r="334" spans="1:45" x14ac:dyDescent="0.25">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58"/>
      <c r="AN334" s="58"/>
      <c r="AO334" s="58"/>
      <c r="AP334" s="58"/>
      <c r="AQ334" s="58"/>
      <c r="AR334" s="58"/>
      <c r="AS334" s="58"/>
    </row>
    <row r="335" spans="1:45" x14ac:dyDescent="0.25">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58"/>
      <c r="AQ335" s="58"/>
      <c r="AR335" s="58"/>
      <c r="AS335" s="58"/>
    </row>
    <row r="336" spans="1:45" x14ac:dyDescent="0.25">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8"/>
      <c r="AR336" s="58"/>
      <c r="AS336" s="58"/>
    </row>
    <row r="337" spans="1:45" x14ac:dyDescent="0.25">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8"/>
      <c r="AR337" s="58"/>
      <c r="AS337" s="58"/>
    </row>
    <row r="338" spans="1:45" x14ac:dyDescent="0.25">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8"/>
      <c r="AR338" s="58"/>
      <c r="AS338" s="58"/>
    </row>
    <row r="339" spans="1:45" x14ac:dyDescent="0.25">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8"/>
      <c r="AR339" s="58"/>
      <c r="AS339" s="58"/>
    </row>
    <row r="340" spans="1:45" x14ac:dyDescent="0.25">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58"/>
      <c r="AQ340" s="58"/>
      <c r="AR340" s="58"/>
      <c r="AS340" s="58"/>
    </row>
    <row r="341" spans="1:45" x14ac:dyDescent="0.25">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c r="AP341" s="58"/>
      <c r="AQ341" s="58"/>
      <c r="AR341" s="58"/>
      <c r="AS341" s="58"/>
    </row>
    <row r="342" spans="1:45" x14ac:dyDescent="0.25">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c r="AN342" s="58"/>
      <c r="AO342" s="58"/>
      <c r="AP342" s="58"/>
      <c r="AQ342" s="58"/>
      <c r="AR342" s="58"/>
      <c r="AS342" s="58"/>
    </row>
    <row r="343" spans="1:45" x14ac:dyDescent="0.2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c r="AP343" s="58"/>
      <c r="AQ343" s="58"/>
      <c r="AR343" s="58"/>
      <c r="AS343" s="58"/>
    </row>
    <row r="344" spans="1:45" x14ac:dyDescent="0.25">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row>
    <row r="345" spans="1:45" x14ac:dyDescent="0.25">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c r="AQ345" s="58"/>
      <c r="AR345" s="58"/>
      <c r="AS345" s="58"/>
    </row>
    <row r="346" spans="1:45" x14ac:dyDescent="0.25">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58"/>
      <c r="AQ346" s="58"/>
      <c r="AR346" s="58"/>
      <c r="AS346" s="58"/>
    </row>
    <row r="347" spans="1:45" x14ac:dyDescent="0.25">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8"/>
      <c r="AN347" s="58"/>
      <c r="AO347" s="58"/>
      <c r="AP347" s="58"/>
      <c r="AQ347" s="58"/>
      <c r="AR347" s="58"/>
      <c r="AS347" s="58"/>
    </row>
    <row r="348" spans="1:45" x14ac:dyDescent="0.25">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58"/>
      <c r="AN348" s="58"/>
      <c r="AO348" s="58"/>
      <c r="AP348" s="58"/>
      <c r="AQ348" s="58"/>
      <c r="AR348" s="58"/>
      <c r="AS348" s="58"/>
    </row>
    <row r="349" spans="1:45" x14ac:dyDescent="0.25">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8"/>
      <c r="AN349" s="58"/>
      <c r="AO349" s="58"/>
      <c r="AP349" s="58"/>
      <c r="AQ349" s="58"/>
      <c r="AR349" s="58"/>
      <c r="AS349" s="58"/>
    </row>
    <row r="350" spans="1:45" x14ac:dyDescent="0.25">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58"/>
      <c r="AN350" s="58"/>
      <c r="AO350" s="58"/>
      <c r="AP350" s="58"/>
      <c r="AQ350" s="58"/>
      <c r="AR350" s="58"/>
      <c r="AS350" s="58"/>
    </row>
    <row r="351" spans="1:45" x14ac:dyDescent="0.25">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c r="AQ351" s="58"/>
      <c r="AR351" s="58"/>
      <c r="AS351" s="58"/>
    </row>
    <row r="352" spans="1:45" x14ac:dyDescent="0.25">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row>
    <row r="353" spans="1:45" x14ac:dyDescent="0.25">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row>
    <row r="354" spans="1:45" x14ac:dyDescent="0.25">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row>
    <row r="355" spans="1:45" x14ac:dyDescent="0.25">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row>
    <row r="356" spans="1:45" x14ac:dyDescent="0.25">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row>
    <row r="357" spans="1:45" x14ac:dyDescent="0.25">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row>
    <row r="358" spans="1:45" x14ac:dyDescent="0.25">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row>
    <row r="359" spans="1:45" x14ac:dyDescent="0.25">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c r="AP359" s="58"/>
      <c r="AQ359" s="58"/>
      <c r="AR359" s="58"/>
      <c r="AS359" s="58"/>
    </row>
    <row r="360" spans="1:45" x14ac:dyDescent="0.25">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c r="AP360" s="58"/>
      <c r="AQ360" s="58"/>
      <c r="AR360" s="58"/>
      <c r="AS360" s="58"/>
    </row>
    <row r="361" spans="1:45" x14ac:dyDescent="0.25">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row>
    <row r="362" spans="1:45" x14ac:dyDescent="0.25">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row>
    <row r="363" spans="1:45" x14ac:dyDescent="0.25">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8"/>
      <c r="AR363" s="58"/>
      <c r="AS363" s="58"/>
    </row>
    <row r="364" spans="1:45" x14ac:dyDescent="0.25">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c r="AQ364" s="58"/>
      <c r="AR364" s="58"/>
      <c r="AS364" s="58"/>
    </row>
    <row r="365" spans="1:45" x14ac:dyDescent="0.25">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8"/>
      <c r="AR365" s="58"/>
      <c r="AS365" s="58"/>
    </row>
    <row r="366" spans="1:45" x14ac:dyDescent="0.25">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c r="AN366" s="58"/>
      <c r="AO366" s="58"/>
      <c r="AP366" s="58"/>
      <c r="AQ366" s="58"/>
      <c r="AR366" s="58"/>
      <c r="AS366" s="58"/>
    </row>
    <row r="367" spans="1:45" x14ac:dyDescent="0.25">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row>
    <row r="368" spans="1:45" x14ac:dyDescent="0.25">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58"/>
      <c r="AQ368" s="58"/>
      <c r="AR368" s="58"/>
      <c r="AS368" s="58"/>
    </row>
    <row r="369" spans="1:45" x14ac:dyDescent="0.25">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58"/>
      <c r="AQ369" s="58"/>
      <c r="AR369" s="58"/>
      <c r="AS369" s="58"/>
    </row>
    <row r="370" spans="1:45" x14ac:dyDescent="0.25">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c r="AN370" s="58"/>
      <c r="AO370" s="58"/>
      <c r="AP370" s="58"/>
      <c r="AQ370" s="58"/>
      <c r="AR370" s="58"/>
      <c r="AS370" s="58"/>
    </row>
    <row r="371" spans="1:45" x14ac:dyDescent="0.25">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c r="AO371" s="58"/>
      <c r="AP371" s="58"/>
      <c r="AQ371" s="58"/>
      <c r="AR371" s="58"/>
      <c r="AS371" s="58"/>
    </row>
    <row r="372" spans="1:45" x14ac:dyDescent="0.25">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8"/>
      <c r="AR372" s="58"/>
      <c r="AS372" s="58"/>
    </row>
    <row r="373" spans="1:45" x14ac:dyDescent="0.25">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row>
    <row r="374" spans="1:45" x14ac:dyDescent="0.2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row>
    <row r="375" spans="1:45" x14ac:dyDescent="0.25">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row>
    <row r="376" spans="1:45" x14ac:dyDescent="0.25">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row>
    <row r="377" spans="1:45" x14ac:dyDescent="0.25">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row>
    <row r="378" spans="1:45" x14ac:dyDescent="0.25">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c r="AR378" s="58"/>
      <c r="AS378" s="58"/>
    </row>
    <row r="379" spans="1:45" x14ac:dyDescent="0.25">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row>
    <row r="380" spans="1:45" x14ac:dyDescent="0.25">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row>
    <row r="381" spans="1:45" x14ac:dyDescent="0.25">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row>
    <row r="382" spans="1:45" x14ac:dyDescent="0.25">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58"/>
      <c r="AR382" s="58"/>
      <c r="AS382" s="58"/>
    </row>
    <row r="383" spans="1:45" x14ac:dyDescent="0.25">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58"/>
      <c r="AQ383" s="58"/>
      <c r="AR383" s="58"/>
      <c r="AS383" s="58"/>
    </row>
    <row r="384" spans="1:45" x14ac:dyDescent="0.25">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c r="AN384" s="58"/>
      <c r="AO384" s="58"/>
      <c r="AP384" s="58"/>
      <c r="AQ384" s="58"/>
      <c r="AR384" s="58"/>
      <c r="AS384" s="58"/>
    </row>
    <row r="385" spans="1:45" x14ac:dyDescent="0.25">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58"/>
      <c r="AN385" s="58"/>
      <c r="AO385" s="58"/>
      <c r="AP385" s="58"/>
      <c r="AQ385" s="58"/>
      <c r="AR385" s="58"/>
      <c r="AS385" s="58"/>
    </row>
    <row r="386" spans="1:45" x14ac:dyDescent="0.25">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8"/>
      <c r="AN386" s="58"/>
      <c r="AO386" s="58"/>
      <c r="AP386" s="58"/>
      <c r="AQ386" s="58"/>
      <c r="AR386" s="58"/>
      <c r="AS386" s="58"/>
    </row>
    <row r="387" spans="1:45" x14ac:dyDescent="0.25">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row>
    <row r="388" spans="1:45" x14ac:dyDescent="0.25">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c r="AP388" s="58"/>
      <c r="AQ388" s="58"/>
      <c r="AR388" s="58"/>
      <c r="AS388" s="58"/>
    </row>
    <row r="389" spans="1:45" x14ac:dyDescent="0.25">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8"/>
      <c r="AN389" s="58"/>
      <c r="AO389" s="58"/>
      <c r="AP389" s="58"/>
      <c r="AQ389" s="58"/>
      <c r="AR389" s="58"/>
      <c r="AS389" s="58"/>
    </row>
    <row r="390" spans="1:45" x14ac:dyDescent="0.25">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8"/>
      <c r="AN390" s="58"/>
      <c r="AO390" s="58"/>
      <c r="AP390" s="58"/>
      <c r="AQ390" s="58"/>
      <c r="AR390" s="58"/>
      <c r="AS390" s="58"/>
    </row>
    <row r="391" spans="1:45" x14ac:dyDescent="0.25">
      <c r="A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row>
    <row r="392" spans="1:45" x14ac:dyDescent="0.25">
      <c r="A392" s="58"/>
      <c r="J392" s="58"/>
      <c r="K392" s="58"/>
      <c r="L392" s="58"/>
      <c r="M392" s="58"/>
      <c r="N392" s="58"/>
      <c r="O392" s="58"/>
      <c r="P392" s="58"/>
      <c r="Q392" s="58"/>
      <c r="R392" s="58"/>
      <c r="S392" s="58"/>
      <c r="T392" s="58"/>
      <c r="U392" s="58"/>
      <c r="V392" s="58"/>
      <c r="W392" s="58"/>
      <c r="X392" s="58"/>
      <c r="Y392" s="58"/>
      <c r="Z392" s="58"/>
      <c r="AA392" s="58"/>
      <c r="AB392" s="58"/>
      <c r="AC392" s="58"/>
      <c r="AD392" s="58"/>
      <c r="AE392" s="58"/>
      <c r="AF392" s="58"/>
      <c r="AG392" s="58"/>
      <c r="AH392" s="58"/>
      <c r="AI392" s="58"/>
      <c r="AJ392" s="58"/>
      <c r="AK392" s="58"/>
      <c r="AL392" s="58"/>
      <c r="AM392" s="58"/>
      <c r="AN392" s="58"/>
      <c r="AO392" s="58"/>
      <c r="AP392" s="58"/>
      <c r="AQ392" s="58"/>
      <c r="AR392" s="58"/>
      <c r="AS392" s="58"/>
    </row>
    <row r="393" spans="1:45" x14ac:dyDescent="0.25">
      <c r="A393" s="5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c r="AG393" s="58"/>
      <c r="AH393" s="58"/>
      <c r="AI393" s="58"/>
      <c r="AJ393" s="58"/>
      <c r="AK393" s="58"/>
      <c r="AL393" s="58"/>
      <c r="AM393" s="58"/>
      <c r="AN393" s="58"/>
      <c r="AO393" s="58"/>
      <c r="AP393" s="58"/>
      <c r="AQ393" s="58"/>
      <c r="AR393" s="58"/>
      <c r="AS393" s="58"/>
    </row>
    <row r="394" spans="1:45" x14ac:dyDescent="0.25">
      <c r="A394" s="5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c r="AI394" s="58"/>
      <c r="AJ394" s="58"/>
      <c r="AK394" s="58"/>
      <c r="AL394" s="58"/>
      <c r="AM394" s="58"/>
      <c r="AN394" s="58"/>
      <c r="AO394" s="58"/>
      <c r="AP394" s="58"/>
      <c r="AQ394" s="58"/>
      <c r="AR394" s="58"/>
      <c r="AS394" s="58"/>
    </row>
    <row r="395" spans="1:45" x14ac:dyDescent="0.25">
      <c r="A395" s="58"/>
      <c r="J395" s="58"/>
      <c r="K395" s="58"/>
      <c r="L395" s="58"/>
      <c r="M395" s="58"/>
      <c r="N395" s="58"/>
      <c r="O395" s="58"/>
      <c r="P395" s="58"/>
      <c r="Q395" s="58"/>
      <c r="R395" s="58"/>
      <c r="S395" s="58"/>
      <c r="T395" s="58"/>
      <c r="U395" s="58"/>
      <c r="V395" s="58"/>
      <c r="W395" s="58"/>
      <c r="X395" s="58"/>
      <c r="Y395" s="58"/>
      <c r="Z395" s="58"/>
      <c r="AA395" s="58"/>
      <c r="AB395" s="58"/>
      <c r="AC395" s="58"/>
      <c r="AD395" s="58"/>
      <c r="AE395" s="58"/>
      <c r="AF395" s="58"/>
      <c r="AG395" s="58"/>
      <c r="AH395" s="58"/>
      <c r="AI395" s="58"/>
      <c r="AJ395" s="58"/>
      <c r="AK395" s="58"/>
      <c r="AL395" s="58"/>
      <c r="AM395" s="58"/>
      <c r="AN395" s="58"/>
      <c r="AO395" s="58"/>
      <c r="AP395" s="58"/>
      <c r="AQ395" s="58"/>
      <c r="AR395" s="58"/>
      <c r="AS395" s="58"/>
    </row>
    <row r="396" spans="1:45" x14ac:dyDescent="0.25">
      <c r="A396" s="58"/>
      <c r="J396" s="58"/>
      <c r="K396" s="58"/>
      <c r="L396" s="58"/>
      <c r="M396" s="58"/>
      <c r="N396" s="58"/>
      <c r="O396" s="58"/>
      <c r="P396" s="58"/>
      <c r="Q396" s="58"/>
      <c r="R396" s="58"/>
      <c r="S396" s="58"/>
      <c r="T396" s="58"/>
      <c r="U396" s="58"/>
      <c r="V396" s="58"/>
      <c r="W396" s="58"/>
      <c r="X396" s="58"/>
      <c r="Y396" s="58"/>
      <c r="Z396" s="58"/>
      <c r="AA396" s="58"/>
      <c r="AB396" s="58"/>
      <c r="AC396" s="58"/>
      <c r="AD396" s="58"/>
      <c r="AE396" s="58"/>
      <c r="AF396" s="58"/>
      <c r="AG396" s="58"/>
      <c r="AH396" s="58"/>
      <c r="AI396" s="58"/>
      <c r="AJ396" s="58"/>
      <c r="AK396" s="58"/>
      <c r="AL396" s="58"/>
      <c r="AM396" s="58"/>
      <c r="AN396" s="58"/>
      <c r="AO396" s="58"/>
      <c r="AP396" s="58"/>
      <c r="AQ396" s="58"/>
      <c r="AR396" s="58"/>
      <c r="AS396" s="58"/>
    </row>
    <row r="397" spans="1:45" x14ac:dyDescent="0.25">
      <c r="A397" s="58"/>
      <c r="J397" s="58"/>
      <c r="K397" s="58"/>
      <c r="L397" s="58"/>
      <c r="M397" s="58"/>
      <c r="N397" s="58"/>
      <c r="O397" s="58"/>
      <c r="P397" s="58"/>
      <c r="Q397" s="58"/>
      <c r="R397" s="58"/>
      <c r="S397" s="58"/>
      <c r="T397" s="58"/>
      <c r="U397" s="58"/>
      <c r="V397" s="58"/>
      <c r="W397" s="58"/>
      <c r="X397" s="58"/>
      <c r="Y397" s="58"/>
      <c r="Z397" s="58"/>
      <c r="AA397" s="58"/>
      <c r="AB397" s="58"/>
      <c r="AC397" s="58"/>
      <c r="AD397" s="58"/>
      <c r="AE397" s="58"/>
      <c r="AF397" s="58"/>
      <c r="AG397" s="58"/>
      <c r="AH397" s="58"/>
      <c r="AI397" s="58"/>
      <c r="AJ397" s="58"/>
      <c r="AK397" s="58"/>
      <c r="AL397" s="58"/>
      <c r="AM397" s="58"/>
      <c r="AN397" s="58"/>
      <c r="AO397" s="58"/>
      <c r="AP397" s="58"/>
      <c r="AQ397" s="58"/>
      <c r="AR397" s="58"/>
      <c r="AS397" s="58"/>
    </row>
    <row r="398" spans="1:45" x14ac:dyDescent="0.25">
      <c r="A398" s="58"/>
      <c r="J398" s="58"/>
      <c r="K398" s="58"/>
      <c r="L398" s="58"/>
      <c r="M398" s="58"/>
      <c r="N398" s="58"/>
      <c r="O398" s="58"/>
      <c r="P398" s="58"/>
      <c r="Q398" s="58"/>
      <c r="R398" s="58"/>
      <c r="S398" s="58"/>
      <c r="T398" s="58"/>
      <c r="U398" s="58"/>
      <c r="V398" s="58"/>
      <c r="W398" s="58"/>
      <c r="X398" s="58"/>
      <c r="Y398" s="58"/>
      <c r="Z398" s="58"/>
      <c r="AA398" s="58"/>
      <c r="AB398" s="58"/>
      <c r="AC398" s="58"/>
      <c r="AD398" s="58"/>
      <c r="AE398" s="58"/>
      <c r="AF398" s="58"/>
      <c r="AG398" s="58"/>
      <c r="AH398" s="58"/>
      <c r="AI398" s="58"/>
      <c r="AJ398" s="58"/>
      <c r="AK398" s="58"/>
      <c r="AL398" s="58"/>
      <c r="AM398" s="58"/>
      <c r="AN398" s="58"/>
      <c r="AO398" s="58"/>
      <c r="AP398" s="58"/>
      <c r="AQ398" s="58"/>
      <c r="AR398" s="58"/>
      <c r="AS398" s="58"/>
    </row>
    <row r="399" spans="1:45" x14ac:dyDescent="0.25">
      <c r="A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c r="AM399" s="58"/>
      <c r="AN399" s="58"/>
      <c r="AO399" s="58"/>
      <c r="AP399" s="58"/>
      <c r="AQ399" s="58"/>
      <c r="AR399" s="58"/>
      <c r="AS399" s="58"/>
    </row>
    <row r="400" spans="1:45" x14ac:dyDescent="0.25">
      <c r="A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c r="AP400" s="58"/>
      <c r="AQ400" s="58"/>
      <c r="AR400" s="58"/>
      <c r="AS400" s="58"/>
    </row>
    <row r="401" spans="1:45" x14ac:dyDescent="0.25">
      <c r="A401" s="58"/>
      <c r="J401" s="58"/>
      <c r="K401" s="58"/>
      <c r="L401" s="58"/>
      <c r="M401" s="58"/>
      <c r="N401" s="58"/>
      <c r="O401" s="58"/>
      <c r="P401" s="58"/>
      <c r="Q401" s="58"/>
      <c r="R401" s="58"/>
      <c r="S401" s="58"/>
      <c r="T401" s="58"/>
      <c r="U401" s="58"/>
      <c r="V401" s="58"/>
      <c r="W401" s="58"/>
      <c r="X401" s="58"/>
      <c r="Y401" s="58"/>
      <c r="Z401" s="58"/>
      <c r="AA401" s="58"/>
      <c r="AB401" s="58"/>
      <c r="AC401" s="58"/>
      <c r="AD401" s="58"/>
      <c r="AE401" s="58"/>
      <c r="AF401" s="58"/>
      <c r="AG401" s="58"/>
      <c r="AH401" s="58"/>
      <c r="AI401" s="58"/>
      <c r="AJ401" s="58"/>
      <c r="AK401" s="58"/>
      <c r="AL401" s="58"/>
      <c r="AM401" s="58"/>
      <c r="AN401" s="58"/>
      <c r="AO401" s="58"/>
      <c r="AP401" s="58"/>
      <c r="AQ401" s="58"/>
      <c r="AR401" s="58"/>
      <c r="AS401" s="58"/>
    </row>
    <row r="402" spans="1:45" x14ac:dyDescent="0.25">
      <c r="A402" s="58"/>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8"/>
      <c r="AL402" s="58"/>
      <c r="AM402" s="58"/>
      <c r="AN402" s="58"/>
      <c r="AO402" s="58"/>
      <c r="AP402" s="58"/>
      <c r="AQ402" s="58"/>
      <c r="AR402" s="58"/>
      <c r="AS402" s="58"/>
    </row>
    <row r="403" spans="1:45" x14ac:dyDescent="0.25">
      <c r="A403" s="58"/>
      <c r="J403" s="58"/>
      <c r="K403" s="58"/>
      <c r="L403" s="58"/>
      <c r="M403" s="58"/>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8"/>
      <c r="AK403" s="58"/>
      <c r="AL403" s="58"/>
      <c r="AM403" s="58"/>
      <c r="AN403" s="58"/>
      <c r="AO403" s="58"/>
      <c r="AP403" s="58"/>
      <c r="AQ403" s="58"/>
      <c r="AR403" s="58"/>
      <c r="AS403" s="58"/>
    </row>
    <row r="404" spans="1:45" x14ac:dyDescent="0.25">
      <c r="A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c r="AM404" s="58"/>
      <c r="AN404" s="58"/>
      <c r="AO404" s="58"/>
      <c r="AP404" s="58"/>
      <c r="AQ404" s="58"/>
      <c r="AR404" s="58"/>
      <c r="AS404" s="58"/>
    </row>
    <row r="405" spans="1:45" x14ac:dyDescent="0.25">
      <c r="A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c r="AP405" s="58"/>
      <c r="AQ405" s="58"/>
      <c r="AR405" s="58"/>
      <c r="AS405" s="58"/>
    </row>
    <row r="406" spans="1:45" x14ac:dyDescent="0.25">
      <c r="A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8"/>
      <c r="AL406" s="58"/>
      <c r="AM406" s="58"/>
      <c r="AN406" s="58"/>
      <c r="AO406" s="58"/>
      <c r="AP406" s="58"/>
      <c r="AQ406" s="58"/>
      <c r="AR406" s="58"/>
      <c r="AS406" s="58"/>
    </row>
    <row r="407" spans="1:45" x14ac:dyDescent="0.25">
      <c r="A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c r="AM407" s="58"/>
      <c r="AN407" s="58"/>
      <c r="AO407" s="58"/>
      <c r="AP407" s="58"/>
      <c r="AQ407" s="58"/>
      <c r="AR407" s="58"/>
      <c r="AS407" s="58"/>
    </row>
    <row r="408" spans="1:45" x14ac:dyDescent="0.25">
      <c r="A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c r="AM408" s="58"/>
      <c r="AN408" s="58"/>
      <c r="AO408" s="58"/>
      <c r="AP408" s="58"/>
      <c r="AQ408" s="58"/>
      <c r="AR408" s="58"/>
      <c r="AS408" s="58"/>
    </row>
    <row r="409" spans="1:45" x14ac:dyDescent="0.25">
      <c r="A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8"/>
      <c r="AL409" s="58"/>
      <c r="AM409" s="58"/>
      <c r="AN409" s="58"/>
      <c r="AO409" s="58"/>
      <c r="AP409" s="58"/>
      <c r="AQ409" s="58"/>
      <c r="AR409" s="58"/>
      <c r="AS409" s="58"/>
    </row>
    <row r="410" spans="1:45" x14ac:dyDescent="0.25">
      <c r="A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8"/>
      <c r="AL410" s="58"/>
      <c r="AM410" s="58"/>
      <c r="AN410" s="58"/>
      <c r="AO410" s="58"/>
      <c r="AP410" s="58"/>
      <c r="AQ410" s="58"/>
      <c r="AR410" s="58"/>
      <c r="AS410" s="58"/>
    </row>
    <row r="411" spans="1:45" x14ac:dyDescent="0.25">
      <c r="A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58"/>
      <c r="AN411" s="58"/>
      <c r="AO411" s="58"/>
      <c r="AP411" s="58"/>
      <c r="AQ411" s="58"/>
      <c r="AR411" s="58"/>
      <c r="AS411" s="58"/>
    </row>
    <row r="412" spans="1:45" x14ac:dyDescent="0.25">
      <c r="A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58"/>
      <c r="AN412" s="58"/>
      <c r="AO412" s="58"/>
      <c r="AP412" s="58"/>
      <c r="AQ412" s="58"/>
      <c r="AR412" s="58"/>
      <c r="AS412" s="58"/>
    </row>
    <row r="413" spans="1:45" x14ac:dyDescent="0.25">
      <c r="A413" s="58"/>
      <c r="J413" s="58"/>
      <c r="K413" s="58"/>
      <c r="L413" s="58"/>
      <c r="M413" s="58"/>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8"/>
      <c r="AL413" s="58"/>
      <c r="AM413" s="58"/>
      <c r="AN413" s="58"/>
      <c r="AO413" s="58"/>
      <c r="AP413" s="58"/>
      <c r="AQ413" s="58"/>
      <c r="AR413" s="58"/>
      <c r="AS413" s="58"/>
    </row>
    <row r="414" spans="1:45" x14ac:dyDescent="0.25">
      <c r="A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c r="AQ414" s="58"/>
      <c r="AR414" s="58"/>
      <c r="AS414" s="58"/>
    </row>
    <row r="415" spans="1:45" x14ac:dyDescent="0.25">
      <c r="A415" s="5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AM415" s="58"/>
      <c r="AN415" s="58"/>
      <c r="AO415" s="58"/>
      <c r="AP415" s="58"/>
      <c r="AQ415" s="58"/>
      <c r="AR415" s="58"/>
      <c r="AS415" s="58"/>
    </row>
    <row r="416" spans="1:45" x14ac:dyDescent="0.25">
      <c r="A416" s="58"/>
      <c r="J416" s="58"/>
      <c r="K416" s="58"/>
      <c r="L416" s="58"/>
      <c r="M416" s="58"/>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8"/>
      <c r="AL416" s="58"/>
      <c r="AM416" s="58"/>
      <c r="AN416" s="58"/>
      <c r="AO416" s="58"/>
      <c r="AP416" s="58"/>
      <c r="AQ416" s="58"/>
      <c r="AR416" s="58"/>
      <c r="AS416" s="58"/>
    </row>
    <row r="417" spans="1:45" x14ac:dyDescent="0.25">
      <c r="A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58"/>
      <c r="AN417" s="58"/>
      <c r="AO417" s="58"/>
      <c r="AP417" s="58"/>
      <c r="AQ417" s="58"/>
      <c r="AR417" s="58"/>
      <c r="AS417" s="58"/>
    </row>
    <row r="418" spans="1:45" x14ac:dyDescent="0.25">
      <c r="A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c r="AQ418" s="58"/>
      <c r="AR418" s="58"/>
      <c r="AS418" s="58"/>
    </row>
    <row r="419" spans="1:45" x14ac:dyDescent="0.25">
      <c r="A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c r="AR419" s="58"/>
      <c r="AS419" s="58"/>
    </row>
    <row r="420" spans="1:45" x14ac:dyDescent="0.25">
      <c r="A420" s="58"/>
      <c r="J420" s="58"/>
      <c r="K420" s="58"/>
      <c r="L420" s="58"/>
      <c r="M420" s="58"/>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58"/>
      <c r="AK420" s="58"/>
      <c r="AL420" s="58"/>
      <c r="AM420" s="58"/>
      <c r="AN420" s="58"/>
      <c r="AO420" s="58"/>
      <c r="AP420" s="58"/>
      <c r="AQ420" s="58"/>
      <c r="AR420" s="58"/>
      <c r="AS420" s="58"/>
    </row>
    <row r="421" spans="1:45" x14ac:dyDescent="0.25">
      <c r="A421" s="58"/>
      <c r="J421" s="58"/>
      <c r="K421" s="58"/>
      <c r="L421" s="58"/>
      <c r="M421" s="58"/>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58"/>
      <c r="AL421" s="58"/>
      <c r="AM421" s="58"/>
      <c r="AN421" s="58"/>
      <c r="AO421" s="58"/>
      <c r="AP421" s="58"/>
      <c r="AQ421" s="58"/>
      <c r="AR421" s="58"/>
      <c r="AS421" s="58"/>
    </row>
    <row r="422" spans="1:45" x14ac:dyDescent="0.25">
      <c r="A422" s="58"/>
      <c r="J422" s="58"/>
      <c r="K422" s="58"/>
      <c r="L422" s="58"/>
      <c r="M422" s="58"/>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8"/>
      <c r="AK422" s="58"/>
      <c r="AL422" s="58"/>
      <c r="AM422" s="58"/>
      <c r="AN422" s="58"/>
      <c r="AO422" s="58"/>
      <c r="AP422" s="58"/>
      <c r="AQ422" s="58"/>
      <c r="AR422" s="58"/>
      <c r="AS422" s="58"/>
    </row>
    <row r="423" spans="1:45" x14ac:dyDescent="0.25">
      <c r="A423" s="58"/>
      <c r="J423" s="58"/>
      <c r="K423" s="58"/>
      <c r="L423" s="58"/>
      <c r="M423" s="58"/>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58"/>
      <c r="AK423" s="58"/>
      <c r="AL423" s="58"/>
      <c r="AM423" s="58"/>
      <c r="AN423" s="58"/>
      <c r="AO423" s="58"/>
      <c r="AP423" s="58"/>
      <c r="AQ423" s="58"/>
      <c r="AR423" s="58"/>
      <c r="AS423" s="58"/>
    </row>
    <row r="424" spans="1:45" x14ac:dyDescent="0.25">
      <c r="A424" s="58"/>
      <c r="J424" s="58"/>
      <c r="K424" s="58"/>
      <c r="L424" s="58"/>
      <c r="M424" s="58"/>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8"/>
      <c r="AK424" s="58"/>
      <c r="AL424" s="58"/>
      <c r="AM424" s="58"/>
      <c r="AN424" s="58"/>
      <c r="AO424" s="58"/>
      <c r="AP424" s="58"/>
      <c r="AQ424" s="58"/>
      <c r="AR424" s="58"/>
      <c r="AS424" s="58"/>
    </row>
    <row r="425" spans="1:45" x14ac:dyDescent="0.25">
      <c r="A425" s="58"/>
      <c r="J425" s="58"/>
      <c r="K425" s="58"/>
      <c r="L425" s="58"/>
      <c r="M425" s="58"/>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8"/>
      <c r="AK425" s="58"/>
      <c r="AL425" s="58"/>
      <c r="AM425" s="58"/>
      <c r="AN425" s="58"/>
      <c r="AO425" s="58"/>
      <c r="AP425" s="58"/>
      <c r="AQ425" s="58"/>
      <c r="AR425" s="58"/>
      <c r="AS425" s="58"/>
    </row>
    <row r="426" spans="1:45" x14ac:dyDescent="0.25">
      <c r="A426" s="58"/>
      <c r="J426" s="58"/>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8"/>
      <c r="AL426" s="58"/>
      <c r="AM426" s="58"/>
      <c r="AN426" s="58"/>
      <c r="AO426" s="58"/>
      <c r="AP426" s="58"/>
      <c r="AQ426" s="58"/>
      <c r="AR426" s="58"/>
      <c r="AS426" s="58"/>
    </row>
    <row r="427" spans="1:45" x14ac:dyDescent="0.25">
      <c r="A427" s="58"/>
      <c r="J427" s="58"/>
      <c r="K427" s="58"/>
      <c r="L427" s="58"/>
      <c r="M427" s="58"/>
      <c r="N427" s="58"/>
      <c r="O427" s="58"/>
      <c r="P427" s="58"/>
      <c r="Q427" s="58"/>
      <c r="R427" s="58"/>
      <c r="S427" s="58"/>
      <c r="T427" s="58"/>
      <c r="U427" s="58"/>
      <c r="V427" s="58"/>
      <c r="W427" s="58"/>
      <c r="X427" s="58"/>
      <c r="Y427" s="58"/>
      <c r="Z427" s="58"/>
      <c r="AA427" s="58"/>
      <c r="AB427" s="58"/>
      <c r="AC427" s="58"/>
      <c r="AD427" s="58"/>
      <c r="AE427" s="58"/>
      <c r="AF427" s="58"/>
      <c r="AG427" s="58"/>
      <c r="AH427" s="58"/>
      <c r="AI427" s="58"/>
      <c r="AJ427" s="58"/>
      <c r="AK427" s="58"/>
      <c r="AL427" s="58"/>
      <c r="AM427" s="58"/>
      <c r="AN427" s="58"/>
      <c r="AO427" s="58"/>
      <c r="AP427" s="58"/>
      <c r="AQ427" s="58"/>
      <c r="AR427" s="58"/>
      <c r="AS427" s="58"/>
    </row>
    <row r="428" spans="1:45" x14ac:dyDescent="0.25">
      <c r="A428" s="58"/>
      <c r="J428" s="58"/>
      <c r="K428" s="58"/>
      <c r="L428" s="58"/>
      <c r="M428" s="58"/>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58"/>
      <c r="AK428" s="58"/>
      <c r="AL428" s="58"/>
      <c r="AM428" s="58"/>
      <c r="AN428" s="58"/>
      <c r="AO428" s="58"/>
      <c r="AP428" s="58"/>
      <c r="AQ428" s="58"/>
      <c r="AR428" s="58"/>
      <c r="AS428" s="58"/>
    </row>
    <row r="429" spans="1:45" x14ac:dyDescent="0.25">
      <c r="A429" s="58"/>
      <c r="J429" s="58"/>
      <c r="K429" s="58"/>
      <c r="L429" s="58"/>
      <c r="M429" s="58"/>
      <c r="N429" s="58"/>
      <c r="O429" s="58"/>
      <c r="P429" s="58"/>
      <c r="Q429" s="58"/>
      <c r="R429" s="58"/>
      <c r="S429" s="58"/>
      <c r="T429" s="58"/>
      <c r="U429" s="58"/>
      <c r="V429" s="58"/>
      <c r="W429" s="58"/>
      <c r="X429" s="58"/>
      <c r="Y429" s="58"/>
      <c r="Z429" s="58"/>
      <c r="AA429" s="58"/>
      <c r="AB429" s="58"/>
      <c r="AC429" s="58"/>
      <c r="AD429" s="58"/>
      <c r="AE429" s="58"/>
      <c r="AF429" s="58"/>
      <c r="AG429" s="58"/>
      <c r="AH429" s="58"/>
      <c r="AI429" s="58"/>
      <c r="AJ429" s="58"/>
      <c r="AK429" s="58"/>
      <c r="AL429" s="58"/>
      <c r="AM429" s="58"/>
      <c r="AN429" s="58"/>
      <c r="AO429" s="58"/>
      <c r="AP429" s="58"/>
      <c r="AQ429" s="58"/>
      <c r="AR429" s="58"/>
      <c r="AS429" s="58"/>
    </row>
    <row r="430" spans="1:45" x14ac:dyDescent="0.25">
      <c r="A430" s="58"/>
      <c r="J430" s="58"/>
      <c r="K430" s="58"/>
      <c r="L430" s="58"/>
      <c r="M430" s="58"/>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58"/>
      <c r="AK430" s="58"/>
      <c r="AL430" s="58"/>
      <c r="AM430" s="58"/>
      <c r="AN430" s="58"/>
      <c r="AO430" s="58"/>
      <c r="AP430" s="58"/>
      <c r="AQ430" s="58"/>
      <c r="AR430" s="58"/>
      <c r="AS430" s="58"/>
    </row>
    <row r="431" spans="1:45" x14ac:dyDescent="0.25">
      <c r="A431" s="58"/>
      <c r="J431" s="58"/>
      <c r="K431" s="58"/>
      <c r="L431" s="58"/>
      <c r="M431" s="58"/>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58"/>
      <c r="AK431" s="58"/>
      <c r="AL431" s="58"/>
      <c r="AM431" s="58"/>
      <c r="AN431" s="58"/>
      <c r="AO431" s="58"/>
      <c r="AP431" s="58"/>
      <c r="AQ431" s="58"/>
      <c r="AR431" s="58"/>
      <c r="AS431" s="58"/>
    </row>
    <row r="432" spans="1:45" x14ac:dyDescent="0.25">
      <c r="A432" s="58"/>
      <c r="J432" s="58"/>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8"/>
      <c r="AL432" s="58"/>
      <c r="AM432" s="58"/>
      <c r="AN432" s="58"/>
      <c r="AO432" s="58"/>
      <c r="AP432" s="58"/>
      <c r="AQ432" s="58"/>
      <c r="AR432" s="58"/>
      <c r="AS432" s="58"/>
    </row>
    <row r="433" spans="1:45" x14ac:dyDescent="0.25">
      <c r="A433" s="58"/>
      <c r="J433" s="58"/>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c r="AI433" s="58"/>
      <c r="AJ433" s="58"/>
      <c r="AK433" s="58"/>
      <c r="AL433" s="58"/>
      <c r="AM433" s="58"/>
      <c r="AN433" s="58"/>
      <c r="AO433" s="58"/>
      <c r="AP433" s="58"/>
      <c r="AQ433" s="58"/>
      <c r="AR433" s="58"/>
      <c r="AS433" s="58"/>
    </row>
    <row r="434" spans="1:45" x14ac:dyDescent="0.25">
      <c r="A434" s="58"/>
      <c r="J434" s="58"/>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c r="AJ434" s="58"/>
      <c r="AK434" s="58"/>
      <c r="AL434" s="58"/>
      <c r="AM434" s="58"/>
      <c r="AN434" s="58"/>
      <c r="AO434" s="58"/>
      <c r="AP434" s="58"/>
      <c r="AQ434" s="58"/>
      <c r="AR434" s="58"/>
      <c r="AS434" s="58"/>
    </row>
    <row r="435" spans="1:45" x14ac:dyDescent="0.25">
      <c r="A435" s="58"/>
      <c r="J435" s="58"/>
      <c r="K435" s="58"/>
      <c r="L435" s="58"/>
      <c r="M435" s="58"/>
      <c r="N435" s="58"/>
      <c r="O435" s="58"/>
      <c r="P435" s="58"/>
      <c r="Q435" s="58"/>
      <c r="R435" s="58"/>
      <c r="S435" s="58"/>
      <c r="T435" s="58"/>
      <c r="U435" s="58"/>
      <c r="V435" s="58"/>
      <c r="W435" s="58"/>
      <c r="X435" s="58"/>
      <c r="Y435" s="58"/>
      <c r="Z435" s="58"/>
      <c r="AA435" s="58"/>
      <c r="AB435" s="58"/>
      <c r="AC435" s="58"/>
      <c r="AD435" s="58"/>
      <c r="AE435" s="58"/>
      <c r="AF435" s="58"/>
      <c r="AG435" s="58"/>
      <c r="AH435" s="58"/>
      <c r="AI435" s="58"/>
      <c r="AJ435" s="58"/>
      <c r="AK435" s="58"/>
      <c r="AL435" s="58"/>
      <c r="AM435" s="58"/>
      <c r="AN435" s="58"/>
      <c r="AO435" s="58"/>
      <c r="AP435" s="58"/>
      <c r="AQ435" s="58"/>
      <c r="AR435" s="58"/>
      <c r="AS435" s="58"/>
    </row>
    <row r="436" spans="1:45" x14ac:dyDescent="0.25">
      <c r="A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c r="AP436" s="58"/>
      <c r="AQ436" s="58"/>
      <c r="AR436" s="58"/>
      <c r="AS436" s="58"/>
    </row>
    <row r="437" spans="1:45" x14ac:dyDescent="0.25">
      <c r="A437" s="58"/>
      <c r="J437" s="58"/>
      <c r="K437" s="58"/>
      <c r="L437" s="58"/>
      <c r="M437" s="58"/>
      <c r="N437" s="58"/>
      <c r="O437" s="58"/>
      <c r="P437" s="58"/>
      <c r="Q437" s="58"/>
      <c r="R437" s="58"/>
      <c r="S437" s="58"/>
      <c r="T437" s="58"/>
      <c r="U437" s="58"/>
      <c r="V437" s="58"/>
      <c r="W437" s="58"/>
      <c r="X437" s="58"/>
      <c r="Y437" s="58"/>
      <c r="Z437" s="58"/>
      <c r="AA437" s="58"/>
      <c r="AB437" s="58"/>
      <c r="AC437" s="58"/>
      <c r="AD437" s="58"/>
      <c r="AE437" s="58"/>
      <c r="AF437" s="58"/>
      <c r="AG437" s="58"/>
      <c r="AH437" s="58"/>
      <c r="AI437" s="58"/>
      <c r="AJ437" s="58"/>
      <c r="AK437" s="58"/>
      <c r="AL437" s="58"/>
      <c r="AM437" s="58"/>
      <c r="AN437" s="58"/>
      <c r="AO437" s="58"/>
      <c r="AP437" s="58"/>
      <c r="AQ437" s="58"/>
      <c r="AR437" s="58"/>
      <c r="AS437" s="58"/>
    </row>
    <row r="438" spans="1:45" x14ac:dyDescent="0.25">
      <c r="A438" s="58"/>
      <c r="J438" s="58"/>
      <c r="K438" s="58"/>
      <c r="L438" s="58"/>
      <c r="M438" s="58"/>
      <c r="N438" s="58"/>
      <c r="O438" s="58"/>
      <c r="P438" s="58"/>
      <c r="Q438" s="58"/>
      <c r="R438" s="58"/>
      <c r="S438" s="58"/>
      <c r="T438" s="58"/>
      <c r="U438" s="58"/>
      <c r="V438" s="58"/>
      <c r="W438" s="58"/>
      <c r="X438" s="58"/>
      <c r="Y438" s="58"/>
      <c r="Z438" s="58"/>
      <c r="AA438" s="58"/>
      <c r="AB438" s="58"/>
      <c r="AC438" s="58"/>
      <c r="AD438" s="58"/>
      <c r="AE438" s="58"/>
      <c r="AF438" s="58"/>
      <c r="AG438" s="58"/>
      <c r="AH438" s="58"/>
      <c r="AI438" s="58"/>
      <c r="AJ438" s="58"/>
      <c r="AK438" s="58"/>
      <c r="AL438" s="58"/>
      <c r="AM438" s="58"/>
      <c r="AN438" s="58"/>
      <c r="AO438" s="58"/>
      <c r="AP438" s="58"/>
      <c r="AQ438" s="58"/>
      <c r="AR438" s="58"/>
      <c r="AS438" s="58"/>
    </row>
    <row r="439" spans="1:45" x14ac:dyDescent="0.25">
      <c r="A439" s="58"/>
      <c r="J439" s="58"/>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8"/>
      <c r="AL439" s="58"/>
      <c r="AM439" s="58"/>
      <c r="AN439" s="58"/>
      <c r="AO439" s="58"/>
      <c r="AP439" s="58"/>
      <c r="AQ439" s="58"/>
      <c r="AR439" s="58"/>
      <c r="AS439" s="58"/>
    </row>
    <row r="440" spans="1:45" x14ac:dyDescent="0.25">
      <c r="A440" s="58"/>
      <c r="J440" s="58"/>
      <c r="K440" s="58"/>
      <c r="L440" s="58"/>
      <c r="M440" s="58"/>
      <c r="N440" s="58"/>
      <c r="O440" s="58"/>
      <c r="P440" s="58"/>
      <c r="Q440" s="58"/>
      <c r="R440" s="58"/>
      <c r="S440" s="58"/>
      <c r="T440" s="58"/>
      <c r="U440" s="58"/>
      <c r="V440" s="58"/>
      <c r="W440" s="58"/>
      <c r="X440" s="58"/>
      <c r="Y440" s="58"/>
      <c r="Z440" s="58"/>
      <c r="AA440" s="58"/>
      <c r="AB440" s="58"/>
      <c r="AC440" s="58"/>
      <c r="AD440" s="58"/>
      <c r="AE440" s="58"/>
      <c r="AF440" s="58"/>
      <c r="AG440" s="58"/>
      <c r="AH440" s="58"/>
      <c r="AI440" s="58"/>
      <c r="AJ440" s="58"/>
      <c r="AK440" s="58"/>
      <c r="AL440" s="58"/>
      <c r="AM440" s="58"/>
      <c r="AN440" s="58"/>
      <c r="AO440" s="58"/>
      <c r="AP440" s="58"/>
      <c r="AQ440" s="58"/>
      <c r="AR440" s="58"/>
      <c r="AS440" s="58"/>
    </row>
    <row r="441" spans="1:45" x14ac:dyDescent="0.25">
      <c r="A441" s="58"/>
      <c r="J441" s="58"/>
      <c r="K441" s="58"/>
      <c r="L441" s="58"/>
      <c r="M441" s="58"/>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8"/>
      <c r="AL441" s="58"/>
      <c r="AM441" s="58"/>
      <c r="AN441" s="58"/>
      <c r="AO441" s="58"/>
      <c r="AP441" s="58"/>
      <c r="AQ441" s="58"/>
      <c r="AR441" s="58"/>
      <c r="AS441" s="58"/>
    </row>
    <row r="442" spans="1:45" x14ac:dyDescent="0.25">
      <c r="A442" s="58"/>
      <c r="J442" s="58"/>
      <c r="K442" s="58"/>
      <c r="L442" s="58"/>
      <c r="M442" s="58"/>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8"/>
      <c r="AL442" s="58"/>
      <c r="AM442" s="58"/>
      <c r="AN442" s="58"/>
      <c r="AO442" s="58"/>
      <c r="AP442" s="58"/>
      <c r="AQ442" s="58"/>
      <c r="AR442" s="58"/>
      <c r="AS442" s="58"/>
    </row>
    <row r="443" spans="1:45" x14ac:dyDescent="0.25">
      <c r="A443" s="5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58"/>
      <c r="AN443" s="58"/>
      <c r="AO443" s="58"/>
      <c r="AP443" s="58"/>
      <c r="AQ443" s="58"/>
      <c r="AR443" s="58"/>
      <c r="AS443" s="58"/>
    </row>
    <row r="444" spans="1:45" x14ac:dyDescent="0.25">
      <c r="A444" s="58"/>
      <c r="J444" s="58"/>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c r="AM444" s="58"/>
      <c r="AN444" s="58"/>
      <c r="AO444" s="58"/>
      <c r="AP444" s="58"/>
      <c r="AQ444" s="58"/>
      <c r="AR444" s="58"/>
      <c r="AS444" s="58"/>
    </row>
    <row r="445" spans="1:45" x14ac:dyDescent="0.25">
      <c r="A445" s="58"/>
    </row>
    <row r="446" spans="1:45" x14ac:dyDescent="0.25">
      <c r="A446" s="58"/>
    </row>
    <row r="447" spans="1:45" x14ac:dyDescent="0.25">
      <c r="A447" s="58"/>
    </row>
    <row r="448" spans="1:45" x14ac:dyDescent="0.25">
      <c r="A448" s="58"/>
    </row>
  </sheetData>
  <mergeCells count="17">
    <mergeCell ref="Z56:AE105"/>
    <mergeCell ref="E56:I105"/>
    <mergeCell ref="Z6:AE55"/>
    <mergeCell ref="B2:I4"/>
    <mergeCell ref="J2:X4"/>
    <mergeCell ref="B6:D255"/>
    <mergeCell ref="E6:I55"/>
    <mergeCell ref="E206:I255"/>
    <mergeCell ref="Z156:AE205"/>
    <mergeCell ref="E156:I205"/>
    <mergeCell ref="Z106:AE155"/>
    <mergeCell ref="E106:I155"/>
    <mergeCell ref="J256:L261"/>
    <mergeCell ref="M256:O261"/>
    <mergeCell ref="P256:R261"/>
    <mergeCell ref="S256:U261"/>
    <mergeCell ref="V256:X26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CO159"/>
  <sheetViews>
    <sheetView tabSelected="1" topLeftCell="A5" zoomScale="71" zoomScaleNormal="71" workbookViewId="0">
      <pane xSplit="2" ySplit="2" topLeftCell="C97" activePane="bottomRight" state="frozen"/>
      <selection activeCell="A5" sqref="A5"/>
      <selection pane="topRight" activeCell="C5" sqref="C5"/>
      <selection pane="bottomLeft" activeCell="A7" sqref="A7"/>
      <selection pane="bottomRight" activeCell="C97" sqref="C97:C99"/>
    </sheetView>
  </sheetViews>
  <sheetFormatPr baseColWidth="10" defaultColWidth="11.42578125" defaultRowHeight="16.5" x14ac:dyDescent="0.25"/>
  <cols>
    <col min="1" max="1" width="4" style="1" bestFit="1" customWidth="1"/>
    <col min="2" max="2" width="21.7109375" style="1" customWidth="1"/>
    <col min="3" max="3" width="25.5703125" style="1" customWidth="1"/>
    <col min="4" max="4" width="20.5703125" style="1" customWidth="1"/>
    <col min="5" max="5" width="15.5703125" style="1" customWidth="1"/>
    <col min="6" max="6" width="24.42578125" style="1" customWidth="1"/>
    <col min="7" max="7" width="21.85546875" style="1" customWidth="1"/>
    <col min="8" max="8" width="32.42578125" style="2" customWidth="1"/>
    <col min="9" max="9" width="19" style="1" customWidth="1"/>
    <col min="10" max="10" width="17.85546875" style="1" customWidth="1"/>
    <col min="11" max="11" width="16.5703125" style="1" customWidth="1"/>
    <col min="12" max="12" width="6.28515625" style="1" customWidth="1"/>
    <col min="13" max="13" width="33" style="1" customWidth="1"/>
    <col min="14" max="14" width="42" style="1" customWidth="1"/>
    <col min="15" max="15" width="15.42578125" style="1" customWidth="1"/>
    <col min="16" max="16" width="6.28515625" style="1" customWidth="1"/>
    <col min="17" max="17" width="16" style="1" customWidth="1"/>
    <col min="18" max="18" width="5.85546875" style="1" customWidth="1"/>
    <col min="19" max="19" width="45.140625" style="2" customWidth="1"/>
    <col min="20" max="20" width="15.140625" style="1" customWidth="1"/>
    <col min="21" max="21" width="6.85546875" style="1" customWidth="1"/>
    <col min="22" max="22" width="5" style="1" customWidth="1"/>
    <col min="23" max="23" width="5.5703125" style="1" customWidth="1"/>
    <col min="24" max="24" width="7.140625" style="1" customWidth="1"/>
    <col min="25" max="25" width="6.7109375" style="1" customWidth="1"/>
    <col min="26" max="26" width="7.5703125" style="1" customWidth="1"/>
    <col min="27" max="27" width="10.5703125" style="1" customWidth="1"/>
    <col min="28" max="28" width="8.7109375" style="1" customWidth="1"/>
    <col min="29" max="29" width="8.85546875" style="1" customWidth="1"/>
    <col min="30" max="30" width="9.28515625" style="1" customWidth="1"/>
    <col min="31" max="31" width="9.42578125" style="1" customWidth="1"/>
    <col min="32" max="32" width="8.42578125" style="1" customWidth="1"/>
    <col min="33" max="33" width="7.28515625" style="1" customWidth="1"/>
    <col min="34" max="34" width="23" style="2" customWidth="1"/>
    <col min="35" max="35" width="18.85546875" style="1" customWidth="1"/>
    <col min="36" max="36" width="12.5703125" style="126" customWidth="1"/>
    <col min="37" max="37" width="16.140625" style="126" bestFit="1" customWidth="1"/>
    <col min="38" max="38" width="18.5703125" style="127" customWidth="1"/>
    <col min="39" max="39" width="21" style="2" customWidth="1"/>
    <col min="40" max="16384" width="11.42578125" style="2"/>
  </cols>
  <sheetData>
    <row r="1" spans="1:71" ht="16.5" customHeight="1" x14ac:dyDescent="0.25">
      <c r="A1" s="335" t="s">
        <v>569</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7"/>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24" customHeight="1" x14ac:dyDescent="0.25">
      <c r="A2" s="338"/>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40"/>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x14ac:dyDescent="0.25">
      <c r="A3" s="24"/>
      <c r="B3" s="24"/>
      <c r="C3" s="24"/>
      <c r="D3" s="24"/>
      <c r="E3" s="25"/>
      <c r="F3" s="24"/>
      <c r="G3" s="24"/>
      <c r="H3" s="23"/>
      <c r="I3" s="24"/>
      <c r="J3" s="24"/>
      <c r="K3" s="24"/>
      <c r="L3" s="24"/>
      <c r="M3" s="24"/>
      <c r="N3" s="24"/>
      <c r="O3" s="24"/>
      <c r="P3" s="24"/>
      <c r="Q3" s="24"/>
      <c r="R3" s="24"/>
      <c r="S3" s="23"/>
      <c r="T3" s="24"/>
      <c r="U3" s="24"/>
      <c r="V3" s="24"/>
      <c r="W3" s="24"/>
      <c r="X3" s="24"/>
      <c r="Y3" s="24"/>
      <c r="Z3" s="24"/>
      <c r="AA3" s="24"/>
      <c r="AB3" s="24"/>
      <c r="AC3" s="24"/>
      <c r="AD3" s="24"/>
      <c r="AE3" s="24"/>
      <c r="AF3" s="24"/>
      <c r="AG3" s="24"/>
      <c r="AH3" s="23"/>
      <c r="AI3" s="24"/>
      <c r="AJ3" s="124"/>
      <c r="AK3" s="124"/>
      <c r="AL3" s="125"/>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row>
    <row r="4" spans="1:71" x14ac:dyDescent="0.25">
      <c r="A4" s="341" t="s">
        <v>125</v>
      </c>
      <c r="B4" s="342"/>
      <c r="C4" s="342"/>
      <c r="D4" s="342"/>
      <c r="E4" s="342"/>
      <c r="F4" s="342"/>
      <c r="G4" s="342"/>
      <c r="H4" s="342"/>
      <c r="I4" s="342"/>
      <c r="J4" s="343"/>
      <c r="K4" s="341" t="s">
        <v>126</v>
      </c>
      <c r="L4" s="342"/>
      <c r="M4" s="342"/>
      <c r="N4" s="342"/>
      <c r="O4" s="342"/>
      <c r="P4" s="342"/>
      <c r="Q4" s="343"/>
      <c r="R4" s="341" t="s">
        <v>127</v>
      </c>
      <c r="S4" s="342"/>
      <c r="T4" s="342"/>
      <c r="U4" s="342"/>
      <c r="V4" s="342"/>
      <c r="W4" s="342"/>
      <c r="X4" s="342"/>
      <c r="Y4" s="342"/>
      <c r="Z4" s="343"/>
      <c r="AA4" s="341" t="s">
        <v>128</v>
      </c>
      <c r="AB4" s="342"/>
      <c r="AC4" s="342"/>
      <c r="AD4" s="342"/>
      <c r="AE4" s="342"/>
      <c r="AF4" s="342"/>
      <c r="AG4" s="343"/>
      <c r="AH4" s="341" t="s">
        <v>34</v>
      </c>
      <c r="AI4" s="342"/>
      <c r="AJ4" s="342"/>
      <c r="AK4" s="342"/>
      <c r="AL4" s="342"/>
      <c r="AM4" s="34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row>
    <row r="5" spans="1:71" ht="16.5" customHeight="1" x14ac:dyDescent="0.25">
      <c r="A5" s="344" t="s">
        <v>0</v>
      </c>
      <c r="B5" s="316" t="s">
        <v>189</v>
      </c>
      <c r="C5" s="316" t="s">
        <v>190</v>
      </c>
      <c r="D5" s="316" t="s">
        <v>172</v>
      </c>
      <c r="E5" s="322" t="s">
        <v>2</v>
      </c>
      <c r="F5" s="316" t="s">
        <v>3</v>
      </c>
      <c r="G5" s="316" t="s">
        <v>38</v>
      </c>
      <c r="H5" s="346" t="s">
        <v>1</v>
      </c>
      <c r="I5" s="323" t="s">
        <v>44</v>
      </c>
      <c r="J5" s="316" t="s">
        <v>121</v>
      </c>
      <c r="K5" s="318" t="s">
        <v>33</v>
      </c>
      <c r="L5" s="319" t="s">
        <v>5</v>
      </c>
      <c r="M5" s="323" t="s">
        <v>80</v>
      </c>
      <c r="N5" s="323" t="s">
        <v>85</v>
      </c>
      <c r="O5" s="321" t="s">
        <v>39</v>
      </c>
      <c r="P5" s="319" t="s">
        <v>5</v>
      </c>
      <c r="Q5" s="316" t="s">
        <v>42</v>
      </c>
      <c r="R5" s="314" t="s">
        <v>11</v>
      </c>
      <c r="S5" s="313" t="s">
        <v>137</v>
      </c>
      <c r="T5" s="323" t="s">
        <v>12</v>
      </c>
      <c r="U5" s="313" t="s">
        <v>8</v>
      </c>
      <c r="V5" s="313"/>
      <c r="W5" s="313"/>
      <c r="X5" s="313"/>
      <c r="Y5" s="313"/>
      <c r="Z5" s="313"/>
      <c r="AA5" s="317" t="s">
        <v>124</v>
      </c>
      <c r="AB5" s="317" t="s">
        <v>40</v>
      </c>
      <c r="AC5" s="317" t="s">
        <v>5</v>
      </c>
      <c r="AD5" s="317" t="s">
        <v>41</v>
      </c>
      <c r="AE5" s="317" t="s">
        <v>5</v>
      </c>
      <c r="AF5" s="317" t="s">
        <v>43</v>
      </c>
      <c r="AG5" s="314" t="s">
        <v>29</v>
      </c>
      <c r="AH5" s="313" t="s">
        <v>191</v>
      </c>
      <c r="AI5" s="313" t="s">
        <v>207</v>
      </c>
      <c r="AJ5" s="313" t="s">
        <v>197</v>
      </c>
      <c r="AK5" s="313" t="s">
        <v>198</v>
      </c>
      <c r="AL5" s="313" t="s">
        <v>192</v>
      </c>
      <c r="AM5" s="313" t="s">
        <v>35</v>
      </c>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s="3" customFormat="1" ht="94.5" customHeight="1" x14ac:dyDescent="0.25">
      <c r="A6" s="345"/>
      <c r="B6" s="313"/>
      <c r="C6" s="313"/>
      <c r="D6" s="313"/>
      <c r="E6" s="322"/>
      <c r="F6" s="313"/>
      <c r="G6" s="313"/>
      <c r="H6" s="322"/>
      <c r="I6" s="316"/>
      <c r="J6" s="313"/>
      <c r="K6" s="316"/>
      <c r="L6" s="320"/>
      <c r="M6" s="316"/>
      <c r="N6" s="316"/>
      <c r="O6" s="320"/>
      <c r="P6" s="320"/>
      <c r="Q6" s="313"/>
      <c r="R6" s="315"/>
      <c r="S6" s="313"/>
      <c r="T6" s="316"/>
      <c r="U6" s="5" t="s">
        <v>13</v>
      </c>
      <c r="V6" s="5" t="s">
        <v>17</v>
      </c>
      <c r="W6" s="5" t="s">
        <v>28</v>
      </c>
      <c r="X6" s="5" t="s">
        <v>18</v>
      </c>
      <c r="Y6" s="5" t="s">
        <v>21</v>
      </c>
      <c r="Z6" s="5" t="s">
        <v>24</v>
      </c>
      <c r="AA6" s="317"/>
      <c r="AB6" s="317"/>
      <c r="AC6" s="317"/>
      <c r="AD6" s="317"/>
      <c r="AE6" s="317"/>
      <c r="AF6" s="317"/>
      <c r="AG6" s="315"/>
      <c r="AH6" s="313"/>
      <c r="AI6" s="313"/>
      <c r="AJ6" s="313"/>
      <c r="AK6" s="313"/>
      <c r="AL6" s="313"/>
      <c r="AM6" s="313"/>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s="145" customFormat="1" ht="167.25" customHeight="1" x14ac:dyDescent="0.25">
      <c r="A7" s="324">
        <v>1</v>
      </c>
      <c r="B7" s="326" t="s">
        <v>347</v>
      </c>
      <c r="C7" s="329" t="s">
        <v>414</v>
      </c>
      <c r="D7" s="329" t="s">
        <v>193</v>
      </c>
      <c r="E7" s="299" t="s">
        <v>118</v>
      </c>
      <c r="F7" s="299" t="s">
        <v>486</v>
      </c>
      <c r="G7" s="299" t="s">
        <v>487</v>
      </c>
      <c r="H7" s="301" t="s">
        <v>188</v>
      </c>
      <c r="I7" s="299" t="s">
        <v>115</v>
      </c>
      <c r="J7" s="303">
        <v>4</v>
      </c>
      <c r="K7" s="305" t="str">
        <f>IF(J7&lt;=0,"",IF(J7&lt;=2,"Muy Baja",IF(J7&lt;=24,"Baja",IF(J7&lt;=500,"Media",IF(J7&lt;=5000,"Alta","Muy Alta")))))</f>
        <v>Baja</v>
      </c>
      <c r="L7" s="308">
        <f>IF(K7="","",IF(K7="Muy Baja",0.2,IF(K7="Baja",0.4,IF(K7="Media",0.6,IF(K7="Alta",0.8,IF(K7="Muy Alta",1,))))))</f>
        <v>0.4</v>
      </c>
      <c r="M7" s="311" t="s">
        <v>560</v>
      </c>
      <c r="N7" s="131" t="str">
        <f>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305" t="str">
        <f>IF(OR(N7='Tabla Impacto'!$C$11,N7='Tabla Impacto'!$D$11),"Leve",IF(OR(N7='Tabla Impacto'!$C$12,N7='Tabla Impacto'!$D$12),"Menor",IF(OR(N7='Tabla Impacto'!$C$13,N7='Tabla Impacto'!$D$13),"Moderado",IF(OR(N7='Tabla Impacto'!$C$14,N7='Tabla Impacto'!$D$14),"Mayor",IF(OR(N7='Tabla Impacto'!$C$15,N7='Tabla Impacto'!$D$15),"Catastrófico","")))))</f>
        <v>Moderado</v>
      </c>
      <c r="P7" s="308">
        <f>IF(O7="","",IF(O7="Leve",0.2,IF(O7="Menor",0.4,IF(O7="Moderado",0.6,IF(O7="Mayor",0.8,IF(O7="Catastrófico",1,))))))</f>
        <v>0.6</v>
      </c>
      <c r="Q7" s="296" t="str">
        <f>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32">
        <v>1</v>
      </c>
      <c r="S7" s="100" t="s">
        <v>194</v>
      </c>
      <c r="T7" s="133" t="str">
        <f>IF(OR(U7="Preventivo",U7="Detectivo"),"Probabilidad",IF(U7="Correctivo","Impacto",""))</f>
        <v>Probabilidad</v>
      </c>
      <c r="U7" s="134" t="s">
        <v>14</v>
      </c>
      <c r="V7" s="134" t="s">
        <v>9</v>
      </c>
      <c r="W7" s="135" t="str">
        <f>IF(AND(U7="Preventivo",V7="Automático"),"50%",IF(AND(U7="Preventivo",V7="Manual"),"40%",IF(AND(U7="Detectivo",V7="Automático"),"40%",IF(AND(U7="Detectivo",V7="Manual"),"30%",IF(AND(U7="Correctivo",V7="Automático"),"35%",IF(AND(U7="Correctivo",V7="Manual"),"25%",""))))))</f>
        <v>40%</v>
      </c>
      <c r="X7" s="134" t="s">
        <v>19</v>
      </c>
      <c r="Y7" s="134" t="s">
        <v>22</v>
      </c>
      <c r="Z7" s="134" t="s">
        <v>110</v>
      </c>
      <c r="AA7" s="136">
        <f>IFERROR(IF(T7="Probabilidad",($L$7-(+$L$7*W7)),IF(T7="Impacto",$L$7,"")),"")</f>
        <v>0.24</v>
      </c>
      <c r="AB7" s="137" t="str">
        <f>IFERROR(IF(AA7="","",IF(AA7&lt;=0.2,"Muy Baja",IF(AA7&lt;=0.4,"Baja",IF(AA7&lt;=0.6,"Media",IF(AA7&lt;=0.8,"Alta","Muy Alta"))))),"")</f>
        <v>Baja</v>
      </c>
      <c r="AC7" s="138">
        <f>+AA7</f>
        <v>0.24</v>
      </c>
      <c r="AD7" s="137" t="str">
        <f>IFERROR(IF(AE7="","",IF(AE7&lt;=0.2,"Leve",IF(AE7&lt;=0.4,"Menor",IF(AE7&lt;=0.6,"Moderado",IF(AE7&lt;=0.8,"Mayor","Catastrófico"))))),"")</f>
        <v>Moderado</v>
      </c>
      <c r="AE7" s="138">
        <f>IFERROR(IF(T7="Impacto",($P$7-(+$P$7*W7)),IF(T7="Probabilidad",$P$7,"")),"")</f>
        <v>0.6</v>
      </c>
      <c r="AF7" s="139" t="str">
        <f>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40" t="s">
        <v>122</v>
      </c>
      <c r="AH7" s="141" t="s">
        <v>195</v>
      </c>
      <c r="AI7" s="142" t="s">
        <v>206</v>
      </c>
      <c r="AJ7" s="143" t="s">
        <v>199</v>
      </c>
      <c r="AK7" s="143" t="s">
        <v>199</v>
      </c>
      <c r="AL7" s="100" t="s">
        <v>196</v>
      </c>
      <c r="AM7" s="142"/>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row>
    <row r="8" spans="1:71" s="145" customFormat="1" ht="167.25" customHeight="1" x14ac:dyDescent="0.25">
      <c r="A8" s="325"/>
      <c r="B8" s="327"/>
      <c r="C8" s="330"/>
      <c r="D8" s="331"/>
      <c r="E8" s="300"/>
      <c r="F8" s="300"/>
      <c r="G8" s="300"/>
      <c r="H8" s="302"/>
      <c r="I8" s="300"/>
      <c r="J8" s="304"/>
      <c r="K8" s="306"/>
      <c r="L8" s="309"/>
      <c r="M8" s="312"/>
      <c r="N8" s="146"/>
      <c r="O8" s="306"/>
      <c r="P8" s="309"/>
      <c r="Q8" s="297"/>
      <c r="R8" s="132">
        <v>2</v>
      </c>
      <c r="S8" s="100"/>
      <c r="T8" s="133" t="str">
        <f t="shared" ref="T8:T9" si="0">IF(OR(U8="Preventivo",U8="Detectivo"),"Probabilidad",IF(U8="Correctivo","Impacto",""))</f>
        <v/>
      </c>
      <c r="U8" s="134"/>
      <c r="V8" s="134"/>
      <c r="W8" s="135" t="str">
        <f t="shared" ref="W8" si="1">IF(AND(U8="Preventivo",V8="Automático"),"50%",IF(AND(U8="Preventivo",V8="Manual"),"40%",IF(AND(U8="Detectivo",V8="Automático"),"40%",IF(AND(U8="Detectivo",V8="Manual"),"30%",IF(AND(U8="Correctivo",V8="Automático"),"35%",IF(AND(U8="Correctivo",V8="Manual"),"25%",""))))))</f>
        <v/>
      </c>
      <c r="X8" s="134"/>
      <c r="Y8" s="134"/>
      <c r="Z8" s="134"/>
      <c r="AA8" s="136" t="str">
        <f>IFERROR(IF(T8="Probabilidad",(AA7-(+AA7*W8)),IF(T8="Impacto",$L$7,"")),"")</f>
        <v/>
      </c>
      <c r="AB8" s="137" t="str">
        <f t="shared" ref="AB8:AB9" si="2">IFERROR(IF(AA8="","",IF(AA8&lt;=0.2,"Muy Baja",IF(AA8&lt;=0.4,"Baja",IF(AA8&lt;=0.6,"Media",IF(AA8&lt;=0.8,"Alta","Muy Alta"))))),"")</f>
        <v/>
      </c>
      <c r="AC8" s="138" t="str">
        <f t="shared" ref="AC8:AC9" si="3">+AA8</f>
        <v/>
      </c>
      <c r="AD8" s="137" t="str">
        <f t="shared" ref="AD8:AD9" si="4">IFERROR(IF(AE8="","",IF(AE8&lt;=0.2,"Leve",IF(AE8&lt;=0.4,"Menor",IF(AE8&lt;=0.6,"Moderado",IF(AE8&lt;=0.8,"Mayor","Catastrófico"))))),"")</f>
        <v/>
      </c>
      <c r="AE8" s="138" t="str">
        <f t="shared" ref="AE8:AE9" si="5">IFERROR(IF(T8="Impacto",($P$7-(+$P$7*W8)),IF(T8="Probabilidad",$P$7,"")),"")</f>
        <v/>
      </c>
      <c r="AF8" s="139" t="str">
        <f t="shared" ref="AF8:AF9" si="6">IFERROR(IF(OR(AND(AB8="Muy Baja",AD8="Leve"),AND(AB8="Muy Baja",AD8="Menor"),AND(AB8="Baja",AD8="Leve")),"Bajo",IF(OR(AND(AB8="Muy baja",AD8="Moderado"),AND(AB8="Baja",AD8="Menor"),AND(AB8="Baja",AD8="Moderado"),AND(AB8="Media",AD8="Leve"),AND(AB8="Media",AD8="Menor"),AND(AB8="Media",AD8="Moderado"),AND(AB8="Alta",AD8="Leve"),AND(AB8="Alta",AD8="Menor")),"Moderado",IF(OR(AND(AB8="Muy Baja",AD8="Mayor"),AND(AB8="Baja",AD8="Mayor"),AND(AB8="Media",AD8="Mayor"),AND(AB8="Alta",AD8="Moderado"),AND(AB8="Alta",AD8="Mayor"),AND(AB8="Muy Alta",AD8="Leve"),AND(AB8="Muy Alta",AD8="Menor"),AND(AB8="Muy Alta",AD8="Moderado"),AND(AB8="Muy Alta",AD8="Mayor")),"Alto",IF(OR(AND(AB8="Muy Baja",AD8="Catastrófico"),AND(AB8="Baja",AD8="Catastrófico"),AND(AB8="Media",AD8="Catastrófico"),AND(AB8="Alta",AD8="Catastrófico"),AND(AB8="Muy Alta",AD8="Catastrófico")),"Extremo","")))),"")</f>
        <v/>
      </c>
      <c r="AG8" s="140"/>
      <c r="AH8" s="100"/>
      <c r="AI8" s="142"/>
      <c r="AJ8" s="143"/>
      <c r="AK8" s="143"/>
      <c r="AL8" s="100"/>
      <c r="AM8" s="142"/>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row>
    <row r="9" spans="1:71" s="145" customFormat="1" ht="167.25" customHeight="1" x14ac:dyDescent="0.25">
      <c r="A9" s="325"/>
      <c r="B9" s="328"/>
      <c r="C9" s="330"/>
      <c r="D9" s="331"/>
      <c r="E9" s="300"/>
      <c r="F9" s="300"/>
      <c r="G9" s="300"/>
      <c r="H9" s="302"/>
      <c r="I9" s="300"/>
      <c r="J9" s="304"/>
      <c r="K9" s="307"/>
      <c r="L9" s="310"/>
      <c r="M9" s="312"/>
      <c r="N9" s="146"/>
      <c r="O9" s="307"/>
      <c r="P9" s="310"/>
      <c r="Q9" s="298"/>
      <c r="R9" s="132">
        <v>3</v>
      </c>
      <c r="S9" s="100"/>
      <c r="T9" s="133" t="str">
        <f t="shared" si="0"/>
        <v/>
      </c>
      <c r="U9" s="134"/>
      <c r="V9" s="134"/>
      <c r="W9" s="135"/>
      <c r="X9" s="134"/>
      <c r="Y9" s="134"/>
      <c r="Z9" s="134"/>
      <c r="AA9" s="136" t="str">
        <f>IFERROR(IF(T9="Probabilidad",(AA8-(+AA8*W9)),IF(T9="Impacto",$L$7,"")),"")</f>
        <v/>
      </c>
      <c r="AB9" s="137" t="str">
        <f t="shared" si="2"/>
        <v/>
      </c>
      <c r="AC9" s="138" t="str">
        <f t="shared" si="3"/>
        <v/>
      </c>
      <c r="AD9" s="137" t="str">
        <f t="shared" si="4"/>
        <v/>
      </c>
      <c r="AE9" s="138" t="str">
        <f t="shared" si="5"/>
        <v/>
      </c>
      <c r="AF9" s="139" t="str">
        <f t="shared" si="6"/>
        <v/>
      </c>
      <c r="AG9" s="140"/>
      <c r="AH9" s="100"/>
      <c r="AI9" s="142"/>
      <c r="AJ9" s="143"/>
      <c r="AK9" s="143"/>
      <c r="AL9" s="100"/>
      <c r="AM9" s="142"/>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row>
    <row r="10" spans="1:71" s="145" customFormat="1" ht="151.5" customHeight="1" x14ac:dyDescent="0.25">
      <c r="A10" s="325">
        <v>2</v>
      </c>
      <c r="B10" s="326" t="s">
        <v>347</v>
      </c>
      <c r="C10" s="329" t="s">
        <v>414</v>
      </c>
      <c r="D10" s="329" t="s">
        <v>193</v>
      </c>
      <c r="E10" s="299" t="s">
        <v>120</v>
      </c>
      <c r="F10" s="349" t="s">
        <v>488</v>
      </c>
      <c r="G10" s="350" t="s">
        <v>489</v>
      </c>
      <c r="H10" s="352" t="s">
        <v>415</v>
      </c>
      <c r="I10" s="299" t="s">
        <v>348</v>
      </c>
      <c r="J10" s="303">
        <v>160</v>
      </c>
      <c r="K10" s="305" t="str">
        <f>IF(J10&lt;=0,"",IF(J10&lt;=2,"Muy Baja",IF(J10&lt;=24,"Baja",IF(J10&lt;=500,"Media",IF(J10&lt;=5000,"Alta","Muy Alta")))))</f>
        <v>Media</v>
      </c>
      <c r="L10" s="308">
        <f>IF(K10="","",IF(K10="Muy Baja",0.2,IF(K10="Baja",0.4,IF(K10="Media",0.6,IF(K10="Alta",0.8,IF(K10="Muy Alta",1,))))))</f>
        <v>0.6</v>
      </c>
      <c r="M10" s="311" t="s">
        <v>560</v>
      </c>
      <c r="N10" s="131"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305" t="str">
        <f>IF(OR(N10='Tabla Impacto'!$C$11,N10='Tabla Impacto'!$D$11),"Leve",IF(OR(N10='Tabla Impacto'!$C$12,N10='Tabla Impacto'!$D$12),"Menor",IF(OR(N10='Tabla Impacto'!$C$13,N10='Tabla Impacto'!$D$13),"Moderado",IF(OR(N10='Tabla Impacto'!$C$14,N10='Tabla Impacto'!$D$14),"Mayor",IF(OR(N10='Tabla Impacto'!$C$15,N10='Tabla Impacto'!$D$15),"Catastrófico","")))))</f>
        <v>Moderado</v>
      </c>
      <c r="P10" s="308">
        <f>IF(O10="","",IF(O10="Leve",0.2,IF(O10="Menor",0.4,IF(O10="Moderado",0.6,IF(O10="Mayor",0.8,IF(O10="Catastrófico",1,))))))</f>
        <v>0.6</v>
      </c>
      <c r="Q10" s="296"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32">
        <v>1</v>
      </c>
      <c r="S10" s="100" t="s">
        <v>200</v>
      </c>
      <c r="T10" s="133" t="str">
        <f t="shared" ref="T10:T16" si="7">IF(OR(U10="Preventivo",U10="Detectivo"),"Probabilidad",IF(U10="Correctivo","Impacto",""))</f>
        <v>Probabilidad</v>
      </c>
      <c r="U10" s="134" t="s">
        <v>14</v>
      </c>
      <c r="V10" s="134" t="s">
        <v>9</v>
      </c>
      <c r="W10" s="135" t="str">
        <f t="shared" ref="W10:W16" si="8">IF(AND(U10="Preventivo",V10="Automático"),"50%",IF(AND(U10="Preventivo",V10="Manual"),"40%",IF(AND(U10="Detectivo",V10="Automático"),"40%",IF(AND(U10="Detectivo",V10="Manual"),"30%",IF(AND(U10="Correctivo",V10="Automático"),"35%",IF(AND(U10="Correctivo",V10="Manual"),"25%",""))))))</f>
        <v>40%</v>
      </c>
      <c r="X10" s="134" t="s">
        <v>19</v>
      </c>
      <c r="Y10" s="134" t="s">
        <v>22</v>
      </c>
      <c r="Z10" s="134" t="s">
        <v>110</v>
      </c>
      <c r="AA10" s="136">
        <f t="shared" ref="AA10:AA16" si="9">IFERROR(IF(T10="Probabilidad",(L10-(+L10*W10)),IF(T10="Impacto",L10,"")),"")</f>
        <v>0.36</v>
      </c>
      <c r="AB10" s="137" t="str">
        <f t="shared" ref="AB10:AB16" si="10">IFERROR(IF(AA10="","",IF(AA10&lt;=0.2,"Muy Baja",IF(AA10&lt;=0.4,"Baja",IF(AA10&lt;=0.6,"Media",IF(AA10&lt;=0.8,"Alta","Muy Alta"))))),"")</f>
        <v>Baja</v>
      </c>
      <c r="AC10" s="138">
        <f t="shared" ref="AC10:AC16" si="11">+AA10</f>
        <v>0.36</v>
      </c>
      <c r="AD10" s="137" t="str">
        <f t="shared" ref="AD10:AD16" si="12">IFERROR(IF(AE10="","",IF(AE10&lt;=0.2,"Leve",IF(AE10&lt;=0.4,"Menor",IF(AE10&lt;=0.6,"Moderado",IF(AE10&lt;=0.8,"Mayor","Catastrófico"))))),"")</f>
        <v>Moderado</v>
      </c>
      <c r="AE10" s="138">
        <f t="shared" ref="AE10:AE16" si="13">IFERROR(IF(T10="Impacto",(P10-(+P10*W10)),IF(T10="Probabilidad",P10,"")),"")</f>
        <v>0.6</v>
      </c>
      <c r="AF10" s="139" t="str">
        <f t="shared" ref="AF10:AF16" si="1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40" t="s">
        <v>122</v>
      </c>
      <c r="AH10" s="121" t="s">
        <v>416</v>
      </c>
      <c r="AI10" s="129" t="s">
        <v>201</v>
      </c>
      <c r="AJ10" s="147" t="s">
        <v>202</v>
      </c>
      <c r="AK10" s="147" t="s">
        <v>202</v>
      </c>
      <c r="AL10" s="121" t="s">
        <v>417</v>
      </c>
      <c r="AM10" s="142"/>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row>
    <row r="11" spans="1:71" s="145" customFormat="1" ht="151.5" customHeight="1" x14ac:dyDescent="0.25">
      <c r="A11" s="325"/>
      <c r="B11" s="327"/>
      <c r="C11" s="330"/>
      <c r="D11" s="331"/>
      <c r="E11" s="300"/>
      <c r="F11" s="300"/>
      <c r="G11" s="351"/>
      <c r="H11" s="353"/>
      <c r="I11" s="300"/>
      <c r="J11" s="304"/>
      <c r="K11" s="306"/>
      <c r="L11" s="309"/>
      <c r="M11" s="312"/>
      <c r="N11" s="146"/>
      <c r="O11" s="306"/>
      <c r="P11" s="309"/>
      <c r="Q11" s="297"/>
      <c r="R11" s="132">
        <v>2</v>
      </c>
      <c r="S11" s="100"/>
      <c r="T11" s="133" t="str">
        <f t="shared" ref="T11:T12" si="15">IF(OR(U11="Preventivo",U11="Detectivo"),"Probabilidad",IF(U11="Correctivo","Impacto",""))</f>
        <v/>
      </c>
      <c r="U11" s="134"/>
      <c r="V11" s="134"/>
      <c r="W11" s="135"/>
      <c r="X11" s="134"/>
      <c r="Y11" s="134"/>
      <c r="Z11" s="134"/>
      <c r="AA11" s="136" t="str">
        <f>IFERROR(IF(T11="Probabilidad",(AA10-(+AA10*W11)),IF(T11="Impacto",L10,"")),"")</f>
        <v/>
      </c>
      <c r="AB11" s="137" t="str">
        <f t="shared" ref="AB11:AB12" si="16">IFERROR(IF(AA11="","",IF(AA11&lt;=0.2,"Muy Baja",IF(AA11&lt;=0.4,"Baja",IF(AA11&lt;=0.6,"Media",IF(AA11&lt;=0.8,"Alta","Muy Alta"))))),"")</f>
        <v/>
      </c>
      <c r="AC11" s="138" t="str">
        <f t="shared" ref="AC11:AC12" si="17">+AA11</f>
        <v/>
      </c>
      <c r="AD11" s="137" t="str">
        <f t="shared" ref="AD11:AD12" si="18">IFERROR(IF(AE11="","",IF(AE11&lt;=0.2,"Leve",IF(AE11&lt;=0.4,"Menor",IF(AE11&lt;=0.6,"Moderado",IF(AE11&lt;=0.8,"Mayor","Catastrófico"))))),"")</f>
        <v/>
      </c>
      <c r="AE11" s="138" t="str">
        <f>IFERROR(IF(T11="Impacto",(P10-(+P10*W11)),IF(T11="Probabilidad",P10,"")),"")</f>
        <v/>
      </c>
      <c r="AF11" s="139" t="str">
        <f t="shared" ref="AF11:AF12" si="19">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40"/>
      <c r="AH11" s="121"/>
      <c r="AI11" s="129"/>
      <c r="AJ11" s="147"/>
      <c r="AK11" s="147"/>
      <c r="AL11" s="121"/>
      <c r="AM11" s="142"/>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row>
    <row r="12" spans="1:71" s="145" customFormat="1" ht="151.5" customHeight="1" x14ac:dyDescent="0.25">
      <c r="A12" s="325"/>
      <c r="B12" s="328"/>
      <c r="C12" s="330"/>
      <c r="D12" s="331"/>
      <c r="E12" s="300"/>
      <c r="F12" s="300"/>
      <c r="G12" s="351"/>
      <c r="H12" s="353"/>
      <c r="I12" s="300"/>
      <c r="J12" s="304"/>
      <c r="K12" s="307"/>
      <c r="L12" s="310"/>
      <c r="M12" s="312"/>
      <c r="N12" s="146"/>
      <c r="O12" s="307"/>
      <c r="P12" s="310"/>
      <c r="Q12" s="298"/>
      <c r="R12" s="132">
        <v>3</v>
      </c>
      <c r="S12" s="100"/>
      <c r="T12" s="133" t="str">
        <f t="shared" si="15"/>
        <v/>
      </c>
      <c r="U12" s="134"/>
      <c r="V12" s="134"/>
      <c r="W12" s="135"/>
      <c r="X12" s="134"/>
      <c r="Y12" s="134"/>
      <c r="Z12" s="134"/>
      <c r="AA12" s="136" t="str">
        <f>IFERROR(IF(T12="Probabilidad",(AA11-(+AA11*W12)),IF(T12="Impacto",L10,"")),"")</f>
        <v/>
      </c>
      <c r="AB12" s="137" t="str">
        <f t="shared" si="16"/>
        <v/>
      </c>
      <c r="AC12" s="138" t="str">
        <f t="shared" si="17"/>
        <v/>
      </c>
      <c r="AD12" s="137" t="str">
        <f t="shared" si="18"/>
        <v/>
      </c>
      <c r="AE12" s="138" t="str">
        <f>IFERROR(IF(T12="Impacto",(P10-(+P10*W12)),IF(T12="Probabilidad",P10,"")),"")</f>
        <v/>
      </c>
      <c r="AF12" s="139" t="str">
        <f t="shared" si="19"/>
        <v/>
      </c>
      <c r="AG12" s="140"/>
      <c r="AH12" s="121"/>
      <c r="AI12" s="129"/>
      <c r="AJ12" s="147"/>
      <c r="AK12" s="147"/>
      <c r="AL12" s="121"/>
      <c r="AM12" s="142"/>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row>
    <row r="13" spans="1:71" s="150" customFormat="1" ht="151.5" customHeight="1" x14ac:dyDescent="0.25">
      <c r="A13" s="325">
        <v>3</v>
      </c>
      <c r="B13" s="326" t="s">
        <v>203</v>
      </c>
      <c r="C13" s="329" t="s">
        <v>385</v>
      </c>
      <c r="D13" s="329" t="s">
        <v>409</v>
      </c>
      <c r="E13" s="299" t="s">
        <v>118</v>
      </c>
      <c r="F13" s="299" t="s">
        <v>490</v>
      </c>
      <c r="G13" s="299" t="s">
        <v>204</v>
      </c>
      <c r="H13" s="301" t="s">
        <v>418</v>
      </c>
      <c r="I13" s="299" t="s">
        <v>348</v>
      </c>
      <c r="J13" s="303">
        <v>5000</v>
      </c>
      <c r="K13" s="305" t="str">
        <f>IF(J13&lt;=0,"",IF(J13&lt;=2,"Muy Baja",IF(J13&lt;=24,"Baja",IF(J13&lt;=500,"Media",IF(J13&lt;=5000,"Alta","Muy Alta")))))</f>
        <v>Alta</v>
      </c>
      <c r="L13" s="308">
        <f>IF(K13="","",IF(K13="Muy Baja",0.2,IF(K13="Baja",0.4,IF(K13="Media",0.6,IF(K13="Alta",0.8,IF(K13="Muy Alta",1,))))))</f>
        <v>0.8</v>
      </c>
      <c r="M13" s="311" t="s">
        <v>560</v>
      </c>
      <c r="N13" s="131" t="str">
        <f>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305" t="str">
        <f>IF(OR(N13='Tabla Impacto'!$C$11,N13='Tabla Impacto'!$D$11),"Leve",IF(OR(N13='Tabla Impacto'!$C$12,N13='Tabla Impacto'!$D$12),"Menor",IF(OR(N13='Tabla Impacto'!$C$13,N13='Tabla Impacto'!$D$13),"Moderado",IF(OR(N13='Tabla Impacto'!$C$14,N13='Tabla Impacto'!$D$14),"Mayor",IF(OR(N13='Tabla Impacto'!$C$15,N13='Tabla Impacto'!$D$15),"Catastrófico","")))))</f>
        <v>Moderado</v>
      </c>
      <c r="P13" s="308">
        <f>IF(O13="","",IF(O13="Leve",0.2,IF(O13="Menor",0.4,IF(O13="Moderado",0.6,IF(O13="Mayor",0.8,IF(O13="Catastrófico",1,))))))</f>
        <v>0.6</v>
      </c>
      <c r="Q13" s="296"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32">
        <v>1</v>
      </c>
      <c r="S13" s="100" t="s">
        <v>205</v>
      </c>
      <c r="T13" s="133" t="str">
        <f t="shared" si="7"/>
        <v>Probabilidad</v>
      </c>
      <c r="U13" s="134" t="s">
        <v>14</v>
      </c>
      <c r="V13" s="134" t="s">
        <v>9</v>
      </c>
      <c r="W13" s="135" t="str">
        <f t="shared" si="8"/>
        <v>40%</v>
      </c>
      <c r="X13" s="134" t="s">
        <v>19</v>
      </c>
      <c r="Y13" s="134" t="s">
        <v>22</v>
      </c>
      <c r="Z13" s="134" t="s">
        <v>110</v>
      </c>
      <c r="AA13" s="136">
        <f t="shared" si="9"/>
        <v>0.48</v>
      </c>
      <c r="AB13" s="137" t="str">
        <f t="shared" si="10"/>
        <v>Media</v>
      </c>
      <c r="AC13" s="138">
        <f t="shared" si="11"/>
        <v>0.48</v>
      </c>
      <c r="AD13" s="137" t="str">
        <f t="shared" si="12"/>
        <v>Moderado</v>
      </c>
      <c r="AE13" s="138">
        <f t="shared" si="13"/>
        <v>0.6</v>
      </c>
      <c r="AF13" s="139" t="str">
        <f t="shared" si="14"/>
        <v>Moderado</v>
      </c>
      <c r="AG13" s="140" t="s">
        <v>122</v>
      </c>
      <c r="AH13" s="128" t="s">
        <v>419</v>
      </c>
      <c r="AI13" s="148" t="s">
        <v>206</v>
      </c>
      <c r="AJ13" s="147" t="s">
        <v>202</v>
      </c>
      <c r="AK13" s="147" t="s">
        <v>202</v>
      </c>
      <c r="AL13" s="121" t="s">
        <v>420</v>
      </c>
      <c r="AM13" s="142"/>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row>
    <row r="14" spans="1:71" s="150" customFormat="1" ht="151.5" customHeight="1" x14ac:dyDescent="0.25">
      <c r="A14" s="325"/>
      <c r="B14" s="327"/>
      <c r="C14" s="330"/>
      <c r="D14" s="330"/>
      <c r="E14" s="300"/>
      <c r="F14" s="300"/>
      <c r="G14" s="300"/>
      <c r="H14" s="302"/>
      <c r="I14" s="300"/>
      <c r="J14" s="304"/>
      <c r="K14" s="306"/>
      <c r="L14" s="309"/>
      <c r="M14" s="312"/>
      <c r="N14" s="146"/>
      <c r="O14" s="306"/>
      <c r="P14" s="309"/>
      <c r="Q14" s="297"/>
      <c r="R14" s="132">
        <v>2</v>
      </c>
      <c r="S14" s="151"/>
      <c r="T14" s="133" t="str">
        <f t="shared" ref="T14:T15" si="20">IF(OR(U14="Preventivo",U14="Detectivo"),"Probabilidad",IF(U14="Correctivo","Impacto",""))</f>
        <v/>
      </c>
      <c r="U14" s="134"/>
      <c r="V14" s="134"/>
      <c r="W14" s="135"/>
      <c r="X14" s="134"/>
      <c r="Y14" s="134"/>
      <c r="Z14" s="134"/>
      <c r="AA14" s="136" t="str">
        <f>IFERROR(IF(T14="Probabilidad",(AA13-(+AA13*W14)),IF(T14="Impacto",L13,"")),"")</f>
        <v/>
      </c>
      <c r="AB14" s="137" t="str">
        <f t="shared" ref="AB14:AB15" si="21">IFERROR(IF(AA14="","",IF(AA14&lt;=0.2,"Muy Baja",IF(AA14&lt;=0.4,"Baja",IF(AA14&lt;=0.6,"Media",IF(AA14&lt;=0.8,"Alta","Muy Alta"))))),"")</f>
        <v/>
      </c>
      <c r="AC14" s="138" t="str">
        <f t="shared" ref="AC14:AC15" si="22">+AA14</f>
        <v/>
      </c>
      <c r="AD14" s="137" t="str">
        <f t="shared" ref="AD14:AD15" si="23">IFERROR(IF(AE14="","",IF(AE14&lt;=0.2,"Leve",IF(AE14&lt;=0.4,"Menor",IF(AE14&lt;=0.6,"Moderado",IF(AE14&lt;=0.8,"Mayor","Catastrófico"))))),"")</f>
        <v/>
      </c>
      <c r="AE14" s="138" t="str">
        <f>IFERROR(IF(T14="Impacto",(P13-(+P13*W14)),IF(T14="Probabilidad",P13,"")),"")</f>
        <v/>
      </c>
      <c r="AF14" s="139" t="str">
        <f t="shared" ref="AF14:AF15" si="24">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40"/>
      <c r="AH14" s="121"/>
      <c r="AI14" s="129"/>
      <c r="AJ14" s="147"/>
      <c r="AK14" s="147"/>
      <c r="AL14" s="121"/>
      <c r="AM14" s="142"/>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row>
    <row r="15" spans="1:71" s="150" customFormat="1" ht="151.5" customHeight="1" x14ac:dyDescent="0.25">
      <c r="A15" s="325"/>
      <c r="B15" s="328"/>
      <c r="C15" s="330"/>
      <c r="D15" s="330"/>
      <c r="E15" s="300"/>
      <c r="F15" s="347"/>
      <c r="G15" s="347"/>
      <c r="H15" s="348"/>
      <c r="I15" s="300"/>
      <c r="J15" s="304"/>
      <c r="K15" s="307"/>
      <c r="L15" s="310"/>
      <c r="M15" s="312"/>
      <c r="N15" s="146"/>
      <c r="O15" s="307"/>
      <c r="P15" s="310"/>
      <c r="Q15" s="298"/>
      <c r="R15" s="132">
        <v>3</v>
      </c>
      <c r="S15" s="151"/>
      <c r="T15" s="133" t="str">
        <f t="shared" si="20"/>
        <v/>
      </c>
      <c r="U15" s="134"/>
      <c r="V15" s="134"/>
      <c r="W15" s="135"/>
      <c r="X15" s="134"/>
      <c r="Y15" s="134"/>
      <c r="Z15" s="134"/>
      <c r="AA15" s="136" t="str">
        <f>IFERROR(IF(T15="Probabilidad",(AA14-(+AA14*W15)),IF(T15="Impacto",L13,"")),"")</f>
        <v/>
      </c>
      <c r="AB15" s="137" t="str">
        <f t="shared" si="21"/>
        <v/>
      </c>
      <c r="AC15" s="138" t="str">
        <f t="shared" si="22"/>
        <v/>
      </c>
      <c r="AD15" s="137" t="str">
        <f t="shared" si="23"/>
        <v/>
      </c>
      <c r="AE15" s="138" t="str">
        <f>IFERROR(IF(T15="Impacto",(P13-(+P13*W15)),IF(T15="Probabilidad",P13,"")),"")</f>
        <v/>
      </c>
      <c r="AF15" s="139" t="str">
        <f t="shared" si="24"/>
        <v/>
      </c>
      <c r="AG15" s="140"/>
      <c r="AH15" s="121"/>
      <c r="AI15" s="129"/>
      <c r="AJ15" s="147"/>
      <c r="AK15" s="147"/>
      <c r="AL15" s="121"/>
      <c r="AM15" s="142"/>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row>
    <row r="16" spans="1:71" s="145" customFormat="1" ht="169.5" customHeight="1" x14ac:dyDescent="0.25">
      <c r="A16" s="325">
        <v>4</v>
      </c>
      <c r="B16" s="326" t="s">
        <v>600</v>
      </c>
      <c r="C16" s="329" t="s">
        <v>601</v>
      </c>
      <c r="D16" s="329" t="s">
        <v>602</v>
      </c>
      <c r="E16" s="299" t="s">
        <v>118</v>
      </c>
      <c r="F16" s="349" t="s">
        <v>491</v>
      </c>
      <c r="G16" s="349" t="s">
        <v>492</v>
      </c>
      <c r="H16" s="301" t="s">
        <v>410</v>
      </c>
      <c r="I16" s="299" t="s">
        <v>348</v>
      </c>
      <c r="J16" s="303">
        <v>480</v>
      </c>
      <c r="K16" s="305" t="str">
        <f>IF(J16&lt;=0,"",IF(J16&lt;=2,"Muy Baja",IF(J16&lt;=24,"Baja",IF(J16&lt;=500,"Media",IF(J16&lt;=5000,"Alta","Muy Alta")))))</f>
        <v>Media</v>
      </c>
      <c r="L16" s="308">
        <f>IF(K16="","",IF(K16="Muy Baja",0.2,IF(K16="Baja",0.4,IF(K16="Media",0.6,IF(K16="Alta",0.8,IF(K16="Muy Alta",1,))))))</f>
        <v>0.6</v>
      </c>
      <c r="M16" s="311" t="s">
        <v>557</v>
      </c>
      <c r="N16" s="131" t="str">
        <f>IF(NOT(ISERROR(MATCH(M16,'Tabla Impacto'!$B$221:$B$223,0))),'Tabla Impacto'!$F$223&amp;"Por favor no seleccionar los criterios de impacto(Afectación Económica o presupuestal y Pérdida Reputacional)",M16)</f>
        <v xml:space="preserve"> El riesgo afecta la imagen de alguna área de la organización</v>
      </c>
      <c r="O16" s="305" t="str">
        <f>IF(OR(N16='Tabla Impacto'!$C$11,N16='Tabla Impacto'!$D$11),"Leve",IF(OR(N16='Tabla Impacto'!$C$12,N16='Tabla Impacto'!$D$12),"Menor",IF(OR(N16='Tabla Impacto'!$C$13,N16='Tabla Impacto'!$D$13),"Moderado",IF(OR(N16='Tabla Impacto'!$C$14,N16='Tabla Impacto'!$D$14),"Mayor",IF(OR(N16='Tabla Impacto'!$C$15,N16='Tabla Impacto'!$D$15),"Catastrófico","")))))</f>
        <v>Leve</v>
      </c>
      <c r="P16" s="308">
        <f>IF(O16="","",IF(O16="Leve",0.2,IF(O16="Menor",0.4,IF(O16="Moderado",0.6,IF(O16="Mayor",0.8,IF(O16="Catastrófico",1,))))))</f>
        <v>0.2</v>
      </c>
      <c r="Q16" s="296"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32">
        <v>1</v>
      </c>
      <c r="S16" s="100" t="s">
        <v>208</v>
      </c>
      <c r="T16" s="133" t="str">
        <f t="shared" si="7"/>
        <v>Probabilidad</v>
      </c>
      <c r="U16" s="134" t="s">
        <v>15</v>
      </c>
      <c r="V16" s="134" t="s">
        <v>9</v>
      </c>
      <c r="W16" s="135" t="str">
        <f t="shared" si="8"/>
        <v>30%</v>
      </c>
      <c r="X16" s="134" t="s">
        <v>19</v>
      </c>
      <c r="Y16" s="134" t="s">
        <v>22</v>
      </c>
      <c r="Z16" s="134" t="s">
        <v>110</v>
      </c>
      <c r="AA16" s="136">
        <f t="shared" si="9"/>
        <v>0.42</v>
      </c>
      <c r="AB16" s="137" t="str">
        <f t="shared" si="10"/>
        <v>Media</v>
      </c>
      <c r="AC16" s="138">
        <f t="shared" si="11"/>
        <v>0.42</v>
      </c>
      <c r="AD16" s="137" t="str">
        <f t="shared" si="12"/>
        <v>Leve</v>
      </c>
      <c r="AE16" s="138">
        <f t="shared" si="13"/>
        <v>0.2</v>
      </c>
      <c r="AF16" s="139" t="str">
        <f t="shared" si="14"/>
        <v>Moderado</v>
      </c>
      <c r="AG16" s="140" t="s">
        <v>122</v>
      </c>
      <c r="AH16" s="121" t="s">
        <v>412</v>
      </c>
      <c r="AI16" s="152" t="s">
        <v>210</v>
      </c>
      <c r="AJ16" s="147" t="s">
        <v>202</v>
      </c>
      <c r="AK16" s="147" t="s">
        <v>202</v>
      </c>
      <c r="AL16" s="128" t="s">
        <v>421</v>
      </c>
      <c r="AM16" s="142"/>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row>
    <row r="17" spans="1:71" s="145" customFormat="1" ht="151.5" customHeight="1" x14ac:dyDescent="0.25">
      <c r="A17" s="325"/>
      <c r="B17" s="327"/>
      <c r="C17" s="330"/>
      <c r="D17" s="330"/>
      <c r="E17" s="300"/>
      <c r="F17" s="300"/>
      <c r="G17" s="300"/>
      <c r="H17" s="302"/>
      <c r="I17" s="300"/>
      <c r="J17" s="304"/>
      <c r="K17" s="306"/>
      <c r="L17" s="309"/>
      <c r="M17" s="312"/>
      <c r="N17" s="146"/>
      <c r="O17" s="306"/>
      <c r="P17" s="309"/>
      <c r="Q17" s="297"/>
      <c r="R17" s="132">
        <v>2</v>
      </c>
      <c r="S17" s="121"/>
      <c r="T17" s="133" t="str">
        <f t="shared" ref="T17:T109" si="25">IF(OR(U17="Preventivo",U17="Detectivo"),"Probabilidad",IF(U17="Correctivo","Impacto",""))</f>
        <v/>
      </c>
      <c r="U17" s="134"/>
      <c r="V17" s="134"/>
      <c r="W17" s="135"/>
      <c r="X17" s="134"/>
      <c r="Y17" s="134"/>
      <c r="Z17" s="134"/>
      <c r="AA17" s="136"/>
      <c r="AB17" s="137"/>
      <c r="AC17" s="138"/>
      <c r="AD17" s="137"/>
      <c r="AE17" s="138"/>
      <c r="AF17" s="139"/>
      <c r="AG17" s="140"/>
      <c r="AH17" s="121"/>
      <c r="AI17" s="129"/>
      <c r="AJ17" s="147"/>
      <c r="AK17" s="147"/>
      <c r="AL17" s="121"/>
      <c r="AM17" s="142"/>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row>
    <row r="18" spans="1:71" s="145" customFormat="1" ht="151.5" customHeight="1" x14ac:dyDescent="0.25">
      <c r="A18" s="325"/>
      <c r="B18" s="328"/>
      <c r="C18" s="330"/>
      <c r="D18" s="330"/>
      <c r="E18" s="300"/>
      <c r="F18" s="300"/>
      <c r="G18" s="300"/>
      <c r="H18" s="302"/>
      <c r="I18" s="300"/>
      <c r="J18" s="304"/>
      <c r="K18" s="307"/>
      <c r="L18" s="310"/>
      <c r="M18" s="312"/>
      <c r="N18" s="146"/>
      <c r="O18" s="307"/>
      <c r="P18" s="310"/>
      <c r="Q18" s="298"/>
      <c r="R18" s="132">
        <v>3</v>
      </c>
      <c r="S18" s="100"/>
      <c r="T18" s="133" t="str">
        <f t="shared" si="25"/>
        <v/>
      </c>
      <c r="U18" s="134"/>
      <c r="V18" s="134"/>
      <c r="W18" s="135"/>
      <c r="X18" s="134"/>
      <c r="Y18" s="134"/>
      <c r="Z18" s="134"/>
      <c r="AA18" s="136"/>
      <c r="AB18" s="137"/>
      <c r="AC18" s="138"/>
      <c r="AD18" s="137"/>
      <c r="AE18" s="138"/>
      <c r="AF18" s="139"/>
      <c r="AG18" s="140"/>
      <c r="AH18" s="121"/>
      <c r="AI18" s="129"/>
      <c r="AJ18" s="147"/>
      <c r="AK18" s="147"/>
      <c r="AL18" s="121"/>
      <c r="AM18" s="142"/>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row>
    <row r="19" spans="1:71" s="145" customFormat="1" ht="162" customHeight="1" x14ac:dyDescent="0.25">
      <c r="A19" s="325">
        <v>5</v>
      </c>
      <c r="B19" s="326" t="s">
        <v>600</v>
      </c>
      <c r="C19" s="329" t="s">
        <v>601</v>
      </c>
      <c r="D19" s="329" t="s">
        <v>602</v>
      </c>
      <c r="E19" s="299" t="s">
        <v>118</v>
      </c>
      <c r="F19" s="349" t="s">
        <v>493</v>
      </c>
      <c r="G19" s="349" t="s">
        <v>494</v>
      </c>
      <c r="H19" s="301" t="s">
        <v>411</v>
      </c>
      <c r="I19" s="299" t="s">
        <v>348</v>
      </c>
      <c r="J19" s="303">
        <v>480</v>
      </c>
      <c r="K19" s="305" t="str">
        <f>IF(J19&lt;=0,"",IF(J19&lt;=2,"Muy Baja",IF(J19&lt;=24,"Baja",IF(J19&lt;=500,"Media",IF(J19&lt;=5000,"Alta","Muy Alta")))))</f>
        <v>Media</v>
      </c>
      <c r="L19" s="308">
        <f>IF(K19="","",IF(K19="Muy Baja",0.2,IF(K19="Baja",0.4,IF(K19="Media",0.6,IF(K19="Alta",0.8,IF(K19="Muy Alta",1,))))))</f>
        <v>0.6</v>
      </c>
      <c r="M19" s="311" t="s">
        <v>557</v>
      </c>
      <c r="N19" s="131" t="str">
        <f>IF(NOT(ISERROR(MATCH(M19,'Tabla Impacto'!$B$221:$B$223,0))),'Tabla Impacto'!$F$223&amp;"Por favor no seleccionar los criterios de impacto(Afectación Económica o presupuestal y Pérdida Reputacional)",M19)</f>
        <v xml:space="preserve"> El riesgo afecta la imagen de alguna área de la organización</v>
      </c>
      <c r="O19" s="305" t="str">
        <f>IF(OR(N19='Tabla Impacto'!$C$11,N19='Tabla Impacto'!$D$11),"Leve",IF(OR(N19='Tabla Impacto'!$C$12,N19='Tabla Impacto'!$D$12),"Menor",IF(OR(N19='Tabla Impacto'!$C$13,N19='Tabla Impacto'!$D$13),"Moderado",IF(OR(N19='Tabla Impacto'!$C$14,N19='Tabla Impacto'!$D$14),"Mayor",IF(OR(N19='Tabla Impacto'!$C$15,N19='Tabla Impacto'!$D$15),"Catastrófico","")))))</f>
        <v>Leve</v>
      </c>
      <c r="P19" s="308">
        <f>IF(O19="","",IF(O19="Leve",0.2,IF(O19="Menor",0.4,IF(O19="Moderado",0.6,IF(O19="Mayor",0.8,IF(O19="Catastrófico",1,))))))</f>
        <v>0.2</v>
      </c>
      <c r="Q19" s="296" t="str">
        <f>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132">
        <v>1</v>
      </c>
      <c r="S19" s="100" t="s">
        <v>211</v>
      </c>
      <c r="T19" s="133" t="str">
        <f t="shared" si="25"/>
        <v>Probabilidad</v>
      </c>
      <c r="U19" s="134" t="s">
        <v>15</v>
      </c>
      <c r="V19" s="134" t="s">
        <v>9</v>
      </c>
      <c r="W19" s="135" t="str">
        <f t="shared" ref="W19:W109" si="26">IF(AND(U19="Preventivo",V19="Automático"),"50%",IF(AND(U19="Preventivo",V19="Manual"),"40%",IF(AND(U19="Detectivo",V19="Automático"),"40%",IF(AND(U19="Detectivo",V19="Manual"),"30%",IF(AND(U19="Correctivo",V19="Automático"),"35%",IF(AND(U19="Correctivo",V19="Manual"),"25%",""))))))</f>
        <v>30%</v>
      </c>
      <c r="X19" s="134" t="s">
        <v>19</v>
      </c>
      <c r="Y19" s="134" t="s">
        <v>22</v>
      </c>
      <c r="Z19" s="134" t="s">
        <v>110</v>
      </c>
      <c r="AA19" s="136">
        <f t="shared" ref="AA19:AA109" si="27">IFERROR(IF(T19="Probabilidad",(L19-(+L19*W19)),IF(T19="Impacto",L19,"")),"")</f>
        <v>0.42</v>
      </c>
      <c r="AB19" s="137" t="str">
        <f t="shared" ref="AB19:AB109" si="28">IFERROR(IF(AA19="","",IF(AA19&lt;=0.2,"Muy Baja",IF(AA19&lt;=0.4,"Baja",IF(AA19&lt;=0.6,"Media",IF(AA19&lt;=0.8,"Alta","Muy Alta"))))),"")</f>
        <v>Media</v>
      </c>
      <c r="AC19" s="138">
        <f t="shared" ref="AC19:AC109" si="29">+AA19</f>
        <v>0.42</v>
      </c>
      <c r="AD19" s="137" t="str">
        <f t="shared" ref="AD19:AD109" si="30">IFERROR(IF(AE19="","",IF(AE19&lt;=0.2,"Leve",IF(AE19&lt;=0.4,"Menor",IF(AE19&lt;=0.6,"Moderado",IF(AE19&lt;=0.8,"Mayor","Catastrófico"))))),"")</f>
        <v>Leve</v>
      </c>
      <c r="AE19" s="138">
        <f t="shared" ref="AE19:AE109" si="31">IFERROR(IF(T19="Impacto",(P19-(+P19*W19)),IF(T19="Probabilidad",P19,"")),"")</f>
        <v>0.2</v>
      </c>
      <c r="AF19" s="139" t="str">
        <f t="shared" ref="AF19:AF109" si="32">IFERROR(IF(OR(AND(AB19="Muy Baja",AD19="Leve"),AND(AB19="Muy Baja",AD19="Menor"),AND(AB19="Baja",AD19="Leve")),"Bajo",IF(OR(AND(AB19="Muy baja",AD19="Moderado"),AND(AB19="Baja",AD19="Menor"),AND(AB19="Baja",AD19="Moderado"),AND(AB19="Media",AD19="Leve"),AND(AB19="Media",AD19="Menor"),AND(AB19="Media",AD19="Moderado"),AND(AB19="Alta",AD19="Leve"),AND(AB19="Alta",AD19="Menor")),"Moderado",IF(OR(AND(AB19="Muy Baja",AD19="Mayor"),AND(AB19="Baja",AD19="Mayor"),AND(AB19="Media",AD19="Mayor"),AND(AB19="Alta",AD19="Moderado"),AND(AB19="Alta",AD19="Mayor"),AND(AB19="Muy Alta",AD19="Leve"),AND(AB19="Muy Alta",AD19="Menor"),AND(AB19="Muy Alta",AD19="Moderado"),AND(AB19="Muy Alta",AD19="Mayor")),"Alto",IF(OR(AND(AB19="Muy Baja",AD19="Catastrófico"),AND(AB19="Baja",AD19="Catastrófico"),AND(AB19="Media",AD19="Catastrófico"),AND(AB19="Alta",AD19="Catastrófico"),AND(AB19="Muy Alta",AD19="Catastrófico")),"Extremo","")))),"")</f>
        <v>Moderado</v>
      </c>
      <c r="AG19" s="140" t="s">
        <v>122</v>
      </c>
      <c r="AH19" s="121" t="s">
        <v>412</v>
      </c>
      <c r="AI19" s="152" t="s">
        <v>269</v>
      </c>
      <c r="AJ19" s="147" t="s">
        <v>202</v>
      </c>
      <c r="AK19" s="147" t="s">
        <v>202</v>
      </c>
      <c r="AL19" s="128" t="s">
        <v>421</v>
      </c>
      <c r="AM19" s="142"/>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row>
    <row r="20" spans="1:71" s="145" customFormat="1" ht="151.5" customHeight="1" x14ac:dyDescent="0.25">
      <c r="A20" s="325"/>
      <c r="B20" s="327"/>
      <c r="C20" s="330"/>
      <c r="D20" s="330"/>
      <c r="E20" s="300"/>
      <c r="F20" s="300"/>
      <c r="G20" s="300"/>
      <c r="H20" s="302"/>
      <c r="I20" s="300"/>
      <c r="J20" s="304"/>
      <c r="K20" s="306"/>
      <c r="L20" s="309"/>
      <c r="M20" s="312"/>
      <c r="N20" s="146"/>
      <c r="O20" s="306"/>
      <c r="P20" s="309"/>
      <c r="Q20" s="297"/>
      <c r="R20" s="132">
        <v>2</v>
      </c>
      <c r="S20" s="100"/>
      <c r="T20" s="133" t="str">
        <f t="shared" ref="T20:T21" si="33">IF(OR(U20="Preventivo",U20="Detectivo"),"Probabilidad",IF(U20="Correctivo","Impacto",""))</f>
        <v/>
      </c>
      <c r="U20" s="134"/>
      <c r="V20" s="134"/>
      <c r="W20" s="135"/>
      <c r="X20" s="134"/>
      <c r="Y20" s="134"/>
      <c r="Z20" s="134"/>
      <c r="AA20" s="136" t="str">
        <f>IFERROR(IF(T20="Probabilidad",(AA19-(+AA19*W20)),IF(T20="Impacto",L20,"")),"")</f>
        <v/>
      </c>
      <c r="AB20" s="137" t="str">
        <f t="shared" ref="AB20:AB21" si="34">IFERROR(IF(AA20="","",IF(AA20&lt;=0.2,"Muy Baja",IF(AA20&lt;=0.4,"Baja",IF(AA20&lt;=0.6,"Media",IF(AA20&lt;=0.8,"Alta","Muy Alta"))))),"")</f>
        <v/>
      </c>
      <c r="AC20" s="138" t="str">
        <f t="shared" ref="AC20:AC21" si="35">+AA20</f>
        <v/>
      </c>
      <c r="AD20" s="137" t="str">
        <f t="shared" ref="AD20:AD21" si="36">IFERROR(IF(AE20="","",IF(AE20&lt;=0.2,"Leve",IF(AE20&lt;=0.4,"Menor",IF(AE20&lt;=0.6,"Moderado",IF(AE20&lt;=0.8,"Mayor","Catastrófico"))))),"")</f>
        <v/>
      </c>
      <c r="AE20" s="138" t="str">
        <f t="shared" ref="AE20:AE21" si="37">IFERROR(IF(T20="Impacto",(P20-(+P20*W20)),IF(T20="Probabilidad",P20,"")),"")</f>
        <v/>
      </c>
      <c r="AF20" s="139" t="str">
        <f t="shared" ref="AF20:AF21" si="38">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40"/>
      <c r="AH20" s="121"/>
      <c r="AI20" s="129"/>
      <c r="AJ20" s="147"/>
      <c r="AK20" s="147"/>
      <c r="AL20" s="121"/>
      <c r="AM20" s="142"/>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row>
    <row r="21" spans="1:71" s="145" customFormat="1" ht="151.5" customHeight="1" x14ac:dyDescent="0.25">
      <c r="A21" s="325"/>
      <c r="B21" s="328"/>
      <c r="C21" s="330"/>
      <c r="D21" s="330"/>
      <c r="E21" s="300"/>
      <c r="F21" s="300"/>
      <c r="G21" s="300"/>
      <c r="H21" s="302"/>
      <c r="I21" s="300"/>
      <c r="J21" s="304"/>
      <c r="K21" s="307"/>
      <c r="L21" s="310"/>
      <c r="M21" s="312"/>
      <c r="N21" s="146"/>
      <c r="O21" s="307"/>
      <c r="P21" s="310"/>
      <c r="Q21" s="298"/>
      <c r="R21" s="132">
        <v>3</v>
      </c>
      <c r="S21" s="100"/>
      <c r="T21" s="133" t="str">
        <f t="shared" si="33"/>
        <v/>
      </c>
      <c r="U21" s="134"/>
      <c r="V21" s="134"/>
      <c r="W21" s="135"/>
      <c r="X21" s="134"/>
      <c r="Y21" s="134"/>
      <c r="Z21" s="134"/>
      <c r="AA21" s="136" t="str">
        <f>IFERROR(IF(T21="Probabilidad",(AA20-(+AA20*W21)),IF(T21="Impacto",L21,"")),"")</f>
        <v/>
      </c>
      <c r="AB21" s="137" t="str">
        <f t="shared" si="34"/>
        <v/>
      </c>
      <c r="AC21" s="138" t="str">
        <f t="shared" si="35"/>
        <v/>
      </c>
      <c r="AD21" s="137" t="str">
        <f t="shared" si="36"/>
        <v/>
      </c>
      <c r="AE21" s="138" t="str">
        <f t="shared" si="37"/>
        <v/>
      </c>
      <c r="AF21" s="139" t="str">
        <f t="shared" si="38"/>
        <v/>
      </c>
      <c r="AG21" s="140"/>
      <c r="AH21" s="121"/>
      <c r="AI21" s="129"/>
      <c r="AJ21" s="147"/>
      <c r="AK21" s="147"/>
      <c r="AL21" s="121"/>
      <c r="AM21" s="142"/>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row>
    <row r="22" spans="1:71" s="145" customFormat="1" ht="151.5" customHeight="1" x14ac:dyDescent="0.25">
      <c r="A22" s="325">
        <v>6</v>
      </c>
      <c r="B22" s="326" t="s">
        <v>212</v>
      </c>
      <c r="C22" s="329" t="s">
        <v>213</v>
      </c>
      <c r="D22" s="329" t="s">
        <v>413</v>
      </c>
      <c r="E22" s="299" t="s">
        <v>118</v>
      </c>
      <c r="F22" s="299" t="s">
        <v>214</v>
      </c>
      <c r="G22" s="299" t="s">
        <v>215</v>
      </c>
      <c r="H22" s="301" t="s">
        <v>216</v>
      </c>
      <c r="I22" s="299" t="s">
        <v>115</v>
      </c>
      <c r="J22" s="303">
        <v>1</v>
      </c>
      <c r="K22" s="305" t="str">
        <f>IF(J22&lt;=0,"",IF(J22&lt;=2,"Muy Baja",IF(J22&lt;=24,"Baja",IF(J22&lt;=500,"Media",IF(J22&lt;=5000,"Alta","Muy Alta")))))</f>
        <v>Muy Baja</v>
      </c>
      <c r="L22" s="308">
        <f>IF(K22="","",IF(K22="Muy Baja",0.2,IF(K22="Baja",0.4,IF(K22="Media",0.6,IF(K22="Alta",0.8,IF(K22="Muy Alta",1,))))))</f>
        <v>0.2</v>
      </c>
      <c r="M22" s="311" t="s">
        <v>560</v>
      </c>
      <c r="N22" s="131" t="str">
        <f>IF(NOT(ISERROR(MATCH(M22,'Tabla Impacto'!$B$221:$B$223,0))),'Tabla Impacto'!$F$223&amp;"Por favor no seleccionar los criterios de impacto(Afectación Económica o presupuestal y Pérdida Reputacional)",M22)</f>
        <v xml:space="preserve"> El riesgo afecta la imagen de la entidad con algunos usuarios de relevancia frente al logro de los objetivos</v>
      </c>
      <c r="O22" s="305" t="str">
        <f>IF(OR(N22='Tabla Impacto'!$C$11,N22='Tabla Impacto'!$D$11),"Leve",IF(OR(N22='Tabla Impacto'!$C$12,N22='Tabla Impacto'!$D$12),"Menor",IF(OR(N22='Tabla Impacto'!$C$13,N22='Tabla Impacto'!$D$13),"Moderado",IF(OR(N22='Tabla Impacto'!$C$14,N22='Tabla Impacto'!$D$14),"Mayor",IF(OR(N22='Tabla Impacto'!$C$15,N22='Tabla Impacto'!$D$15),"Catastrófico","")))))</f>
        <v>Moderado</v>
      </c>
      <c r="P22" s="308">
        <f>IF(O22="","",IF(O22="Leve",0.2,IF(O22="Menor",0.4,IF(O22="Moderado",0.6,IF(O22="Mayor",0.8,IF(O22="Catastrófico",1,))))))</f>
        <v>0.6</v>
      </c>
      <c r="Q22" s="296"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Moderado</v>
      </c>
      <c r="R22" s="132">
        <v>1</v>
      </c>
      <c r="S22" s="100" t="s">
        <v>217</v>
      </c>
      <c r="T22" s="133" t="str">
        <f t="shared" si="25"/>
        <v>Probabilidad</v>
      </c>
      <c r="U22" s="134" t="s">
        <v>14</v>
      </c>
      <c r="V22" s="134" t="s">
        <v>9</v>
      </c>
      <c r="W22" s="135" t="str">
        <f t="shared" si="26"/>
        <v>40%</v>
      </c>
      <c r="X22" s="134" t="s">
        <v>19</v>
      </c>
      <c r="Y22" s="134" t="s">
        <v>22</v>
      </c>
      <c r="Z22" s="134" t="s">
        <v>110</v>
      </c>
      <c r="AA22" s="136">
        <f t="shared" si="27"/>
        <v>0.12</v>
      </c>
      <c r="AB22" s="137" t="str">
        <f t="shared" si="28"/>
        <v>Muy Baja</v>
      </c>
      <c r="AC22" s="138">
        <f t="shared" si="29"/>
        <v>0.12</v>
      </c>
      <c r="AD22" s="137" t="str">
        <f t="shared" si="30"/>
        <v>Moderado</v>
      </c>
      <c r="AE22" s="138">
        <f t="shared" si="31"/>
        <v>0.6</v>
      </c>
      <c r="AF22" s="139" t="str">
        <f t="shared" si="32"/>
        <v>Moderado</v>
      </c>
      <c r="AG22" s="140"/>
      <c r="AH22" s="128" t="s">
        <v>218</v>
      </c>
      <c r="AI22" s="129" t="s">
        <v>219</v>
      </c>
      <c r="AJ22" s="130">
        <v>44562</v>
      </c>
      <c r="AK22" s="130" t="s">
        <v>408</v>
      </c>
      <c r="AL22" s="121" t="s">
        <v>220</v>
      </c>
      <c r="AM22" s="142"/>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row>
    <row r="23" spans="1:71" s="145" customFormat="1" ht="151.5" customHeight="1" x14ac:dyDescent="0.25">
      <c r="A23" s="325"/>
      <c r="B23" s="327"/>
      <c r="C23" s="331"/>
      <c r="D23" s="330"/>
      <c r="E23" s="300"/>
      <c r="F23" s="300"/>
      <c r="G23" s="300"/>
      <c r="H23" s="302"/>
      <c r="I23" s="300"/>
      <c r="J23" s="304"/>
      <c r="K23" s="306"/>
      <c r="L23" s="309"/>
      <c r="M23" s="312"/>
      <c r="N23" s="146"/>
      <c r="O23" s="306"/>
      <c r="P23" s="309"/>
      <c r="Q23" s="297"/>
      <c r="R23" s="132">
        <v>2</v>
      </c>
      <c r="S23" s="100"/>
      <c r="T23" s="133" t="str">
        <f t="shared" ref="T23:T24" si="39">IF(OR(U23="Preventivo",U23="Detectivo"),"Probabilidad",IF(U23="Correctivo","Impacto",""))</f>
        <v/>
      </c>
      <c r="U23" s="153"/>
      <c r="V23" s="153"/>
      <c r="W23" s="154"/>
      <c r="X23" s="153"/>
      <c r="Y23" s="153"/>
      <c r="Z23" s="153"/>
      <c r="AA23" s="155" t="str">
        <f>IFERROR(IF(T23="Probabilidad",(AA22-(+AA22*W23)),IF(T23="Impacto",L23,"")),"")</f>
        <v/>
      </c>
      <c r="AB23" s="137" t="str">
        <f t="shared" ref="AB23:AB24" si="40">IFERROR(IF(AA23="","",IF(AA23&lt;=0.2,"Muy Baja",IF(AA23&lt;=0.4,"Baja",IF(AA23&lt;=0.6,"Media",IF(AA23&lt;=0.8,"Alta","Muy Alta"))))),"")</f>
        <v/>
      </c>
      <c r="AC23" s="156" t="str">
        <f t="shared" ref="AC23:AC24" si="41">+AA23</f>
        <v/>
      </c>
      <c r="AD23" s="137" t="str">
        <f t="shared" ref="AD23:AD24" si="42">IFERROR(IF(AE23="","",IF(AE23&lt;=0.2,"Leve",IF(AE23&lt;=0.4,"Menor",IF(AE23&lt;=0.6,"Moderado",IF(AE23&lt;=0.8,"Mayor","Catastrófico"))))),"")</f>
        <v/>
      </c>
      <c r="AE23" s="156" t="str">
        <f t="shared" ref="AE23:AE24" si="43">IFERROR(IF(T23="Impacto",(P23-(+P23*W23)),IF(T23="Probabilidad",P23,"")),"")</f>
        <v/>
      </c>
      <c r="AF23" s="157" t="str">
        <f t="shared" ref="AF23:AF24" si="44">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58"/>
      <c r="AH23" s="121"/>
      <c r="AI23" s="129"/>
      <c r="AJ23" s="147"/>
      <c r="AK23" s="147"/>
      <c r="AL23" s="121"/>
      <c r="AM23" s="142"/>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row>
    <row r="24" spans="1:71" s="145" customFormat="1" ht="151.5" customHeight="1" x14ac:dyDescent="0.25">
      <c r="A24" s="354"/>
      <c r="B24" s="328"/>
      <c r="C24" s="331"/>
      <c r="D24" s="330"/>
      <c r="E24" s="300"/>
      <c r="F24" s="300"/>
      <c r="G24" s="300"/>
      <c r="H24" s="302"/>
      <c r="I24" s="300"/>
      <c r="J24" s="304"/>
      <c r="K24" s="307"/>
      <c r="L24" s="310"/>
      <c r="M24" s="312"/>
      <c r="N24" s="146"/>
      <c r="O24" s="307"/>
      <c r="P24" s="310"/>
      <c r="Q24" s="298"/>
      <c r="R24" s="132">
        <v>3</v>
      </c>
      <c r="S24" s="100"/>
      <c r="T24" s="133" t="str">
        <f t="shared" si="39"/>
        <v/>
      </c>
      <c r="U24" s="153"/>
      <c r="V24" s="153"/>
      <c r="W24" s="154"/>
      <c r="X24" s="153"/>
      <c r="Y24" s="153"/>
      <c r="Z24" s="153"/>
      <c r="AA24" s="155" t="str">
        <f>IFERROR(IF(T24="Probabilidad",(AA23-(+AA23*W24)),IF(T24="Impacto",L24,"")),"")</f>
        <v/>
      </c>
      <c r="AB24" s="137" t="str">
        <f t="shared" si="40"/>
        <v/>
      </c>
      <c r="AC24" s="156" t="str">
        <f t="shared" si="41"/>
        <v/>
      </c>
      <c r="AD24" s="137" t="str">
        <f t="shared" si="42"/>
        <v/>
      </c>
      <c r="AE24" s="156" t="str">
        <f t="shared" si="43"/>
        <v/>
      </c>
      <c r="AF24" s="157" t="str">
        <f t="shared" si="44"/>
        <v/>
      </c>
      <c r="AG24" s="158"/>
      <c r="AH24" s="121"/>
      <c r="AI24" s="129"/>
      <c r="AJ24" s="147"/>
      <c r="AK24" s="147"/>
      <c r="AL24" s="121"/>
      <c r="AM24" s="142"/>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row>
    <row r="25" spans="1:71" s="145" customFormat="1" ht="171.95" customHeight="1" x14ac:dyDescent="0.25">
      <c r="A25" s="324">
        <v>7</v>
      </c>
      <c r="B25" s="326" t="s">
        <v>212</v>
      </c>
      <c r="C25" s="329" t="s">
        <v>213</v>
      </c>
      <c r="D25" s="329" t="s">
        <v>413</v>
      </c>
      <c r="E25" s="299" t="s">
        <v>119</v>
      </c>
      <c r="F25" s="349" t="s">
        <v>221</v>
      </c>
      <c r="G25" s="299" t="s">
        <v>222</v>
      </c>
      <c r="H25" s="301" t="s">
        <v>364</v>
      </c>
      <c r="I25" s="299" t="s">
        <v>348</v>
      </c>
      <c r="J25" s="303">
        <v>1</v>
      </c>
      <c r="K25" s="305" t="str">
        <f>IF(J25&lt;=0,"",IF(J25&lt;=2,"Muy Baja",IF(J25&lt;=24,"Baja",IF(J25&lt;=500,"Media",IF(J25&lt;=5000,"Alta","Muy Alta")))))</f>
        <v>Muy Baja</v>
      </c>
      <c r="L25" s="308">
        <f>IF(K25="","",IF(K25="Muy Baja",0.2,IF(K25="Baja",0.4,IF(K25="Media",0.6,IF(K25="Alta",0.8,IF(K25="Muy Alta",1,))))))</f>
        <v>0.2</v>
      </c>
      <c r="M25" s="311" t="s">
        <v>559</v>
      </c>
      <c r="N25" s="131" t="str">
        <f>IF(NOT(ISERROR(MATCH(M25,'Tabla Impacto'!$B$221:$B$223,0))),'Tabla Impacto'!$F$223&amp;"Por favor no seleccionar los criterios de impacto(Afectación Económica o presupuestal y Pérdida Reputacional)",M25)</f>
        <v xml:space="preserve"> Entre 50 y 100 SMLMV </v>
      </c>
      <c r="O25" s="305" t="str">
        <f>IF(OR(N25='Tabla Impacto'!$C$11,N25='Tabla Impacto'!$D$11),"Leve",IF(OR(N25='Tabla Impacto'!$C$12,N25='Tabla Impacto'!$D$12),"Menor",IF(OR(N25='Tabla Impacto'!$C$13,N25='Tabla Impacto'!$D$13),"Moderado",IF(OR(N25='Tabla Impacto'!$C$14,N25='Tabla Impacto'!$D$14),"Mayor",IF(OR(N25='Tabla Impacto'!$C$15,N25='Tabla Impacto'!$D$15),"Catastrófico","")))))</f>
        <v>Moderado</v>
      </c>
      <c r="P25" s="308">
        <f>IF(O25="","",IF(O25="Leve",0.2,IF(O25="Menor",0.4,IF(O25="Moderado",0.6,IF(O25="Mayor",0.8,IF(O25="Catastrófico",1,))))))</f>
        <v>0.6</v>
      </c>
      <c r="Q25" s="296" t="str">
        <f>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Moderado</v>
      </c>
      <c r="R25" s="132">
        <v>1</v>
      </c>
      <c r="S25" s="100" t="s">
        <v>223</v>
      </c>
      <c r="T25" s="133" t="str">
        <f t="shared" si="25"/>
        <v>Probabilidad</v>
      </c>
      <c r="U25" s="134" t="s">
        <v>15</v>
      </c>
      <c r="V25" s="134" t="s">
        <v>9</v>
      </c>
      <c r="W25" s="135" t="str">
        <f t="shared" si="26"/>
        <v>30%</v>
      </c>
      <c r="X25" s="134" t="s">
        <v>20</v>
      </c>
      <c r="Y25" s="134" t="s">
        <v>23</v>
      </c>
      <c r="Z25" s="134" t="s">
        <v>111</v>
      </c>
      <c r="AA25" s="136">
        <f t="shared" si="27"/>
        <v>0.14000000000000001</v>
      </c>
      <c r="AB25" s="137" t="str">
        <f t="shared" si="28"/>
        <v>Muy Baja</v>
      </c>
      <c r="AC25" s="138">
        <f t="shared" si="29"/>
        <v>0.14000000000000001</v>
      </c>
      <c r="AD25" s="137" t="str">
        <f t="shared" si="30"/>
        <v>Moderado</v>
      </c>
      <c r="AE25" s="138">
        <f t="shared" si="31"/>
        <v>0.6</v>
      </c>
      <c r="AF25" s="139" t="str">
        <f t="shared" si="32"/>
        <v>Moderado</v>
      </c>
      <c r="AG25" s="140" t="s">
        <v>122</v>
      </c>
      <c r="AH25" s="121" t="s">
        <v>224</v>
      </c>
      <c r="AI25" s="129" t="s">
        <v>206</v>
      </c>
      <c r="AJ25" s="130">
        <v>44562</v>
      </c>
      <c r="AK25" s="130" t="s">
        <v>408</v>
      </c>
      <c r="AL25" s="128" t="s">
        <v>349</v>
      </c>
      <c r="AM25" s="142"/>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row>
    <row r="26" spans="1:71" s="145" customFormat="1" ht="151.5" customHeight="1" x14ac:dyDescent="0.25">
      <c r="A26" s="325"/>
      <c r="B26" s="327"/>
      <c r="C26" s="331"/>
      <c r="D26" s="330"/>
      <c r="E26" s="300"/>
      <c r="F26" s="300"/>
      <c r="G26" s="300"/>
      <c r="H26" s="302"/>
      <c r="I26" s="300"/>
      <c r="J26" s="304"/>
      <c r="K26" s="306"/>
      <c r="L26" s="309"/>
      <c r="M26" s="312"/>
      <c r="N26" s="146"/>
      <c r="O26" s="306"/>
      <c r="P26" s="309"/>
      <c r="Q26" s="297"/>
      <c r="R26" s="132">
        <v>2</v>
      </c>
      <c r="S26" s="100"/>
      <c r="T26" s="133" t="str">
        <f t="shared" ref="T26:T48" si="45">IF(OR(U26="Preventivo",U26="Detectivo"),"Probabilidad",IF(U26="Correctivo","Impacto",""))</f>
        <v/>
      </c>
      <c r="U26" s="134"/>
      <c r="V26" s="134"/>
      <c r="W26" s="135" t="str">
        <f t="shared" ref="W26:W47" si="46">IF(AND(U26="Preventivo",V26="Automático"),"50%",IF(AND(U26="Preventivo",V26="Manual"),"40%",IF(AND(U26="Detectivo",V26="Automático"),"40%",IF(AND(U26="Detectivo",V26="Manual"),"30%",IF(AND(U26="Correctivo",V26="Automático"),"35%",IF(AND(U26="Correctivo",V26="Manual"),"25%",""))))))</f>
        <v/>
      </c>
      <c r="X26" s="134"/>
      <c r="Y26" s="134"/>
      <c r="Z26" s="134"/>
      <c r="AA26" s="136" t="str">
        <f>IFERROR(IF(T26="Probabilidad",(AA25-(+AA25*W26)),IF(T26="Impacto",L26,"")),"")</f>
        <v/>
      </c>
      <c r="AB26" s="137" t="str">
        <f t="shared" ref="AB26:AB48" si="47">IFERROR(IF(AA26="","",IF(AA26&lt;=0.2,"Muy Baja",IF(AA26&lt;=0.4,"Baja",IF(AA26&lt;=0.6,"Media",IF(AA26&lt;=0.8,"Alta","Muy Alta"))))),"")</f>
        <v/>
      </c>
      <c r="AC26" s="138" t="str">
        <f t="shared" ref="AC26:AC48" si="48">+AA26</f>
        <v/>
      </c>
      <c r="AD26" s="137" t="str">
        <f t="shared" ref="AD26:AD48" si="49">IFERROR(IF(AE26="","",IF(AE26&lt;=0.2,"Leve",IF(AE26&lt;=0.4,"Menor",IF(AE26&lt;=0.6,"Moderado",IF(AE26&lt;=0.8,"Mayor","Catastrófico"))))),"")</f>
        <v/>
      </c>
      <c r="AE26" s="138" t="str">
        <f t="shared" ref="AE26:AE48" si="50">IFERROR(IF(T26="Impacto",(P26-(+P26*W26)),IF(T26="Probabilidad",P26,"")),"")</f>
        <v/>
      </c>
      <c r="AF26" s="139" t="str">
        <f t="shared" ref="AF26:AF48" si="51">IFERROR(IF(OR(AND(AB26="Muy Baja",AD26="Leve"),AND(AB26="Muy Baja",AD26="Menor"),AND(AB26="Baja",AD26="Leve")),"Bajo",IF(OR(AND(AB26="Muy baja",AD26="Moderado"),AND(AB26="Baja",AD26="Menor"),AND(AB26="Baja",AD26="Moderado"),AND(AB26="Media",AD26="Leve"),AND(AB26="Media",AD26="Menor"),AND(AB26="Media",AD26="Moderado"),AND(AB26="Alta",AD26="Leve"),AND(AB26="Alta",AD26="Menor")),"Moderado",IF(OR(AND(AB26="Muy Baja",AD26="Mayor"),AND(AB26="Baja",AD26="Mayor"),AND(AB26="Media",AD26="Mayor"),AND(AB26="Alta",AD26="Moderado"),AND(AB26="Alta",AD26="Mayor"),AND(AB26="Muy Alta",AD26="Leve"),AND(AB26="Muy Alta",AD26="Menor"),AND(AB26="Muy Alta",AD26="Moderado"),AND(AB26="Muy Alta",AD26="Mayor")),"Alto",IF(OR(AND(AB26="Muy Baja",AD26="Catastrófico"),AND(AB26="Baja",AD26="Catastrófico"),AND(AB26="Media",AD26="Catastrófico"),AND(AB26="Alta",AD26="Catastrófico"),AND(AB26="Muy Alta",AD26="Catastrófico")),"Extremo","")))),"")</f>
        <v/>
      </c>
      <c r="AG26" s="140"/>
      <c r="AH26" s="121"/>
      <c r="AI26" s="129"/>
      <c r="AJ26" s="147"/>
      <c r="AK26" s="147"/>
      <c r="AL26" s="121"/>
      <c r="AM26" s="142"/>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row>
    <row r="27" spans="1:71" s="145" customFormat="1" ht="151.5" customHeight="1" x14ac:dyDescent="0.25">
      <c r="A27" s="325"/>
      <c r="B27" s="328"/>
      <c r="C27" s="331"/>
      <c r="D27" s="330"/>
      <c r="E27" s="300"/>
      <c r="F27" s="300"/>
      <c r="G27" s="300"/>
      <c r="H27" s="302"/>
      <c r="I27" s="300"/>
      <c r="J27" s="304"/>
      <c r="K27" s="307"/>
      <c r="L27" s="310"/>
      <c r="M27" s="312"/>
      <c r="N27" s="146"/>
      <c r="O27" s="307"/>
      <c r="P27" s="310"/>
      <c r="Q27" s="298"/>
      <c r="R27" s="132">
        <v>3</v>
      </c>
      <c r="S27" s="100"/>
      <c r="T27" s="133" t="str">
        <f t="shared" si="45"/>
        <v/>
      </c>
      <c r="U27" s="134"/>
      <c r="V27" s="134"/>
      <c r="W27" s="135" t="str">
        <f t="shared" si="46"/>
        <v/>
      </c>
      <c r="X27" s="134"/>
      <c r="Y27" s="134"/>
      <c r="Z27" s="134"/>
      <c r="AA27" s="136" t="str">
        <f>IFERROR(IF(T27="Probabilidad",(AA26-(+AA26*W27)),IF(T27="Impacto",L27,"")),"")</f>
        <v/>
      </c>
      <c r="AB27" s="137" t="str">
        <f t="shared" si="47"/>
        <v/>
      </c>
      <c r="AC27" s="138" t="str">
        <f t="shared" si="48"/>
        <v/>
      </c>
      <c r="AD27" s="137" t="str">
        <f t="shared" si="49"/>
        <v/>
      </c>
      <c r="AE27" s="138" t="str">
        <f t="shared" si="50"/>
        <v/>
      </c>
      <c r="AF27" s="139" t="str">
        <f t="shared" si="51"/>
        <v/>
      </c>
      <c r="AG27" s="140"/>
      <c r="AH27" s="121"/>
      <c r="AI27" s="129"/>
      <c r="AJ27" s="147"/>
      <c r="AK27" s="147"/>
      <c r="AL27" s="121"/>
      <c r="AM27" s="142"/>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row>
    <row r="28" spans="1:71" s="145" customFormat="1" ht="226.5" customHeight="1" x14ac:dyDescent="0.25">
      <c r="A28" s="325">
        <v>8</v>
      </c>
      <c r="B28" s="326" t="s">
        <v>225</v>
      </c>
      <c r="C28" s="329" t="s">
        <v>226</v>
      </c>
      <c r="D28" s="329" t="s">
        <v>227</v>
      </c>
      <c r="E28" s="299" t="s">
        <v>120</v>
      </c>
      <c r="F28" s="349" t="s">
        <v>228</v>
      </c>
      <c r="G28" s="299" t="s">
        <v>229</v>
      </c>
      <c r="H28" s="301" t="s">
        <v>422</v>
      </c>
      <c r="I28" s="299" t="s">
        <v>115</v>
      </c>
      <c r="J28" s="303">
        <v>1460</v>
      </c>
      <c r="K28" s="305" t="str">
        <f>IF(J28&lt;=0,"",IF(J28&lt;=2,"Muy Baja",IF(J28&lt;=24,"Baja",IF(J28&lt;=500,"Media",IF(J28&lt;=5000,"Alta","Muy Alta")))))</f>
        <v>Alta</v>
      </c>
      <c r="L28" s="308">
        <f>IF(K28="","",IF(K28="Muy Baja",0.2,IF(K28="Baja",0.4,IF(K28="Media",0.6,IF(K28="Alta",0.8,IF(K28="Muy Alta",1,))))))</f>
        <v>0.8</v>
      </c>
      <c r="M28" s="311" t="s">
        <v>560</v>
      </c>
      <c r="N28" s="131" t="str">
        <f>IF(NOT(ISERROR(MATCH(M28,'Tabla Impacto'!$B$221:$B$223,0))),'Tabla Impacto'!$F$223&amp;"Por favor no seleccionar los criterios de impacto(Afectación Económica o presupuestal y Pérdida Reputacional)",M28)</f>
        <v xml:space="preserve"> El riesgo afecta la imagen de la entidad con algunos usuarios de relevancia frente al logro de los objetivos</v>
      </c>
      <c r="O28" s="305" t="str">
        <f>IF(OR(N28='Tabla Impacto'!$C$11,N28='Tabla Impacto'!$D$11),"Leve",IF(OR(N28='Tabla Impacto'!$C$12,N28='Tabla Impacto'!$D$12),"Menor",IF(OR(N28='Tabla Impacto'!$C$13,N28='Tabla Impacto'!$D$13),"Moderado",IF(OR(N28='Tabla Impacto'!$C$14,N28='Tabla Impacto'!$D$14),"Mayor",IF(OR(N28='Tabla Impacto'!$C$15,N28='Tabla Impacto'!$D$15),"Catastrófico","")))))</f>
        <v>Moderado</v>
      </c>
      <c r="P28" s="308">
        <f>IF(O28="","",IF(O28="Leve",0.2,IF(O28="Menor",0.4,IF(O28="Moderado",0.6,IF(O28="Mayor",0.8,IF(O28="Catastrófico",1,))))))</f>
        <v>0.6</v>
      </c>
      <c r="Q28" s="296"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Alto</v>
      </c>
      <c r="R28" s="132">
        <v>1</v>
      </c>
      <c r="S28" s="100" t="s">
        <v>407</v>
      </c>
      <c r="T28" s="133" t="str">
        <f t="shared" si="45"/>
        <v>Probabilidad</v>
      </c>
      <c r="U28" s="134" t="s">
        <v>14</v>
      </c>
      <c r="V28" s="134" t="s">
        <v>9</v>
      </c>
      <c r="W28" s="135" t="str">
        <f t="shared" si="46"/>
        <v>40%</v>
      </c>
      <c r="X28" s="134" t="s">
        <v>19</v>
      </c>
      <c r="Y28" s="134" t="s">
        <v>22</v>
      </c>
      <c r="Z28" s="134" t="s">
        <v>110</v>
      </c>
      <c r="AA28" s="136">
        <f t="shared" ref="AA28:AA46" si="52">IFERROR(IF(T28="Probabilidad",(L28-(+L28*W28)),IF(T28="Impacto",L28,"")),"")</f>
        <v>0.48</v>
      </c>
      <c r="AB28" s="137" t="str">
        <f t="shared" si="47"/>
        <v>Media</v>
      </c>
      <c r="AC28" s="138">
        <f t="shared" si="48"/>
        <v>0.48</v>
      </c>
      <c r="AD28" s="137" t="str">
        <f t="shared" si="49"/>
        <v>Moderado</v>
      </c>
      <c r="AE28" s="138">
        <f t="shared" si="50"/>
        <v>0.6</v>
      </c>
      <c r="AF28" s="139" t="str">
        <f t="shared" si="51"/>
        <v>Moderado</v>
      </c>
      <c r="AG28" s="140" t="s">
        <v>122</v>
      </c>
      <c r="AH28" s="159" t="s">
        <v>230</v>
      </c>
      <c r="AI28" s="160" t="s">
        <v>219</v>
      </c>
      <c r="AJ28" s="130">
        <v>44562</v>
      </c>
      <c r="AK28" s="130" t="s">
        <v>408</v>
      </c>
      <c r="AL28" s="159" t="s">
        <v>231</v>
      </c>
      <c r="AM28" s="142"/>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row>
    <row r="29" spans="1:71" s="145" customFormat="1" ht="151.5" customHeight="1" x14ac:dyDescent="0.25">
      <c r="A29" s="325"/>
      <c r="B29" s="327"/>
      <c r="C29" s="331"/>
      <c r="D29" s="330"/>
      <c r="E29" s="300"/>
      <c r="F29" s="300"/>
      <c r="G29" s="300"/>
      <c r="H29" s="302"/>
      <c r="I29" s="300"/>
      <c r="J29" s="304"/>
      <c r="K29" s="306"/>
      <c r="L29" s="309"/>
      <c r="M29" s="312"/>
      <c r="N29" s="146"/>
      <c r="O29" s="306"/>
      <c r="P29" s="309"/>
      <c r="Q29" s="297"/>
      <c r="R29" s="132">
        <v>2</v>
      </c>
      <c r="S29" s="100"/>
      <c r="T29" s="133" t="str">
        <f t="shared" si="45"/>
        <v/>
      </c>
      <c r="U29" s="134"/>
      <c r="V29" s="134"/>
      <c r="W29" s="135"/>
      <c r="X29" s="134"/>
      <c r="Y29" s="134"/>
      <c r="Z29" s="134"/>
      <c r="AA29" s="136" t="str">
        <f>IFERROR(IF(T29="Probabilidad",(AA28-(+AA28*W29)),IF(T29="Impacto",L29,"")),"")</f>
        <v/>
      </c>
      <c r="AB29" s="137" t="str">
        <f t="shared" si="47"/>
        <v/>
      </c>
      <c r="AC29" s="138" t="str">
        <f t="shared" si="48"/>
        <v/>
      </c>
      <c r="AD29" s="137" t="str">
        <f t="shared" si="49"/>
        <v/>
      </c>
      <c r="AE29" s="138" t="str">
        <f t="shared" si="50"/>
        <v/>
      </c>
      <c r="AF29" s="139" t="str">
        <f t="shared" si="51"/>
        <v/>
      </c>
      <c r="AG29" s="140"/>
      <c r="AH29" s="121"/>
      <c r="AI29" s="129"/>
      <c r="AJ29" s="147"/>
      <c r="AK29" s="147"/>
      <c r="AL29" s="121"/>
      <c r="AM29" s="142"/>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row>
    <row r="30" spans="1:71" s="145" customFormat="1" ht="151.5" customHeight="1" x14ac:dyDescent="0.25">
      <c r="A30" s="325"/>
      <c r="B30" s="328"/>
      <c r="C30" s="331"/>
      <c r="D30" s="330"/>
      <c r="E30" s="300"/>
      <c r="F30" s="300"/>
      <c r="G30" s="300"/>
      <c r="H30" s="302"/>
      <c r="I30" s="300"/>
      <c r="J30" s="304"/>
      <c r="K30" s="307"/>
      <c r="L30" s="310"/>
      <c r="M30" s="312"/>
      <c r="N30" s="146"/>
      <c r="O30" s="307"/>
      <c r="P30" s="310"/>
      <c r="Q30" s="298"/>
      <c r="R30" s="132">
        <v>3</v>
      </c>
      <c r="S30" s="100"/>
      <c r="T30" s="133" t="str">
        <f t="shared" si="45"/>
        <v/>
      </c>
      <c r="U30" s="134"/>
      <c r="V30" s="134"/>
      <c r="W30" s="135"/>
      <c r="X30" s="134"/>
      <c r="Y30" s="134"/>
      <c r="Z30" s="134"/>
      <c r="AA30" s="136" t="str">
        <f>IFERROR(IF(T30="Probabilidad",(AA29-(+AA29*W30)),IF(T30="Impacto",L30,"")),"")</f>
        <v/>
      </c>
      <c r="AB30" s="137" t="str">
        <f t="shared" si="47"/>
        <v/>
      </c>
      <c r="AC30" s="138" t="str">
        <f t="shared" si="48"/>
        <v/>
      </c>
      <c r="AD30" s="137" t="str">
        <f t="shared" si="49"/>
        <v/>
      </c>
      <c r="AE30" s="138" t="str">
        <f t="shared" si="50"/>
        <v/>
      </c>
      <c r="AF30" s="139" t="str">
        <f t="shared" si="51"/>
        <v/>
      </c>
      <c r="AG30" s="140"/>
      <c r="AH30" s="121"/>
      <c r="AI30" s="129"/>
      <c r="AJ30" s="147"/>
      <c r="AK30" s="147"/>
      <c r="AL30" s="121"/>
      <c r="AM30" s="142"/>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row>
    <row r="31" spans="1:71" s="145" customFormat="1" ht="151.5" customHeight="1" x14ac:dyDescent="0.25">
      <c r="A31" s="325">
        <v>9</v>
      </c>
      <c r="B31" s="326" t="s">
        <v>232</v>
      </c>
      <c r="C31" s="329" t="s">
        <v>226</v>
      </c>
      <c r="D31" s="329" t="s">
        <v>227</v>
      </c>
      <c r="E31" s="299" t="s">
        <v>118</v>
      </c>
      <c r="F31" s="299" t="s">
        <v>233</v>
      </c>
      <c r="G31" s="299" t="s">
        <v>495</v>
      </c>
      <c r="H31" s="301" t="s">
        <v>234</v>
      </c>
      <c r="I31" s="299" t="s">
        <v>348</v>
      </c>
      <c r="J31" s="303">
        <v>1460</v>
      </c>
      <c r="K31" s="305" t="str">
        <f>IF(J31&lt;=0,"",IF(J31&lt;=2,"Muy Baja",IF(J31&lt;=24,"Baja",IF(J31&lt;=500,"Media",IF(J31&lt;=5000,"Alta","Muy Alta")))))</f>
        <v>Alta</v>
      </c>
      <c r="L31" s="308">
        <f>IF(K31="","",IF(K31="Muy Baja",0.2,IF(K31="Baja",0.4,IF(K31="Media",0.6,IF(K31="Alta",0.8,IF(K31="Muy Alta",1,))))))</f>
        <v>0.8</v>
      </c>
      <c r="M31" s="311" t="s">
        <v>567</v>
      </c>
      <c r="N31" s="131" t="str">
        <f>IF(NOT(ISERROR(MATCH(M31,'Tabla Impacto'!$B$221:$B$223,0))),'Tabla Impacto'!$F$223&amp;"Por favor no seleccionar los criterios de impacto(Afectación Económica o presupuestal y Pérdida Reputacional)",M31)</f>
        <v xml:space="preserve"> El riesgo afecta la imagen de la entidad con efecto publicitario sostenido a nivel de sector administrativo, nivel departamental o municipal</v>
      </c>
      <c r="O31" s="305" t="str">
        <f>IF(OR(N31='Tabla Impacto'!$C$11,N31='Tabla Impacto'!$D$11),"Leve",IF(OR(N31='Tabla Impacto'!$C$12,N31='Tabla Impacto'!$D$12),"Menor",IF(OR(N31='Tabla Impacto'!$C$13,N31='Tabla Impacto'!$D$13),"Moderado",IF(OR(N31='Tabla Impacto'!$C$14,N31='Tabla Impacto'!$D$14),"Mayor",IF(OR(N31='Tabla Impacto'!$C$15,N31='Tabla Impacto'!$D$15),"Catastrófico","")))))</f>
        <v>Mayor</v>
      </c>
      <c r="P31" s="308">
        <f>IF(O31="","",IF(O31="Leve",0.2,IF(O31="Menor",0.4,IF(O31="Moderado",0.6,IF(O31="Mayor",0.8,IF(O31="Catastrófico",1,))))))</f>
        <v>0.8</v>
      </c>
      <c r="Q31" s="296" t="str">
        <f>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Alto</v>
      </c>
      <c r="R31" s="132">
        <v>1</v>
      </c>
      <c r="S31" s="122" t="s">
        <v>235</v>
      </c>
      <c r="T31" s="133" t="str">
        <f t="shared" si="45"/>
        <v>Probabilidad</v>
      </c>
      <c r="U31" s="134" t="s">
        <v>14</v>
      </c>
      <c r="V31" s="134" t="s">
        <v>9</v>
      </c>
      <c r="W31" s="135" t="str">
        <f t="shared" si="46"/>
        <v>40%</v>
      </c>
      <c r="X31" s="134" t="s">
        <v>19</v>
      </c>
      <c r="Y31" s="134" t="s">
        <v>22</v>
      </c>
      <c r="Z31" s="134" t="s">
        <v>110</v>
      </c>
      <c r="AA31" s="136">
        <f t="shared" si="52"/>
        <v>0.48</v>
      </c>
      <c r="AB31" s="137" t="str">
        <f t="shared" si="47"/>
        <v>Media</v>
      </c>
      <c r="AC31" s="138">
        <f t="shared" si="48"/>
        <v>0.48</v>
      </c>
      <c r="AD31" s="137" t="str">
        <f t="shared" si="49"/>
        <v>Mayor</v>
      </c>
      <c r="AE31" s="138">
        <f t="shared" si="50"/>
        <v>0.8</v>
      </c>
      <c r="AF31" s="139" t="str">
        <f t="shared" si="51"/>
        <v>Alto</v>
      </c>
      <c r="AG31" s="140" t="s">
        <v>122</v>
      </c>
      <c r="AH31" s="159" t="s">
        <v>237</v>
      </c>
      <c r="AI31" s="160" t="s">
        <v>219</v>
      </c>
      <c r="AJ31" s="130">
        <v>44562</v>
      </c>
      <c r="AK31" s="130" t="s">
        <v>408</v>
      </c>
      <c r="AL31" s="159" t="s">
        <v>238</v>
      </c>
      <c r="AM31" s="142"/>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row>
    <row r="32" spans="1:71" s="145" customFormat="1" ht="151.5" customHeight="1" x14ac:dyDescent="0.25">
      <c r="A32" s="325"/>
      <c r="B32" s="327"/>
      <c r="C32" s="331"/>
      <c r="D32" s="330"/>
      <c r="E32" s="300"/>
      <c r="F32" s="300"/>
      <c r="G32" s="300"/>
      <c r="H32" s="302"/>
      <c r="I32" s="300"/>
      <c r="J32" s="304"/>
      <c r="K32" s="306"/>
      <c r="L32" s="309"/>
      <c r="M32" s="312"/>
      <c r="N32" s="146"/>
      <c r="O32" s="306"/>
      <c r="P32" s="309"/>
      <c r="Q32" s="297"/>
      <c r="R32" s="132">
        <v>2</v>
      </c>
      <c r="S32" s="122" t="s">
        <v>236</v>
      </c>
      <c r="T32" s="133" t="str">
        <f t="shared" si="45"/>
        <v>Probabilidad</v>
      </c>
      <c r="U32" s="134" t="s">
        <v>14</v>
      </c>
      <c r="V32" s="134" t="s">
        <v>9</v>
      </c>
      <c r="W32" s="135" t="str">
        <f t="shared" si="46"/>
        <v>40%</v>
      </c>
      <c r="X32" s="134" t="s">
        <v>19</v>
      </c>
      <c r="Y32" s="134" t="s">
        <v>22</v>
      </c>
      <c r="Z32" s="134" t="s">
        <v>110</v>
      </c>
      <c r="AA32" s="136">
        <f>IFERROR(IF(T32="Probabilidad",(AA31-(+AA31*W32)),IF(T32="Impacto",L32,"")),"")</f>
        <v>0.28799999999999998</v>
      </c>
      <c r="AB32" s="137" t="str">
        <f t="shared" si="47"/>
        <v>Baja</v>
      </c>
      <c r="AC32" s="138">
        <f t="shared" si="48"/>
        <v>0.28799999999999998</v>
      </c>
      <c r="AD32" s="137" t="str">
        <f t="shared" si="49"/>
        <v>Mayor</v>
      </c>
      <c r="AE32" s="138">
        <v>0.8</v>
      </c>
      <c r="AF32" s="139" t="str">
        <f t="shared" si="51"/>
        <v>Alto</v>
      </c>
      <c r="AG32" s="140" t="s">
        <v>122</v>
      </c>
      <c r="AH32" s="159" t="s">
        <v>239</v>
      </c>
      <c r="AI32" s="160" t="s">
        <v>219</v>
      </c>
      <c r="AJ32" s="130">
        <v>44562</v>
      </c>
      <c r="AK32" s="130" t="s">
        <v>408</v>
      </c>
      <c r="AL32" s="159" t="s">
        <v>238</v>
      </c>
      <c r="AM32" s="142"/>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row>
    <row r="33" spans="1:71" s="145" customFormat="1" ht="151.5" customHeight="1" x14ac:dyDescent="0.25">
      <c r="A33" s="325"/>
      <c r="B33" s="328"/>
      <c r="C33" s="331"/>
      <c r="D33" s="330"/>
      <c r="E33" s="300"/>
      <c r="F33" s="300"/>
      <c r="G33" s="300"/>
      <c r="H33" s="302"/>
      <c r="I33" s="300"/>
      <c r="J33" s="304"/>
      <c r="K33" s="307"/>
      <c r="L33" s="310"/>
      <c r="M33" s="312"/>
      <c r="N33" s="146"/>
      <c r="O33" s="307"/>
      <c r="P33" s="310"/>
      <c r="Q33" s="298"/>
      <c r="R33" s="132">
        <v>3</v>
      </c>
      <c r="S33" s="100"/>
      <c r="T33" s="133" t="str">
        <f t="shared" si="45"/>
        <v/>
      </c>
      <c r="U33" s="134"/>
      <c r="V33" s="134"/>
      <c r="W33" s="135"/>
      <c r="X33" s="134"/>
      <c r="Y33" s="134"/>
      <c r="Z33" s="134"/>
      <c r="AA33" s="136" t="str">
        <f>IFERROR(IF(T33="Probabilidad",(AA32-(+AA32*W33)),IF(T33="Impacto",L33,"")),"")</f>
        <v/>
      </c>
      <c r="AB33" s="137" t="str">
        <f t="shared" si="47"/>
        <v/>
      </c>
      <c r="AC33" s="138" t="str">
        <f t="shared" si="48"/>
        <v/>
      </c>
      <c r="AD33" s="137" t="str">
        <f t="shared" si="49"/>
        <v/>
      </c>
      <c r="AE33" s="138" t="str">
        <f t="shared" si="50"/>
        <v/>
      </c>
      <c r="AF33" s="139" t="str">
        <f t="shared" si="51"/>
        <v/>
      </c>
      <c r="AG33" s="140"/>
      <c r="AH33" s="121"/>
      <c r="AI33" s="129"/>
      <c r="AJ33" s="147"/>
      <c r="AK33" s="147"/>
      <c r="AL33" s="121"/>
      <c r="AM33" s="142"/>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row>
    <row r="34" spans="1:71" s="145" customFormat="1" ht="151.5" customHeight="1" x14ac:dyDescent="0.25">
      <c r="A34" s="325">
        <v>10</v>
      </c>
      <c r="B34" s="326" t="s">
        <v>232</v>
      </c>
      <c r="C34" s="329" t="s">
        <v>226</v>
      </c>
      <c r="D34" s="329" t="s">
        <v>227</v>
      </c>
      <c r="E34" s="299" t="s">
        <v>120</v>
      </c>
      <c r="F34" s="299" t="s">
        <v>592</v>
      </c>
      <c r="G34" s="299" t="s">
        <v>240</v>
      </c>
      <c r="H34" s="301" t="s">
        <v>241</v>
      </c>
      <c r="I34" s="299" t="s">
        <v>348</v>
      </c>
      <c r="J34" s="303">
        <v>1460</v>
      </c>
      <c r="K34" s="305" t="str">
        <f>IF(J34&lt;=0,"",IF(J34&lt;=2,"Muy Baja",IF(J34&lt;=24,"Baja",IF(J34&lt;=500,"Media",IF(J34&lt;=5000,"Alta","Muy Alta")))))</f>
        <v>Alta</v>
      </c>
      <c r="L34" s="308">
        <f>IF(K34="","",IF(K34="Muy Baja",0.2,IF(K34="Baja",0.4,IF(K34="Media",0.6,IF(K34="Alta",0.8,IF(K34="Muy Alta",1,))))))</f>
        <v>0.8</v>
      </c>
      <c r="M34" s="311" t="s">
        <v>560</v>
      </c>
      <c r="N34" s="131" t="str">
        <f>IF(NOT(ISERROR(MATCH(M34,'Tabla Impacto'!$B$221:$B$223,0))),'Tabla Impacto'!$F$223&amp;"Por favor no seleccionar los criterios de impacto(Afectación Económica o presupuestal y Pérdida Reputacional)",M34)</f>
        <v xml:space="preserve"> El riesgo afecta la imagen de la entidad con algunos usuarios de relevancia frente al logro de los objetivos</v>
      </c>
      <c r="O34" s="305" t="str">
        <f>IF(OR(N34='Tabla Impacto'!$C$11,N34='Tabla Impacto'!$D$11),"Leve",IF(OR(N34='Tabla Impacto'!$C$12,N34='Tabla Impacto'!$D$12),"Menor",IF(OR(N34='Tabla Impacto'!$C$13,N34='Tabla Impacto'!$D$13),"Moderado",IF(OR(N34='Tabla Impacto'!$C$14,N34='Tabla Impacto'!$D$14),"Mayor",IF(OR(N34='Tabla Impacto'!$C$15,N34='Tabla Impacto'!$D$15),"Catastrófico","")))))</f>
        <v>Moderado</v>
      </c>
      <c r="P34" s="308">
        <f>IF(O34="","",IF(O34="Leve",0.2,IF(O34="Menor",0.4,IF(O34="Moderado",0.6,IF(O34="Mayor",0.8,IF(O34="Catastrófico",1,))))))</f>
        <v>0.6</v>
      </c>
      <c r="Q34" s="296" t="str">
        <f>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Alto</v>
      </c>
      <c r="R34" s="132">
        <v>1</v>
      </c>
      <c r="S34" s="100" t="s">
        <v>235</v>
      </c>
      <c r="T34" s="133" t="str">
        <f t="shared" si="45"/>
        <v>Probabilidad</v>
      </c>
      <c r="U34" s="134" t="s">
        <v>14</v>
      </c>
      <c r="V34" s="134" t="s">
        <v>9</v>
      </c>
      <c r="W34" s="135" t="str">
        <f t="shared" si="46"/>
        <v>40%</v>
      </c>
      <c r="X34" s="134" t="s">
        <v>19</v>
      </c>
      <c r="Y34" s="134" t="s">
        <v>23</v>
      </c>
      <c r="Z34" s="134" t="s">
        <v>110</v>
      </c>
      <c r="AA34" s="136">
        <f t="shared" si="52"/>
        <v>0.48</v>
      </c>
      <c r="AB34" s="137" t="str">
        <f t="shared" si="47"/>
        <v>Media</v>
      </c>
      <c r="AC34" s="138">
        <f t="shared" si="48"/>
        <v>0.48</v>
      </c>
      <c r="AD34" s="137" t="str">
        <f t="shared" si="49"/>
        <v>Moderado</v>
      </c>
      <c r="AE34" s="138">
        <f t="shared" si="50"/>
        <v>0.6</v>
      </c>
      <c r="AF34" s="139" t="str">
        <f t="shared" si="51"/>
        <v>Moderado</v>
      </c>
      <c r="AG34" s="140" t="s">
        <v>122</v>
      </c>
      <c r="AH34" s="159" t="s">
        <v>244</v>
      </c>
      <c r="AI34" s="160" t="s">
        <v>219</v>
      </c>
      <c r="AJ34" s="130">
        <v>44562</v>
      </c>
      <c r="AK34" s="130" t="s">
        <v>408</v>
      </c>
      <c r="AL34" s="159" t="s">
        <v>243</v>
      </c>
      <c r="AM34" s="129"/>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row>
    <row r="35" spans="1:71" s="145" customFormat="1" ht="151.5" customHeight="1" x14ac:dyDescent="0.25">
      <c r="A35" s="325"/>
      <c r="B35" s="327"/>
      <c r="C35" s="331"/>
      <c r="D35" s="330"/>
      <c r="E35" s="300"/>
      <c r="F35" s="300"/>
      <c r="G35" s="300"/>
      <c r="H35" s="302"/>
      <c r="I35" s="300"/>
      <c r="J35" s="304"/>
      <c r="K35" s="306"/>
      <c r="L35" s="309"/>
      <c r="M35" s="312"/>
      <c r="N35" s="146"/>
      <c r="O35" s="306"/>
      <c r="P35" s="309"/>
      <c r="Q35" s="297"/>
      <c r="R35" s="132">
        <v>2</v>
      </c>
      <c r="S35" s="100" t="s">
        <v>236</v>
      </c>
      <c r="T35" s="133" t="str">
        <f t="shared" si="45"/>
        <v>Probabilidad</v>
      </c>
      <c r="U35" s="134" t="s">
        <v>14</v>
      </c>
      <c r="V35" s="134" t="s">
        <v>9</v>
      </c>
      <c r="W35" s="135" t="str">
        <f t="shared" si="46"/>
        <v>40%</v>
      </c>
      <c r="X35" s="134" t="s">
        <v>19</v>
      </c>
      <c r="Y35" s="134" t="s">
        <v>23</v>
      </c>
      <c r="Z35" s="134" t="s">
        <v>111</v>
      </c>
      <c r="AA35" s="136">
        <f>IFERROR(IF(T35="Probabilidad",(AA34-(+AA34*W35)),IF(T35="Impacto",L35,"")),"")</f>
        <v>0.28799999999999998</v>
      </c>
      <c r="AB35" s="137" t="str">
        <f t="shared" si="47"/>
        <v>Baja</v>
      </c>
      <c r="AC35" s="138">
        <f t="shared" si="48"/>
        <v>0.28799999999999998</v>
      </c>
      <c r="AD35" s="137" t="str">
        <f t="shared" si="49"/>
        <v>Moderado</v>
      </c>
      <c r="AE35" s="138">
        <v>0.6</v>
      </c>
      <c r="AF35" s="139" t="str">
        <f t="shared" si="51"/>
        <v>Moderado</v>
      </c>
      <c r="AG35" s="140" t="s">
        <v>122</v>
      </c>
      <c r="AH35" s="159" t="s">
        <v>244</v>
      </c>
      <c r="AI35" s="160" t="s">
        <v>219</v>
      </c>
      <c r="AJ35" s="130">
        <v>44562</v>
      </c>
      <c r="AK35" s="130" t="s">
        <v>408</v>
      </c>
      <c r="AL35" s="159" t="s">
        <v>243</v>
      </c>
      <c r="AM35" s="129"/>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row>
    <row r="36" spans="1:71" s="145" customFormat="1" ht="151.5" customHeight="1" x14ac:dyDescent="0.25">
      <c r="A36" s="325"/>
      <c r="B36" s="328"/>
      <c r="C36" s="331"/>
      <c r="D36" s="330"/>
      <c r="E36" s="300"/>
      <c r="F36" s="300"/>
      <c r="G36" s="300"/>
      <c r="H36" s="302"/>
      <c r="I36" s="300"/>
      <c r="J36" s="304"/>
      <c r="K36" s="307"/>
      <c r="L36" s="310"/>
      <c r="M36" s="312"/>
      <c r="N36" s="146"/>
      <c r="O36" s="307"/>
      <c r="P36" s="310"/>
      <c r="Q36" s="298"/>
      <c r="R36" s="132">
        <v>3</v>
      </c>
      <c r="S36" s="100" t="s">
        <v>242</v>
      </c>
      <c r="T36" s="133" t="str">
        <f t="shared" si="45"/>
        <v>Probabilidad</v>
      </c>
      <c r="U36" s="134" t="s">
        <v>15</v>
      </c>
      <c r="V36" s="134" t="s">
        <v>9</v>
      </c>
      <c r="W36" s="135" t="str">
        <f t="shared" si="46"/>
        <v>30%</v>
      </c>
      <c r="X36" s="134" t="s">
        <v>19</v>
      </c>
      <c r="Y36" s="134" t="s">
        <v>22</v>
      </c>
      <c r="Z36" s="134" t="s">
        <v>110</v>
      </c>
      <c r="AA36" s="136">
        <f>IFERROR(IF(T36="Probabilidad",(AA35-(+AA35*W36)),IF(T36="Impacto",L36,"")),"")</f>
        <v>0.2016</v>
      </c>
      <c r="AB36" s="137" t="str">
        <f t="shared" si="47"/>
        <v>Baja</v>
      </c>
      <c r="AC36" s="138">
        <f t="shared" si="48"/>
        <v>0.2016</v>
      </c>
      <c r="AD36" s="137" t="str">
        <f t="shared" si="49"/>
        <v>Moderado</v>
      </c>
      <c r="AE36" s="138">
        <v>0.6</v>
      </c>
      <c r="AF36" s="139" t="str">
        <f t="shared" si="51"/>
        <v>Moderado</v>
      </c>
      <c r="AG36" s="140" t="s">
        <v>122</v>
      </c>
      <c r="AH36" s="159" t="s">
        <v>244</v>
      </c>
      <c r="AI36" s="160" t="s">
        <v>219</v>
      </c>
      <c r="AJ36" s="130">
        <v>44562</v>
      </c>
      <c r="AK36" s="130" t="s">
        <v>408</v>
      </c>
      <c r="AL36" s="159" t="s">
        <v>243</v>
      </c>
      <c r="AM36" s="129"/>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row>
    <row r="37" spans="1:71" s="145" customFormat="1" ht="285" customHeight="1" x14ac:dyDescent="0.25">
      <c r="A37" s="325">
        <v>11</v>
      </c>
      <c r="B37" s="326" t="s">
        <v>245</v>
      </c>
      <c r="C37" s="329" t="s">
        <v>386</v>
      </c>
      <c r="D37" s="329" t="s">
        <v>423</v>
      </c>
      <c r="E37" s="299" t="s">
        <v>118</v>
      </c>
      <c r="F37" s="349" t="s">
        <v>395</v>
      </c>
      <c r="G37" s="349" t="s">
        <v>396</v>
      </c>
      <c r="H37" s="301" t="s">
        <v>424</v>
      </c>
      <c r="I37" s="299" t="s">
        <v>115</v>
      </c>
      <c r="J37" s="303">
        <v>20</v>
      </c>
      <c r="K37" s="305" t="str">
        <f>IF(J37&lt;=0,"",IF(J37&lt;=2,"Muy Baja",IF(J37&lt;=24,"Baja",IF(J37&lt;=500,"Media",IF(J37&lt;=5000,"Alta","Muy Alta")))))</f>
        <v>Baja</v>
      </c>
      <c r="L37" s="308">
        <f>IF(K37="","",IF(K37="Muy Baja",0.2,IF(K37="Baja",0.4,IF(K37="Media",0.6,IF(K37="Alta",0.8,IF(K37="Muy Alta",1,))))))</f>
        <v>0.4</v>
      </c>
      <c r="M37" s="311" t="s">
        <v>567</v>
      </c>
      <c r="N37" s="131" t="str">
        <f>IF(NOT(ISERROR(MATCH(M37,'Tabla Impacto'!$B$221:$B$223,0))),'Tabla Impacto'!$F$223&amp;"Por favor no seleccionar los criterios de impacto(Afectación Económica o presupuestal y Pérdida Reputacional)",M37)</f>
        <v xml:space="preserve"> El riesgo afecta la imagen de la entidad con efecto publicitario sostenido a nivel de sector administrativo, nivel departamental o municipal</v>
      </c>
      <c r="O37" s="305" t="str">
        <f>IF(OR(N37='Tabla Impacto'!$C$11,N37='Tabla Impacto'!$D$11),"Leve",IF(OR(N37='Tabla Impacto'!$C$12,N37='Tabla Impacto'!$D$12),"Menor",IF(OR(N37='Tabla Impacto'!$C$13,N37='Tabla Impacto'!$D$13),"Moderado",IF(OR(N37='Tabla Impacto'!$C$14,N37='Tabla Impacto'!$D$14),"Mayor",IF(OR(N37='Tabla Impacto'!$C$15,N37='Tabla Impacto'!$D$15),"Catastrófico","")))))</f>
        <v>Mayor</v>
      </c>
      <c r="P37" s="308">
        <f>IF(O37="","",IF(O37="Leve",0.2,IF(O37="Menor",0.4,IF(O37="Moderado",0.6,IF(O37="Mayor",0.8,IF(O37="Catastrófico",1,))))))</f>
        <v>0.8</v>
      </c>
      <c r="Q37" s="296" t="str">
        <f>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Alto</v>
      </c>
      <c r="R37" s="132">
        <v>1</v>
      </c>
      <c r="S37" s="100" t="s">
        <v>397</v>
      </c>
      <c r="T37" s="133" t="str">
        <f t="shared" si="45"/>
        <v>Probabilidad</v>
      </c>
      <c r="U37" s="134" t="s">
        <v>14</v>
      </c>
      <c r="V37" s="134" t="s">
        <v>9</v>
      </c>
      <c r="W37" s="135" t="str">
        <f t="shared" si="46"/>
        <v>40%</v>
      </c>
      <c r="X37" s="134" t="s">
        <v>19</v>
      </c>
      <c r="Y37" s="134" t="s">
        <v>22</v>
      </c>
      <c r="Z37" s="134" t="s">
        <v>110</v>
      </c>
      <c r="AA37" s="136">
        <f t="shared" si="52"/>
        <v>0.24</v>
      </c>
      <c r="AB37" s="137" t="str">
        <f t="shared" si="47"/>
        <v>Baja</v>
      </c>
      <c r="AC37" s="138">
        <f t="shared" si="48"/>
        <v>0.24</v>
      </c>
      <c r="AD37" s="137" t="str">
        <f t="shared" si="49"/>
        <v>Mayor</v>
      </c>
      <c r="AE37" s="138">
        <f t="shared" si="50"/>
        <v>0.8</v>
      </c>
      <c r="AF37" s="139" t="str">
        <f t="shared" si="51"/>
        <v>Alto</v>
      </c>
      <c r="AG37" s="140" t="s">
        <v>122</v>
      </c>
      <c r="AH37" s="159" t="s">
        <v>398</v>
      </c>
      <c r="AI37" s="123" t="s">
        <v>247</v>
      </c>
      <c r="AJ37" s="130">
        <v>44562</v>
      </c>
      <c r="AK37" s="130" t="s">
        <v>408</v>
      </c>
      <c r="AL37" s="121" t="s">
        <v>399</v>
      </c>
      <c r="AM37" s="129"/>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row>
    <row r="38" spans="1:71" s="145" customFormat="1" ht="151.5" customHeight="1" x14ac:dyDescent="0.25">
      <c r="A38" s="325"/>
      <c r="B38" s="327"/>
      <c r="C38" s="330"/>
      <c r="D38" s="330"/>
      <c r="E38" s="300"/>
      <c r="F38" s="300"/>
      <c r="G38" s="300"/>
      <c r="H38" s="302"/>
      <c r="I38" s="300"/>
      <c r="J38" s="304"/>
      <c r="K38" s="306"/>
      <c r="L38" s="309"/>
      <c r="M38" s="312"/>
      <c r="N38" s="146"/>
      <c r="O38" s="306"/>
      <c r="P38" s="309"/>
      <c r="Q38" s="297"/>
      <c r="R38" s="132">
        <v>2</v>
      </c>
      <c r="S38" s="100"/>
      <c r="T38" s="133" t="str">
        <f t="shared" si="45"/>
        <v/>
      </c>
      <c r="U38" s="134"/>
      <c r="V38" s="134"/>
      <c r="W38" s="135"/>
      <c r="X38" s="134"/>
      <c r="Y38" s="134"/>
      <c r="Z38" s="134"/>
      <c r="AA38" s="136" t="str">
        <f>IFERROR(IF(T38="Probabilidad",(AA37-(+AA37*W38)),IF(T38="Impacto",L38,"")),"")</f>
        <v/>
      </c>
      <c r="AB38" s="137" t="str">
        <f t="shared" si="47"/>
        <v/>
      </c>
      <c r="AC38" s="138" t="str">
        <f t="shared" si="48"/>
        <v/>
      </c>
      <c r="AD38" s="137" t="str">
        <f t="shared" si="49"/>
        <v/>
      </c>
      <c r="AE38" s="138" t="str">
        <f t="shared" si="50"/>
        <v/>
      </c>
      <c r="AF38" s="139" t="str">
        <f t="shared" si="51"/>
        <v/>
      </c>
      <c r="AG38" s="140"/>
      <c r="AH38" s="121"/>
      <c r="AI38" s="129"/>
      <c r="AJ38" s="147"/>
      <c r="AK38" s="147"/>
      <c r="AL38" s="121"/>
      <c r="AM38" s="129"/>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row>
    <row r="39" spans="1:71" s="145" customFormat="1" ht="151.5" customHeight="1" x14ac:dyDescent="0.25">
      <c r="A39" s="325"/>
      <c r="B39" s="328"/>
      <c r="C39" s="330"/>
      <c r="D39" s="330"/>
      <c r="E39" s="300"/>
      <c r="F39" s="300"/>
      <c r="G39" s="300"/>
      <c r="H39" s="302"/>
      <c r="I39" s="300"/>
      <c r="J39" s="304"/>
      <c r="K39" s="307"/>
      <c r="L39" s="310"/>
      <c r="M39" s="312"/>
      <c r="N39" s="146"/>
      <c r="O39" s="307"/>
      <c r="P39" s="310"/>
      <c r="Q39" s="298"/>
      <c r="R39" s="132">
        <v>3</v>
      </c>
      <c r="S39" s="100"/>
      <c r="T39" s="133" t="str">
        <f t="shared" si="45"/>
        <v/>
      </c>
      <c r="U39" s="134"/>
      <c r="V39" s="134"/>
      <c r="W39" s="135"/>
      <c r="X39" s="134"/>
      <c r="Y39" s="134"/>
      <c r="Z39" s="134"/>
      <c r="AA39" s="136" t="str">
        <f>IFERROR(IF(T39="Probabilidad",(AA38-(+AA38*W39)),IF(T39="Impacto",L39,"")),"")</f>
        <v/>
      </c>
      <c r="AB39" s="137" t="str">
        <f t="shared" si="47"/>
        <v/>
      </c>
      <c r="AC39" s="138" t="str">
        <f t="shared" si="48"/>
        <v/>
      </c>
      <c r="AD39" s="137" t="str">
        <f t="shared" si="49"/>
        <v/>
      </c>
      <c r="AE39" s="138" t="str">
        <f t="shared" si="50"/>
        <v/>
      </c>
      <c r="AF39" s="139" t="str">
        <f t="shared" si="51"/>
        <v/>
      </c>
      <c r="AG39" s="140"/>
      <c r="AH39" s="121"/>
      <c r="AI39" s="129"/>
      <c r="AJ39" s="147"/>
      <c r="AK39" s="147"/>
      <c r="AL39" s="121"/>
      <c r="AM39" s="129"/>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row>
    <row r="40" spans="1:71" s="145" customFormat="1" ht="176.25" customHeight="1" x14ac:dyDescent="0.25">
      <c r="A40" s="325">
        <v>12</v>
      </c>
      <c r="B40" s="326" t="s">
        <v>245</v>
      </c>
      <c r="C40" s="329" t="s">
        <v>386</v>
      </c>
      <c r="D40" s="329" t="s">
        <v>423</v>
      </c>
      <c r="E40" s="299" t="s">
        <v>120</v>
      </c>
      <c r="F40" s="349" t="s">
        <v>400</v>
      </c>
      <c r="G40" s="349" t="s">
        <v>396</v>
      </c>
      <c r="H40" s="301" t="s">
        <v>246</v>
      </c>
      <c r="I40" s="299" t="s">
        <v>115</v>
      </c>
      <c r="J40" s="303">
        <v>20</v>
      </c>
      <c r="K40" s="305" t="str">
        <f>IF(J40&lt;=0,"",IF(J40&lt;=2,"Muy Baja",IF(J40&lt;=24,"Baja",IF(J40&lt;=500,"Media",IF(J40&lt;=5000,"Alta","Muy Alta")))))</f>
        <v>Baja</v>
      </c>
      <c r="L40" s="308">
        <f>IF(K40="","",IF(K40="Muy Baja",0.2,IF(K40="Baja",0.4,IF(K40="Media",0.6,IF(K40="Alta",0.8,IF(K40="Muy Alta",1,))))))</f>
        <v>0.4</v>
      </c>
      <c r="M40" s="311" t="s">
        <v>560</v>
      </c>
      <c r="N40" s="131" t="str">
        <f>IF(NOT(ISERROR(MATCH(M40,'Tabla Impacto'!$B$221:$B$223,0))),'Tabla Impacto'!$F$223&amp;"Por favor no seleccionar los criterios de impacto(Afectación Económica o presupuestal y Pérdida Reputacional)",M40)</f>
        <v xml:space="preserve"> El riesgo afecta la imagen de la entidad con algunos usuarios de relevancia frente al logro de los objetivos</v>
      </c>
      <c r="O40" s="305" t="str">
        <f>IF(OR(N40='Tabla Impacto'!$C$11,N40='Tabla Impacto'!$D$11),"Leve",IF(OR(N40='Tabla Impacto'!$C$12,N40='Tabla Impacto'!$D$12),"Menor",IF(OR(N40='Tabla Impacto'!$C$13,N40='Tabla Impacto'!$D$13),"Moderado",IF(OR(N40='Tabla Impacto'!$C$14,N40='Tabla Impacto'!$D$14),"Mayor",IF(OR(N40='Tabla Impacto'!$C$15,N40='Tabla Impacto'!$D$15),"Catastrófico","")))))</f>
        <v>Moderado</v>
      </c>
      <c r="P40" s="308">
        <f>IF(O40="","",IF(O40="Leve",0.2,IF(O40="Menor",0.4,IF(O40="Moderado",0.6,IF(O40="Mayor",0.8,IF(O40="Catastrófico",1,))))))</f>
        <v>0.6</v>
      </c>
      <c r="Q40" s="296" t="str">
        <f>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Moderado</v>
      </c>
      <c r="R40" s="132">
        <v>1</v>
      </c>
      <c r="S40" s="100" t="s">
        <v>401</v>
      </c>
      <c r="T40" s="133" t="str">
        <f t="shared" si="45"/>
        <v>Probabilidad</v>
      </c>
      <c r="U40" s="134" t="s">
        <v>14</v>
      </c>
      <c r="V40" s="134" t="s">
        <v>9</v>
      </c>
      <c r="W40" s="135" t="str">
        <f t="shared" si="46"/>
        <v>40%</v>
      </c>
      <c r="X40" s="134" t="s">
        <v>19</v>
      </c>
      <c r="Y40" s="134" t="s">
        <v>22</v>
      </c>
      <c r="Z40" s="134" t="s">
        <v>110</v>
      </c>
      <c r="AA40" s="136">
        <f t="shared" si="52"/>
        <v>0.24</v>
      </c>
      <c r="AB40" s="137" t="str">
        <f t="shared" si="47"/>
        <v>Baja</v>
      </c>
      <c r="AC40" s="138">
        <f t="shared" si="48"/>
        <v>0.24</v>
      </c>
      <c r="AD40" s="137" t="str">
        <f t="shared" si="49"/>
        <v>Moderado</v>
      </c>
      <c r="AE40" s="138">
        <f t="shared" si="50"/>
        <v>0.6</v>
      </c>
      <c r="AF40" s="139" t="str">
        <f t="shared" si="51"/>
        <v>Moderado</v>
      </c>
      <c r="AG40" s="140" t="s">
        <v>122</v>
      </c>
      <c r="AH40" s="121" t="s">
        <v>402</v>
      </c>
      <c r="AI40" s="129" t="s">
        <v>247</v>
      </c>
      <c r="AJ40" s="130">
        <v>44562</v>
      </c>
      <c r="AK40" s="130" t="s">
        <v>408</v>
      </c>
      <c r="AL40" s="121" t="s">
        <v>399</v>
      </c>
      <c r="AM40" s="142"/>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row>
    <row r="41" spans="1:71" s="145" customFormat="1" ht="151.5" customHeight="1" x14ac:dyDescent="0.25">
      <c r="A41" s="325"/>
      <c r="B41" s="327"/>
      <c r="C41" s="330"/>
      <c r="D41" s="330"/>
      <c r="E41" s="300"/>
      <c r="F41" s="300"/>
      <c r="G41" s="300"/>
      <c r="H41" s="302"/>
      <c r="I41" s="300"/>
      <c r="J41" s="304"/>
      <c r="K41" s="306"/>
      <c r="L41" s="309"/>
      <c r="M41" s="312"/>
      <c r="N41" s="146"/>
      <c r="O41" s="306"/>
      <c r="P41" s="309"/>
      <c r="Q41" s="297"/>
      <c r="R41" s="132">
        <v>2</v>
      </c>
      <c r="S41" s="100"/>
      <c r="T41" s="133" t="str">
        <f t="shared" si="45"/>
        <v/>
      </c>
      <c r="U41" s="134"/>
      <c r="V41" s="134"/>
      <c r="W41" s="135"/>
      <c r="X41" s="134"/>
      <c r="Y41" s="134"/>
      <c r="Z41" s="134"/>
      <c r="AA41" s="136" t="str">
        <f>IFERROR(IF(T41="Probabilidad",(AA40-(+AA40*W41)),IF(T41="Impacto",L41,"")),"")</f>
        <v/>
      </c>
      <c r="AB41" s="137" t="str">
        <f t="shared" si="47"/>
        <v/>
      </c>
      <c r="AC41" s="138" t="str">
        <f t="shared" si="48"/>
        <v/>
      </c>
      <c r="AD41" s="137" t="str">
        <f t="shared" si="49"/>
        <v/>
      </c>
      <c r="AE41" s="138" t="str">
        <f t="shared" si="50"/>
        <v/>
      </c>
      <c r="AF41" s="139" t="str">
        <f t="shared" si="51"/>
        <v/>
      </c>
      <c r="AG41" s="140"/>
      <c r="AH41" s="121"/>
      <c r="AI41" s="129"/>
      <c r="AJ41" s="147"/>
      <c r="AK41" s="147"/>
      <c r="AL41" s="121"/>
      <c r="AM41" s="142"/>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row>
    <row r="42" spans="1:71" s="145" customFormat="1" ht="151.5" customHeight="1" x14ac:dyDescent="0.25">
      <c r="A42" s="354"/>
      <c r="B42" s="328"/>
      <c r="C42" s="330"/>
      <c r="D42" s="330"/>
      <c r="E42" s="300"/>
      <c r="F42" s="300"/>
      <c r="G42" s="300"/>
      <c r="H42" s="302"/>
      <c r="I42" s="300"/>
      <c r="J42" s="304"/>
      <c r="K42" s="307"/>
      <c r="L42" s="310"/>
      <c r="M42" s="312"/>
      <c r="N42" s="146"/>
      <c r="O42" s="307"/>
      <c r="P42" s="310"/>
      <c r="Q42" s="298"/>
      <c r="R42" s="132">
        <v>3</v>
      </c>
      <c r="S42" s="100"/>
      <c r="T42" s="133" t="str">
        <f t="shared" si="45"/>
        <v/>
      </c>
      <c r="U42" s="134"/>
      <c r="V42" s="134"/>
      <c r="W42" s="135"/>
      <c r="X42" s="134"/>
      <c r="Y42" s="134"/>
      <c r="Z42" s="134"/>
      <c r="AA42" s="136" t="str">
        <f>IFERROR(IF(T42="Probabilidad",(AA41-(+AA41*W42)),IF(T42="Impacto",L42,"")),"")</f>
        <v/>
      </c>
      <c r="AB42" s="137" t="str">
        <f t="shared" si="47"/>
        <v/>
      </c>
      <c r="AC42" s="138" t="str">
        <f t="shared" si="48"/>
        <v/>
      </c>
      <c r="AD42" s="137" t="str">
        <f t="shared" si="49"/>
        <v/>
      </c>
      <c r="AE42" s="138" t="str">
        <f t="shared" si="50"/>
        <v/>
      </c>
      <c r="AF42" s="139" t="str">
        <f t="shared" si="51"/>
        <v/>
      </c>
      <c r="AG42" s="140"/>
      <c r="AH42" s="121"/>
      <c r="AI42" s="129"/>
      <c r="AJ42" s="147"/>
      <c r="AK42" s="147"/>
      <c r="AL42" s="121"/>
      <c r="AM42" s="142"/>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row>
    <row r="43" spans="1:71" s="145" customFormat="1" ht="183.75" customHeight="1" x14ac:dyDescent="0.25">
      <c r="A43" s="324">
        <v>13</v>
      </c>
      <c r="B43" s="326" t="s">
        <v>245</v>
      </c>
      <c r="C43" s="329" t="s">
        <v>386</v>
      </c>
      <c r="D43" s="329" t="s">
        <v>423</v>
      </c>
      <c r="E43" s="299" t="s">
        <v>120</v>
      </c>
      <c r="F43" s="300" t="s">
        <v>496</v>
      </c>
      <c r="G43" s="300" t="s">
        <v>497</v>
      </c>
      <c r="H43" s="301" t="s">
        <v>498</v>
      </c>
      <c r="I43" s="299" t="s">
        <v>348</v>
      </c>
      <c r="J43" s="303">
        <v>2</v>
      </c>
      <c r="K43" s="305" t="str">
        <f>IF(J43&lt;=0,"",IF(J43&lt;=2,"Muy Baja",IF(J43&lt;=24,"Baja",IF(J43&lt;=500,"Media",IF(J43&lt;=5000,"Alta","Muy Alta")))))</f>
        <v>Muy Baja</v>
      </c>
      <c r="L43" s="308">
        <f>IF(K43="","",IF(K43="Muy Baja",0.2,IF(K43="Baja",0.4,IF(K43="Media",0.6,IF(K43="Alta",0.8,IF(K43="Muy Alta",1,))))))</f>
        <v>0.2</v>
      </c>
      <c r="M43" s="311" t="s">
        <v>560</v>
      </c>
      <c r="N43" s="131" t="str">
        <f>IF(NOT(ISERROR(MATCH(M43,'Tabla Impacto'!$B$221:$B$223,0))),'Tabla Impacto'!$F$223&amp;"Por favor no seleccionar los criterios de impacto(Afectación Económica o presupuestal y Pérdida Reputacional)",M43)</f>
        <v xml:space="preserve"> El riesgo afecta la imagen de la entidad con algunos usuarios de relevancia frente al logro de los objetivos</v>
      </c>
      <c r="O43" s="305" t="str">
        <f>IF(OR(N43='Tabla Impacto'!$C$11,N43='Tabla Impacto'!$D$11),"Leve",IF(OR(N43='Tabla Impacto'!$C$12,N43='Tabla Impacto'!$D$12),"Menor",IF(OR(N43='Tabla Impacto'!$C$13,N43='Tabla Impacto'!$D$13),"Moderado",IF(OR(N43='Tabla Impacto'!$C$14,N43='Tabla Impacto'!$D$14),"Mayor",IF(OR(N43='Tabla Impacto'!$C$15,N43='Tabla Impacto'!$D$15),"Catastrófico","")))))</f>
        <v>Moderado</v>
      </c>
      <c r="P43" s="308">
        <f>IF(O43="","",IF(O43="Leve",0.2,IF(O43="Menor",0.4,IF(O43="Moderado",0.6,IF(O43="Mayor",0.8,IF(O43="Catastrófico",1,))))))</f>
        <v>0.6</v>
      </c>
      <c r="Q43" s="296" t="str">
        <f>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Moderado</v>
      </c>
      <c r="R43" s="132">
        <v>1</v>
      </c>
      <c r="S43" s="100" t="s">
        <v>403</v>
      </c>
      <c r="T43" s="133" t="str">
        <f t="shared" si="45"/>
        <v>Probabilidad</v>
      </c>
      <c r="U43" s="134" t="s">
        <v>14</v>
      </c>
      <c r="V43" s="134" t="s">
        <v>9</v>
      </c>
      <c r="W43" s="135" t="str">
        <f t="shared" si="46"/>
        <v>40%</v>
      </c>
      <c r="X43" s="134" t="s">
        <v>19</v>
      </c>
      <c r="Y43" s="134" t="s">
        <v>22</v>
      </c>
      <c r="Z43" s="134" t="s">
        <v>110</v>
      </c>
      <c r="AA43" s="136">
        <f t="shared" si="52"/>
        <v>0.12</v>
      </c>
      <c r="AB43" s="137" t="str">
        <f t="shared" si="47"/>
        <v>Muy Baja</v>
      </c>
      <c r="AC43" s="138">
        <f t="shared" si="48"/>
        <v>0.12</v>
      </c>
      <c r="AD43" s="137" t="str">
        <f t="shared" si="49"/>
        <v>Moderado</v>
      </c>
      <c r="AE43" s="138">
        <f t="shared" si="50"/>
        <v>0.6</v>
      </c>
      <c r="AF43" s="139" t="str">
        <f t="shared" si="51"/>
        <v>Moderado</v>
      </c>
      <c r="AG43" s="140" t="s">
        <v>122</v>
      </c>
      <c r="AH43" s="121" t="s">
        <v>404</v>
      </c>
      <c r="AI43" s="129" t="s">
        <v>247</v>
      </c>
      <c r="AJ43" s="130">
        <v>44562</v>
      </c>
      <c r="AK43" s="130" t="s">
        <v>408</v>
      </c>
      <c r="AL43" s="121" t="s">
        <v>405</v>
      </c>
      <c r="AM43" s="142"/>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row>
    <row r="44" spans="1:71" s="145" customFormat="1" ht="151.5" customHeight="1" x14ac:dyDescent="0.25">
      <c r="A44" s="325"/>
      <c r="B44" s="327"/>
      <c r="C44" s="330"/>
      <c r="D44" s="330"/>
      <c r="E44" s="300"/>
      <c r="F44" s="300" t="s">
        <v>248</v>
      </c>
      <c r="G44" s="300" t="s">
        <v>249</v>
      </c>
      <c r="H44" s="302"/>
      <c r="I44" s="300"/>
      <c r="J44" s="304"/>
      <c r="K44" s="306"/>
      <c r="L44" s="309"/>
      <c r="M44" s="312"/>
      <c r="N44" s="146"/>
      <c r="O44" s="306"/>
      <c r="P44" s="309"/>
      <c r="Q44" s="297"/>
      <c r="R44" s="132">
        <v>2</v>
      </c>
      <c r="S44" s="100"/>
      <c r="T44" s="133" t="str">
        <f t="shared" si="45"/>
        <v/>
      </c>
      <c r="U44" s="134"/>
      <c r="V44" s="134"/>
      <c r="W44" s="135"/>
      <c r="X44" s="134"/>
      <c r="Y44" s="134"/>
      <c r="Z44" s="134"/>
      <c r="AA44" s="136"/>
      <c r="AB44" s="137"/>
      <c r="AC44" s="138"/>
      <c r="AD44" s="137"/>
      <c r="AE44" s="138"/>
      <c r="AF44" s="139"/>
      <c r="AG44" s="140"/>
      <c r="AH44" s="121"/>
      <c r="AI44" s="129"/>
      <c r="AJ44" s="147"/>
      <c r="AK44" s="147"/>
      <c r="AL44" s="121"/>
      <c r="AM44" s="142"/>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row>
    <row r="45" spans="1:71" s="145" customFormat="1" ht="151.5" customHeight="1" x14ac:dyDescent="0.25">
      <c r="A45" s="325"/>
      <c r="B45" s="328"/>
      <c r="C45" s="330"/>
      <c r="D45" s="330"/>
      <c r="E45" s="300"/>
      <c r="F45" s="300" t="s">
        <v>248</v>
      </c>
      <c r="G45" s="300" t="s">
        <v>249</v>
      </c>
      <c r="H45" s="302"/>
      <c r="I45" s="300"/>
      <c r="J45" s="304"/>
      <c r="K45" s="307"/>
      <c r="L45" s="310"/>
      <c r="M45" s="312"/>
      <c r="N45" s="146"/>
      <c r="O45" s="307"/>
      <c r="P45" s="310"/>
      <c r="Q45" s="298"/>
      <c r="R45" s="132">
        <v>3</v>
      </c>
      <c r="S45" s="100"/>
      <c r="T45" s="133" t="str">
        <f t="shared" si="45"/>
        <v/>
      </c>
      <c r="U45" s="134"/>
      <c r="V45" s="134"/>
      <c r="W45" s="135"/>
      <c r="X45" s="134"/>
      <c r="Y45" s="134"/>
      <c r="Z45" s="134"/>
      <c r="AA45" s="136"/>
      <c r="AB45" s="137"/>
      <c r="AC45" s="138"/>
      <c r="AD45" s="137"/>
      <c r="AE45" s="138"/>
      <c r="AF45" s="139"/>
      <c r="AG45" s="140"/>
      <c r="AH45" s="121"/>
      <c r="AI45" s="129"/>
      <c r="AJ45" s="147"/>
      <c r="AK45" s="147"/>
      <c r="AL45" s="121"/>
      <c r="AM45" s="142"/>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row>
    <row r="46" spans="1:71" s="145" customFormat="1" ht="151.5" customHeight="1" x14ac:dyDescent="0.25">
      <c r="A46" s="325">
        <v>14</v>
      </c>
      <c r="B46" s="326" t="s">
        <v>250</v>
      </c>
      <c r="C46" s="329" t="s">
        <v>426</v>
      </c>
      <c r="D46" s="329" t="s">
        <v>257</v>
      </c>
      <c r="E46" s="299" t="s">
        <v>120</v>
      </c>
      <c r="F46" s="349" t="s">
        <v>251</v>
      </c>
      <c r="G46" s="349" t="s">
        <v>252</v>
      </c>
      <c r="H46" s="301" t="s">
        <v>425</v>
      </c>
      <c r="I46" s="299" t="s">
        <v>348</v>
      </c>
      <c r="J46" s="303">
        <v>12</v>
      </c>
      <c r="K46" s="305" t="str">
        <f>IF(J46&lt;=0,"",IF(J46&lt;=2,"Muy Baja",IF(J46&lt;=24,"Baja",IF(J46&lt;=500,"Media",IF(J46&lt;=5000,"Alta","Muy Alta")))))</f>
        <v>Baja</v>
      </c>
      <c r="L46" s="308">
        <f>IF(K46="","",IF(K46="Muy Baja",0.2,IF(K46="Baja",0.4,IF(K46="Media",0.6,IF(K46="Alta",0.8,IF(K46="Muy Alta",1,))))))</f>
        <v>0.4</v>
      </c>
      <c r="M46" s="311" t="s">
        <v>560</v>
      </c>
      <c r="N46" s="131" t="str">
        <f>IF(NOT(ISERROR(MATCH(M46,'Tabla Impacto'!$B$221:$B$223,0))),'Tabla Impacto'!$F$223&amp;"Por favor no seleccionar los criterios de impacto(Afectación Económica o presupuestal y Pérdida Reputacional)",M46)</f>
        <v xml:space="preserve"> El riesgo afecta la imagen de la entidad con algunos usuarios de relevancia frente al logro de los objetivos</v>
      </c>
      <c r="O46" s="305" t="str">
        <f>IF(OR(N46='Tabla Impacto'!$C$11,N46='Tabla Impacto'!$D$11),"Leve",IF(OR(N46='Tabla Impacto'!$C$12,N46='Tabla Impacto'!$D$12),"Menor",IF(OR(N46='Tabla Impacto'!$C$13,N46='Tabla Impacto'!$D$13),"Moderado",IF(OR(N46='Tabla Impacto'!$C$14,N46='Tabla Impacto'!$D$14),"Mayor",IF(OR(N46='Tabla Impacto'!$C$15,N46='Tabla Impacto'!$D$15),"Catastrófico","")))))</f>
        <v>Moderado</v>
      </c>
      <c r="P46" s="308">
        <f>IF(O46="","",IF(O46="Leve",0.2,IF(O46="Menor",0.4,IF(O46="Moderado",0.6,IF(O46="Mayor",0.8,IF(O46="Catastrófico",1,))))))</f>
        <v>0.6</v>
      </c>
      <c r="Q46" s="296" t="str">
        <f>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Moderado</v>
      </c>
      <c r="R46" s="132">
        <v>1</v>
      </c>
      <c r="S46" s="100" t="s">
        <v>253</v>
      </c>
      <c r="T46" s="133" t="str">
        <f t="shared" si="45"/>
        <v>Probabilidad</v>
      </c>
      <c r="U46" s="134" t="s">
        <v>14</v>
      </c>
      <c r="V46" s="134" t="s">
        <v>9</v>
      </c>
      <c r="W46" s="135" t="str">
        <f t="shared" si="46"/>
        <v>40%</v>
      </c>
      <c r="X46" s="134" t="s">
        <v>19</v>
      </c>
      <c r="Y46" s="134" t="s">
        <v>22</v>
      </c>
      <c r="Z46" s="134" t="s">
        <v>110</v>
      </c>
      <c r="AA46" s="136">
        <f t="shared" si="52"/>
        <v>0.24</v>
      </c>
      <c r="AB46" s="137" t="str">
        <f t="shared" si="47"/>
        <v>Baja</v>
      </c>
      <c r="AC46" s="138">
        <f t="shared" si="48"/>
        <v>0.24</v>
      </c>
      <c r="AD46" s="137" t="str">
        <f t="shared" si="49"/>
        <v>Moderado</v>
      </c>
      <c r="AE46" s="138">
        <f t="shared" si="50"/>
        <v>0.6</v>
      </c>
      <c r="AF46" s="139" t="str">
        <f t="shared" si="51"/>
        <v>Moderado</v>
      </c>
      <c r="AG46" s="140"/>
      <c r="AH46" s="121" t="s">
        <v>254</v>
      </c>
      <c r="AI46" s="129" t="s">
        <v>206</v>
      </c>
      <c r="AJ46" s="147">
        <v>44562</v>
      </c>
      <c r="AK46" s="147">
        <v>44926</v>
      </c>
      <c r="AL46" s="121" t="s">
        <v>255</v>
      </c>
      <c r="AM46" s="142"/>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row>
    <row r="47" spans="1:71" s="145" customFormat="1" ht="151.5" customHeight="1" x14ac:dyDescent="0.25">
      <c r="A47" s="325"/>
      <c r="B47" s="327"/>
      <c r="C47" s="330"/>
      <c r="D47" s="331"/>
      <c r="E47" s="300"/>
      <c r="F47" s="300"/>
      <c r="G47" s="300"/>
      <c r="H47" s="302"/>
      <c r="I47" s="300"/>
      <c r="J47" s="304"/>
      <c r="K47" s="306"/>
      <c r="L47" s="309"/>
      <c r="M47" s="312"/>
      <c r="N47" s="146"/>
      <c r="O47" s="306"/>
      <c r="P47" s="309"/>
      <c r="Q47" s="297"/>
      <c r="R47" s="132">
        <v>2</v>
      </c>
      <c r="S47" s="100" t="s">
        <v>209</v>
      </c>
      <c r="T47" s="133" t="str">
        <f t="shared" si="45"/>
        <v>Probabilidad</v>
      </c>
      <c r="U47" s="134" t="s">
        <v>14</v>
      </c>
      <c r="V47" s="134" t="s">
        <v>9</v>
      </c>
      <c r="W47" s="135" t="str">
        <f t="shared" si="46"/>
        <v>40%</v>
      </c>
      <c r="X47" s="134" t="s">
        <v>19</v>
      </c>
      <c r="Y47" s="134" t="s">
        <v>22</v>
      </c>
      <c r="Z47" s="134" t="s">
        <v>110</v>
      </c>
      <c r="AA47" s="161">
        <f>IFERROR(IF(T47="Probabilidad",(AA46-(+AA46*W47)),IF(T47="Impacto",L47,"")),"")</f>
        <v>0.14399999999999999</v>
      </c>
      <c r="AB47" s="137" t="str">
        <f t="shared" si="47"/>
        <v>Muy Baja</v>
      </c>
      <c r="AC47" s="138">
        <f t="shared" si="48"/>
        <v>0.14399999999999999</v>
      </c>
      <c r="AD47" s="137" t="str">
        <f t="shared" si="49"/>
        <v>Moderado</v>
      </c>
      <c r="AE47" s="138">
        <v>0.6</v>
      </c>
      <c r="AF47" s="139" t="str">
        <f t="shared" si="51"/>
        <v>Moderado</v>
      </c>
      <c r="AG47" s="140" t="s">
        <v>122</v>
      </c>
      <c r="AH47" s="121" t="s">
        <v>256</v>
      </c>
      <c r="AI47" s="129" t="s">
        <v>206</v>
      </c>
      <c r="AJ47" s="147">
        <v>44562</v>
      </c>
      <c r="AK47" s="147">
        <v>44926</v>
      </c>
      <c r="AL47" s="121" t="s">
        <v>255</v>
      </c>
      <c r="AM47" s="142"/>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row>
    <row r="48" spans="1:71" s="145" customFormat="1" ht="151.5" customHeight="1" x14ac:dyDescent="0.25">
      <c r="A48" s="325"/>
      <c r="B48" s="328"/>
      <c r="C48" s="330"/>
      <c r="D48" s="331"/>
      <c r="E48" s="300"/>
      <c r="F48" s="300"/>
      <c r="G48" s="300"/>
      <c r="H48" s="302"/>
      <c r="I48" s="300"/>
      <c r="J48" s="304"/>
      <c r="K48" s="307"/>
      <c r="L48" s="310"/>
      <c r="M48" s="312"/>
      <c r="N48" s="146"/>
      <c r="O48" s="307"/>
      <c r="P48" s="310"/>
      <c r="Q48" s="298"/>
      <c r="R48" s="132">
        <v>3</v>
      </c>
      <c r="S48" s="100"/>
      <c r="T48" s="133" t="str">
        <f t="shared" si="45"/>
        <v/>
      </c>
      <c r="U48" s="134"/>
      <c r="V48" s="134"/>
      <c r="W48" s="135"/>
      <c r="X48" s="134"/>
      <c r="Y48" s="134"/>
      <c r="Z48" s="134"/>
      <c r="AA48" s="136" t="str">
        <f>IFERROR(IF(T48="Probabilidad",(AA47-(+AA47*W48)),IF(T48="Impacto",L48,"")),"")</f>
        <v/>
      </c>
      <c r="AB48" s="137" t="str">
        <f t="shared" si="47"/>
        <v/>
      </c>
      <c r="AC48" s="138" t="str">
        <f t="shared" si="48"/>
        <v/>
      </c>
      <c r="AD48" s="137" t="str">
        <f t="shared" si="49"/>
        <v/>
      </c>
      <c r="AE48" s="138" t="str">
        <f t="shared" si="50"/>
        <v/>
      </c>
      <c r="AF48" s="139" t="str">
        <f t="shared" si="51"/>
        <v/>
      </c>
      <c r="AG48" s="140"/>
      <c r="AH48" s="121"/>
      <c r="AI48" s="129"/>
      <c r="AJ48" s="147"/>
      <c r="AK48" s="147"/>
      <c r="AL48" s="121"/>
      <c r="AM48" s="142"/>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row>
    <row r="49" spans="1:71" s="145" customFormat="1" ht="151.5" customHeight="1" x14ac:dyDescent="0.25">
      <c r="A49" s="325">
        <v>15</v>
      </c>
      <c r="B49" s="326" t="s">
        <v>250</v>
      </c>
      <c r="C49" s="329" t="s">
        <v>426</v>
      </c>
      <c r="D49" s="329" t="s">
        <v>257</v>
      </c>
      <c r="E49" s="299" t="s">
        <v>120</v>
      </c>
      <c r="F49" s="299" t="s">
        <v>258</v>
      </c>
      <c r="G49" s="349" t="s">
        <v>259</v>
      </c>
      <c r="H49" s="301" t="s">
        <v>260</v>
      </c>
      <c r="I49" s="299" t="s">
        <v>348</v>
      </c>
      <c r="J49" s="303">
        <v>900</v>
      </c>
      <c r="K49" s="305" t="str">
        <f>IF(J49&lt;=0,"",IF(J49&lt;=2,"Muy Baja",IF(J49&lt;=24,"Baja",IF(J49&lt;=500,"Media",IF(J49&lt;=5000,"Alta","Muy Alta")))))</f>
        <v>Alta</v>
      </c>
      <c r="L49" s="308">
        <f>IF(K49="","",IF(K49="Muy Baja",0.2,IF(K49="Baja",0.4,IF(K49="Media",0.6,IF(K49="Alta",0.8,IF(K49="Muy Alta",1,))))))</f>
        <v>0.8</v>
      </c>
      <c r="M49" s="311" t="s">
        <v>560</v>
      </c>
      <c r="N49" s="131" t="str">
        <f>IF(NOT(ISERROR(MATCH(M49,'Tabla Impacto'!$B$221:$B$223,0))),'Tabla Impacto'!$F$223&amp;"Por favor no seleccionar los criterios de impacto(Afectación Económica o presupuestal y Pérdida Reputacional)",M49)</f>
        <v xml:space="preserve"> El riesgo afecta la imagen de la entidad con algunos usuarios de relevancia frente al logro de los objetivos</v>
      </c>
      <c r="O49" s="305" t="str">
        <f>IF(OR(N49='Tabla Impacto'!$C$11,N49='Tabla Impacto'!$D$11),"Leve",IF(OR(N49='Tabla Impacto'!$C$12,N49='Tabla Impacto'!$D$12),"Menor",IF(OR(N49='Tabla Impacto'!$C$13,N49='Tabla Impacto'!$D$13),"Moderado",IF(OR(N49='Tabla Impacto'!$C$14,N49='Tabla Impacto'!$D$14),"Mayor",IF(OR(N49='Tabla Impacto'!$C$15,N49='Tabla Impacto'!$D$15),"Catastrófico","")))))</f>
        <v>Moderado</v>
      </c>
      <c r="P49" s="308">
        <f>IF(O49="","",IF(O49="Leve",0.2,IF(O49="Menor",0.4,IF(O49="Moderado",0.6,IF(O49="Mayor",0.8,IF(O49="Catastrófico",1,))))))</f>
        <v>0.6</v>
      </c>
      <c r="Q49" s="296" t="str">
        <f>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Alto</v>
      </c>
      <c r="R49" s="132">
        <v>1</v>
      </c>
      <c r="S49" s="100" t="s">
        <v>261</v>
      </c>
      <c r="T49" s="133" t="str">
        <f t="shared" ref="T49:T51" si="53">IF(OR(U49="Preventivo",U49="Detectivo"),"Probabilidad",IF(U49="Correctivo","Impacto",""))</f>
        <v>Probabilidad</v>
      </c>
      <c r="U49" s="134" t="s">
        <v>14</v>
      </c>
      <c r="V49" s="134" t="s">
        <v>9</v>
      </c>
      <c r="W49" s="135" t="str">
        <f t="shared" ref="W49" si="54">IF(AND(U49="Preventivo",V49="Automático"),"50%",IF(AND(U49="Preventivo",V49="Manual"),"40%",IF(AND(U49="Detectivo",V49="Automático"),"40%",IF(AND(U49="Detectivo",V49="Manual"),"30%",IF(AND(U49="Correctivo",V49="Automático"),"35%",IF(AND(U49="Correctivo",V49="Manual"),"25%",""))))))</f>
        <v>40%</v>
      </c>
      <c r="X49" s="134" t="s">
        <v>19</v>
      </c>
      <c r="Y49" s="134" t="s">
        <v>22</v>
      </c>
      <c r="Z49" s="134" t="s">
        <v>110</v>
      </c>
      <c r="AA49" s="136">
        <f t="shared" ref="AA49" si="55">IFERROR(IF(T49="Probabilidad",(L49-(+L49*W49)),IF(T49="Impacto",L49,"")),"")</f>
        <v>0.48</v>
      </c>
      <c r="AB49" s="137" t="str">
        <f t="shared" ref="AB49:AB51" si="56">IFERROR(IF(AA49="","",IF(AA49&lt;=0.2,"Muy Baja",IF(AA49&lt;=0.4,"Baja",IF(AA49&lt;=0.6,"Media",IF(AA49&lt;=0.8,"Alta","Muy Alta"))))),"")</f>
        <v>Media</v>
      </c>
      <c r="AC49" s="138">
        <f t="shared" ref="AC49:AC51" si="57">+AA49</f>
        <v>0.48</v>
      </c>
      <c r="AD49" s="137" t="str">
        <f t="shared" ref="AD49:AD51" si="58">IFERROR(IF(AE49="","",IF(AE49&lt;=0.2,"Leve",IF(AE49&lt;=0.4,"Menor",IF(AE49&lt;=0.6,"Moderado",IF(AE49&lt;=0.8,"Mayor","Catastrófico"))))),"")</f>
        <v>Moderado</v>
      </c>
      <c r="AE49" s="138">
        <f t="shared" ref="AE49:AE51" si="59">IFERROR(IF(T49="Impacto",(P49-(+P49*W49)),IF(T49="Probabilidad",P49,"")),"")</f>
        <v>0.6</v>
      </c>
      <c r="AF49" s="139" t="str">
        <f t="shared" ref="AF49:AF51" si="60">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Moderado</v>
      </c>
      <c r="AG49" s="140" t="s">
        <v>122</v>
      </c>
      <c r="AH49" s="121" t="s">
        <v>262</v>
      </c>
      <c r="AI49" s="129" t="s">
        <v>206</v>
      </c>
      <c r="AJ49" s="147">
        <v>44562</v>
      </c>
      <c r="AK49" s="147">
        <v>44926</v>
      </c>
      <c r="AL49" s="121" t="s">
        <v>263</v>
      </c>
      <c r="AM49" s="142"/>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row>
    <row r="50" spans="1:71" s="145" customFormat="1" ht="151.5" customHeight="1" x14ac:dyDescent="0.25">
      <c r="A50" s="325"/>
      <c r="B50" s="327"/>
      <c r="C50" s="330"/>
      <c r="D50" s="331"/>
      <c r="E50" s="300"/>
      <c r="F50" s="300"/>
      <c r="G50" s="300"/>
      <c r="H50" s="302"/>
      <c r="I50" s="300"/>
      <c r="J50" s="304"/>
      <c r="K50" s="306"/>
      <c r="L50" s="309"/>
      <c r="M50" s="312"/>
      <c r="N50" s="146"/>
      <c r="O50" s="306"/>
      <c r="P50" s="309"/>
      <c r="Q50" s="297"/>
      <c r="R50" s="132">
        <v>2</v>
      </c>
      <c r="S50" s="100"/>
      <c r="T50" s="133" t="str">
        <f t="shared" si="53"/>
        <v/>
      </c>
      <c r="U50" s="134"/>
      <c r="V50" s="134"/>
      <c r="W50" s="135"/>
      <c r="X50" s="134"/>
      <c r="Y50" s="134"/>
      <c r="Z50" s="134"/>
      <c r="AA50" s="136" t="str">
        <f>IFERROR(IF(T50="Probabilidad",(AA49-(+AA49*W50)),IF(T50="Impacto",L50,"")),"")</f>
        <v/>
      </c>
      <c r="AB50" s="137" t="str">
        <f t="shared" si="56"/>
        <v/>
      </c>
      <c r="AC50" s="138" t="str">
        <f t="shared" si="57"/>
        <v/>
      </c>
      <c r="AD50" s="137" t="str">
        <f t="shared" si="58"/>
        <v/>
      </c>
      <c r="AE50" s="138" t="str">
        <f t="shared" si="59"/>
        <v/>
      </c>
      <c r="AF50" s="139" t="str">
        <f t="shared" si="60"/>
        <v/>
      </c>
      <c r="AG50" s="140"/>
      <c r="AH50" s="121"/>
      <c r="AI50" s="129"/>
      <c r="AJ50" s="147"/>
      <c r="AK50" s="147"/>
      <c r="AL50" s="121"/>
      <c r="AM50" s="142"/>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row>
    <row r="51" spans="1:71" s="145" customFormat="1" ht="151.5" customHeight="1" x14ac:dyDescent="0.25">
      <c r="A51" s="325"/>
      <c r="B51" s="328"/>
      <c r="C51" s="330"/>
      <c r="D51" s="331"/>
      <c r="E51" s="300"/>
      <c r="F51" s="300"/>
      <c r="G51" s="300"/>
      <c r="H51" s="302"/>
      <c r="I51" s="300"/>
      <c r="J51" s="304"/>
      <c r="K51" s="307"/>
      <c r="L51" s="310"/>
      <c r="M51" s="312"/>
      <c r="N51" s="146"/>
      <c r="O51" s="307"/>
      <c r="P51" s="310"/>
      <c r="Q51" s="298"/>
      <c r="R51" s="132">
        <v>3</v>
      </c>
      <c r="S51" s="100"/>
      <c r="T51" s="133" t="str">
        <f t="shared" si="53"/>
        <v/>
      </c>
      <c r="U51" s="134"/>
      <c r="V51" s="134"/>
      <c r="W51" s="135"/>
      <c r="X51" s="134"/>
      <c r="Y51" s="134"/>
      <c r="Z51" s="134"/>
      <c r="AA51" s="136" t="str">
        <f>IFERROR(IF(T51="Probabilidad",(AA50-(+AA50*W51)),IF(T51="Impacto",L51,"")),"")</f>
        <v/>
      </c>
      <c r="AB51" s="137" t="str">
        <f t="shared" si="56"/>
        <v/>
      </c>
      <c r="AC51" s="138" t="str">
        <f t="shared" si="57"/>
        <v/>
      </c>
      <c r="AD51" s="137" t="str">
        <f t="shared" si="58"/>
        <v/>
      </c>
      <c r="AE51" s="138" t="str">
        <f t="shared" si="59"/>
        <v/>
      </c>
      <c r="AF51" s="139" t="str">
        <f t="shared" si="60"/>
        <v/>
      </c>
      <c r="AG51" s="140"/>
      <c r="AH51" s="121"/>
      <c r="AI51" s="129"/>
      <c r="AJ51" s="147"/>
      <c r="AK51" s="147"/>
      <c r="AL51" s="121"/>
      <c r="AM51" s="142"/>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row>
    <row r="52" spans="1:71" s="145" customFormat="1" ht="151.5" customHeight="1" x14ac:dyDescent="0.25">
      <c r="A52" s="325">
        <v>16</v>
      </c>
      <c r="B52" s="326" t="s">
        <v>250</v>
      </c>
      <c r="C52" s="329" t="s">
        <v>426</v>
      </c>
      <c r="D52" s="329" t="s">
        <v>257</v>
      </c>
      <c r="E52" s="299" t="s">
        <v>118</v>
      </c>
      <c r="F52" s="299" t="s">
        <v>264</v>
      </c>
      <c r="G52" s="299" t="s">
        <v>265</v>
      </c>
      <c r="H52" s="301" t="s">
        <v>603</v>
      </c>
      <c r="I52" s="299" t="s">
        <v>115</v>
      </c>
      <c r="J52" s="303" t="s">
        <v>266</v>
      </c>
      <c r="K52" s="305" t="str">
        <f>IF(J52&lt;=0,"",IF(J52&lt;=2,"Muy Baja",IF(J52&lt;=24,"Baja",IF(J52&lt;=500,"Media",IF(J52&lt;=5000,"Alta","Muy Alta")))))</f>
        <v>Muy Alta</v>
      </c>
      <c r="L52" s="308">
        <f>IF(K52="","",IF(K52="Muy Baja",0.2,IF(K52="Baja",0.4,IF(K52="Media",0.6,IF(K52="Alta",0.8,IF(K52="Muy Alta",1,))))))</f>
        <v>1</v>
      </c>
      <c r="M52" s="311" t="s">
        <v>565</v>
      </c>
      <c r="N52" s="131" t="str">
        <f>IF(NOT(ISERROR(MATCH(M52,'Tabla Impacto'!$B$221:$B$223,0))),'Tabla Impacto'!$F$223&amp;"Por favor no seleccionar los criterios de impacto(Afectación Económica o presupuestal y Pérdida Reputacional)",M52)</f>
        <v xml:space="preserve"> El riesgo afecta la imagen de la entidad internamente, de conocimiento general, nivel interno, de junta directiva y accionistas y/o de proveedores</v>
      </c>
      <c r="O52" s="305" t="str">
        <f>IF(OR(N52='Tabla Impacto'!$C$11,N52='Tabla Impacto'!$D$11),"Leve",IF(OR(N52='Tabla Impacto'!$C$12,N52='Tabla Impacto'!$D$12),"Menor",IF(OR(N52='Tabla Impacto'!$C$13,N52='Tabla Impacto'!$D$13),"Moderado",IF(OR(N52='Tabla Impacto'!$C$14,N52='Tabla Impacto'!$D$14),"Mayor",IF(OR(N52='Tabla Impacto'!$C$15,N52='Tabla Impacto'!$D$15),"Catastrófico","")))))</f>
        <v>Menor</v>
      </c>
      <c r="P52" s="308">
        <f>IF(O52="","",IF(O52="Leve",0.2,IF(O52="Menor",0.4,IF(O52="Moderado",0.6,IF(O52="Mayor",0.8,IF(O52="Catastrófico",1,))))))</f>
        <v>0.4</v>
      </c>
      <c r="Q52" s="296" t="str">
        <f>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Alto</v>
      </c>
      <c r="R52" s="132">
        <v>1</v>
      </c>
      <c r="S52" s="100" t="s">
        <v>267</v>
      </c>
      <c r="T52" s="133" t="str">
        <f t="shared" si="25"/>
        <v>Probabilidad</v>
      </c>
      <c r="U52" s="134" t="s">
        <v>14</v>
      </c>
      <c r="V52" s="134" t="s">
        <v>9</v>
      </c>
      <c r="W52" s="135" t="str">
        <f t="shared" si="26"/>
        <v>40%</v>
      </c>
      <c r="X52" s="134" t="s">
        <v>19</v>
      </c>
      <c r="Y52" s="134" t="s">
        <v>22</v>
      </c>
      <c r="Z52" s="134" t="s">
        <v>110</v>
      </c>
      <c r="AA52" s="136">
        <f t="shared" si="27"/>
        <v>0.6</v>
      </c>
      <c r="AB52" s="137" t="str">
        <f t="shared" si="28"/>
        <v>Media</v>
      </c>
      <c r="AC52" s="138">
        <f t="shared" si="29"/>
        <v>0.6</v>
      </c>
      <c r="AD52" s="137" t="str">
        <f t="shared" si="30"/>
        <v>Menor</v>
      </c>
      <c r="AE52" s="138">
        <f t="shared" si="31"/>
        <v>0.4</v>
      </c>
      <c r="AF52" s="139" t="str">
        <f t="shared" si="32"/>
        <v>Moderado</v>
      </c>
      <c r="AG52" s="140" t="s">
        <v>122</v>
      </c>
      <c r="AH52" s="128" t="s">
        <v>268</v>
      </c>
      <c r="AI52" s="129" t="s">
        <v>269</v>
      </c>
      <c r="AJ52" s="147">
        <v>44562</v>
      </c>
      <c r="AK52" s="147">
        <v>44926</v>
      </c>
      <c r="AL52" s="121" t="s">
        <v>263</v>
      </c>
      <c r="AM52" s="142"/>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row>
    <row r="53" spans="1:71" s="145" customFormat="1" ht="151.5" customHeight="1" x14ac:dyDescent="0.25">
      <c r="A53" s="325"/>
      <c r="B53" s="327"/>
      <c r="C53" s="330"/>
      <c r="D53" s="331"/>
      <c r="E53" s="300"/>
      <c r="F53" s="300"/>
      <c r="G53" s="300"/>
      <c r="H53" s="302"/>
      <c r="I53" s="300"/>
      <c r="J53" s="304"/>
      <c r="K53" s="306"/>
      <c r="L53" s="309"/>
      <c r="M53" s="312"/>
      <c r="N53" s="146"/>
      <c r="O53" s="306"/>
      <c r="P53" s="309"/>
      <c r="Q53" s="297"/>
      <c r="R53" s="132">
        <v>2</v>
      </c>
      <c r="S53" s="100"/>
      <c r="T53" s="133" t="str">
        <f t="shared" ref="T53:T54" si="61">IF(OR(U53="Preventivo",U53="Detectivo"),"Probabilidad",IF(U53="Correctivo","Impacto",""))</f>
        <v/>
      </c>
      <c r="U53" s="134"/>
      <c r="V53" s="134"/>
      <c r="W53" s="135"/>
      <c r="X53" s="134"/>
      <c r="Y53" s="134"/>
      <c r="Z53" s="134"/>
      <c r="AA53" s="136" t="str">
        <f>IFERROR(IF(T53="Probabilidad",(AA52-(+AA52*W53)),IF(T53="Impacto",L53,"")),"")</f>
        <v/>
      </c>
      <c r="AB53" s="137" t="str">
        <f t="shared" ref="AB53:AB54" si="62">IFERROR(IF(AA53="","",IF(AA53&lt;=0.2,"Muy Baja",IF(AA53&lt;=0.4,"Baja",IF(AA53&lt;=0.6,"Media",IF(AA53&lt;=0.8,"Alta","Muy Alta"))))),"")</f>
        <v/>
      </c>
      <c r="AC53" s="138" t="str">
        <f t="shared" ref="AC53:AC54" si="63">+AA53</f>
        <v/>
      </c>
      <c r="AD53" s="137" t="str">
        <f t="shared" ref="AD53:AD54" si="64">IFERROR(IF(AE53="","",IF(AE53&lt;=0.2,"Leve",IF(AE53&lt;=0.4,"Menor",IF(AE53&lt;=0.6,"Moderado",IF(AE53&lt;=0.8,"Mayor","Catastrófico"))))),"")</f>
        <v/>
      </c>
      <c r="AE53" s="138" t="str">
        <f t="shared" ref="AE53:AE54" si="65">IFERROR(IF(T53="Impacto",(P53-(+P53*W53)),IF(T53="Probabilidad",P53,"")),"")</f>
        <v/>
      </c>
      <c r="AF53" s="139" t="str">
        <f t="shared" ref="AF53:AF54" si="66">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40"/>
      <c r="AH53" s="121"/>
      <c r="AI53" s="129"/>
      <c r="AJ53" s="147"/>
      <c r="AK53" s="147"/>
      <c r="AL53" s="121"/>
      <c r="AM53" s="142"/>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row>
    <row r="54" spans="1:71" s="145" customFormat="1" ht="151.5" customHeight="1" x14ac:dyDescent="0.25">
      <c r="A54" s="325"/>
      <c r="B54" s="328"/>
      <c r="C54" s="330"/>
      <c r="D54" s="331"/>
      <c r="E54" s="300"/>
      <c r="F54" s="300"/>
      <c r="G54" s="300"/>
      <c r="H54" s="302"/>
      <c r="I54" s="300"/>
      <c r="J54" s="304"/>
      <c r="K54" s="307"/>
      <c r="L54" s="310"/>
      <c r="M54" s="312"/>
      <c r="N54" s="146"/>
      <c r="O54" s="307"/>
      <c r="P54" s="310"/>
      <c r="Q54" s="298"/>
      <c r="R54" s="132">
        <v>3</v>
      </c>
      <c r="S54" s="100"/>
      <c r="T54" s="133" t="str">
        <f t="shared" si="61"/>
        <v/>
      </c>
      <c r="U54" s="134"/>
      <c r="V54" s="134"/>
      <c r="W54" s="135"/>
      <c r="X54" s="134"/>
      <c r="Y54" s="134"/>
      <c r="Z54" s="134"/>
      <c r="AA54" s="136" t="str">
        <f>IFERROR(IF(T54="Probabilidad",(AA53-(+AA53*W54)),IF(T54="Impacto",L54,"")),"")</f>
        <v/>
      </c>
      <c r="AB54" s="137" t="str">
        <f t="shared" si="62"/>
        <v/>
      </c>
      <c r="AC54" s="138" t="str">
        <f t="shared" si="63"/>
        <v/>
      </c>
      <c r="AD54" s="137" t="str">
        <f t="shared" si="64"/>
        <v/>
      </c>
      <c r="AE54" s="138" t="str">
        <f t="shared" si="65"/>
        <v/>
      </c>
      <c r="AF54" s="139" t="str">
        <f t="shared" si="66"/>
        <v/>
      </c>
      <c r="AG54" s="140"/>
      <c r="AH54" s="121"/>
      <c r="AI54" s="129"/>
      <c r="AJ54" s="147"/>
      <c r="AK54" s="147"/>
      <c r="AL54" s="121"/>
      <c r="AM54" s="142"/>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row>
    <row r="55" spans="1:71" s="145" customFormat="1" ht="151.5" customHeight="1" x14ac:dyDescent="0.25">
      <c r="A55" s="325">
        <v>17</v>
      </c>
      <c r="B55" s="326" t="s">
        <v>250</v>
      </c>
      <c r="C55" s="329" t="s">
        <v>426</v>
      </c>
      <c r="D55" s="329" t="s">
        <v>257</v>
      </c>
      <c r="E55" s="299" t="s">
        <v>120</v>
      </c>
      <c r="F55" s="299" t="s">
        <v>499</v>
      </c>
      <c r="G55" s="299" t="s">
        <v>271</v>
      </c>
      <c r="H55" s="301" t="s">
        <v>270</v>
      </c>
      <c r="I55" s="299" t="s">
        <v>348</v>
      </c>
      <c r="J55" s="303" t="s">
        <v>266</v>
      </c>
      <c r="K55" s="305" t="str">
        <f>IF(J55&lt;=0,"",IF(J55&lt;=2,"Muy Baja",IF(J55&lt;=24,"Baja",IF(J55&lt;=500,"Media",IF(J55&lt;=5000,"Alta","Muy Alta")))))</f>
        <v>Muy Alta</v>
      </c>
      <c r="L55" s="308">
        <f>IF(K55="","",IF(K55="Muy Baja",0.2,IF(K55="Baja",0.4,IF(K55="Media",0.6,IF(K55="Alta",0.8,IF(K55="Muy Alta",1,))))))</f>
        <v>1</v>
      </c>
      <c r="M55" s="311" t="s">
        <v>567</v>
      </c>
      <c r="N55" s="131" t="str">
        <f>IF(NOT(ISERROR(MATCH(M55,'Tabla Impacto'!$B$221:$B$223,0))),'Tabla Impacto'!$F$223&amp;"Por favor no seleccionar los criterios de impacto(Afectación Económica o presupuestal y Pérdida Reputacional)",M55)</f>
        <v xml:space="preserve"> El riesgo afecta la imagen de la entidad con efecto publicitario sostenido a nivel de sector administrativo, nivel departamental o municipal</v>
      </c>
      <c r="O55" s="305" t="str">
        <f>IF(OR(N55='Tabla Impacto'!$C$11,N55='Tabla Impacto'!$D$11),"Leve",IF(OR(N55='Tabla Impacto'!$C$12,N55='Tabla Impacto'!$D$12),"Menor",IF(OR(N55='Tabla Impacto'!$C$13,N55='Tabla Impacto'!$D$13),"Moderado",IF(OR(N55='Tabla Impacto'!$C$14,N55='Tabla Impacto'!$D$14),"Mayor",IF(OR(N55='Tabla Impacto'!$C$15,N55='Tabla Impacto'!$D$15),"Catastrófico","")))))</f>
        <v>Mayor</v>
      </c>
      <c r="P55" s="308">
        <f>IF(O55="","",IF(O55="Leve",0.2,IF(O55="Menor",0.4,IF(O55="Moderado",0.6,IF(O55="Mayor",0.8,IF(O55="Catastrófico",1,))))))</f>
        <v>0.8</v>
      </c>
      <c r="Q55" s="296" t="str">
        <f>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Alto</v>
      </c>
      <c r="R55" s="132">
        <v>1</v>
      </c>
      <c r="S55" s="100" t="s">
        <v>272</v>
      </c>
      <c r="T55" s="133" t="str">
        <f t="shared" ref="T55:T57" si="67">IF(OR(U55="Preventivo",U55="Detectivo"),"Probabilidad",IF(U55="Correctivo","Impacto",""))</f>
        <v>Probabilidad</v>
      </c>
      <c r="U55" s="134" t="s">
        <v>14</v>
      </c>
      <c r="V55" s="134" t="s">
        <v>9</v>
      </c>
      <c r="W55" s="135" t="str">
        <f t="shared" ref="W55" si="68">IF(AND(U55="Preventivo",V55="Automático"),"50%",IF(AND(U55="Preventivo",V55="Manual"),"40%",IF(AND(U55="Detectivo",V55="Automático"),"40%",IF(AND(U55="Detectivo",V55="Manual"),"30%",IF(AND(U55="Correctivo",V55="Automático"),"35%",IF(AND(U55="Correctivo",V55="Manual"),"25%",""))))))</f>
        <v>40%</v>
      </c>
      <c r="X55" s="134" t="s">
        <v>19</v>
      </c>
      <c r="Y55" s="134" t="s">
        <v>22</v>
      </c>
      <c r="Z55" s="134" t="s">
        <v>110</v>
      </c>
      <c r="AA55" s="136">
        <f t="shared" ref="AA55" si="69">IFERROR(IF(T55="Probabilidad",(L55-(+L55*W55)),IF(T55="Impacto",L55,"")),"")</f>
        <v>0.6</v>
      </c>
      <c r="AB55" s="137" t="str">
        <f t="shared" ref="AB55:AB57" si="70">IFERROR(IF(AA55="","",IF(AA55&lt;=0.2,"Muy Baja",IF(AA55&lt;=0.4,"Baja",IF(AA55&lt;=0.6,"Media",IF(AA55&lt;=0.8,"Alta","Muy Alta"))))),"")</f>
        <v>Media</v>
      </c>
      <c r="AC55" s="138">
        <f t="shared" ref="AC55:AC57" si="71">+AA55</f>
        <v>0.6</v>
      </c>
      <c r="AD55" s="137" t="str">
        <f t="shared" ref="AD55:AD57" si="72">IFERROR(IF(AE55="","",IF(AE55&lt;=0.2,"Leve",IF(AE55&lt;=0.4,"Menor",IF(AE55&lt;=0.6,"Moderado",IF(AE55&lt;=0.8,"Mayor","Catastrófico"))))),"")</f>
        <v>Mayor</v>
      </c>
      <c r="AE55" s="138">
        <f t="shared" ref="AE55:AE57" si="73">IFERROR(IF(T55="Impacto",(P55-(+P55*W55)),IF(T55="Probabilidad",P55,"")),"")</f>
        <v>0.8</v>
      </c>
      <c r="AF55" s="139" t="str">
        <f t="shared" ref="AF55:AF57" si="74">IFERROR(IF(OR(AND(AB55="Muy Baja",AD55="Leve"),AND(AB55="Muy Baja",AD55="Menor"),AND(AB55="Baja",AD55="Leve")),"Bajo",IF(OR(AND(AB55="Muy baja",AD55="Moderado"),AND(AB55="Baja",AD55="Menor"),AND(AB55="Baja",AD55="Moderado"),AND(AB55="Media",AD55="Leve"),AND(AB55="Media",AD55="Menor"),AND(AB55="Media",AD55="Moderado"),AND(AB55="Alta",AD55="Leve"),AND(AB55="Alta",AD55="Menor")),"Moderado",IF(OR(AND(AB55="Muy Baja",AD55="Mayor"),AND(AB55="Baja",AD55="Mayor"),AND(AB55="Media",AD55="Mayor"),AND(AB55="Alta",AD55="Moderado"),AND(AB55="Alta",AD55="Mayor"),AND(AB55="Muy Alta",AD55="Leve"),AND(AB55="Muy Alta",AD55="Menor"),AND(AB55="Muy Alta",AD55="Moderado"),AND(AB55="Muy Alta",AD55="Mayor")),"Alto",IF(OR(AND(AB55="Muy Baja",AD55="Catastrófico"),AND(AB55="Baja",AD55="Catastrófico"),AND(AB55="Media",AD55="Catastrófico"),AND(AB55="Alta",AD55="Catastrófico"),AND(AB55="Muy Alta",AD55="Catastrófico")),"Extremo","")))),"")</f>
        <v>Alto</v>
      </c>
      <c r="AG55" s="140" t="s">
        <v>122</v>
      </c>
      <c r="AH55" s="121" t="s">
        <v>604</v>
      </c>
      <c r="AI55" s="129" t="s">
        <v>206</v>
      </c>
      <c r="AJ55" s="147">
        <v>44562</v>
      </c>
      <c r="AK55" s="147">
        <v>44926</v>
      </c>
      <c r="AL55" s="128" t="s">
        <v>273</v>
      </c>
      <c r="AM55" s="142"/>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row>
    <row r="56" spans="1:71" s="145" customFormat="1" ht="151.5" customHeight="1" x14ac:dyDescent="0.25">
      <c r="A56" s="325"/>
      <c r="B56" s="327"/>
      <c r="C56" s="330"/>
      <c r="D56" s="331"/>
      <c r="E56" s="300"/>
      <c r="F56" s="300"/>
      <c r="G56" s="300"/>
      <c r="H56" s="302"/>
      <c r="I56" s="300"/>
      <c r="J56" s="304"/>
      <c r="K56" s="306"/>
      <c r="L56" s="309"/>
      <c r="M56" s="312"/>
      <c r="N56" s="146"/>
      <c r="O56" s="306"/>
      <c r="P56" s="309"/>
      <c r="Q56" s="297"/>
      <c r="R56" s="132">
        <v>2</v>
      </c>
      <c r="S56" s="100"/>
      <c r="T56" s="133" t="str">
        <f t="shared" si="67"/>
        <v/>
      </c>
      <c r="U56" s="134"/>
      <c r="V56" s="134"/>
      <c r="W56" s="135"/>
      <c r="X56" s="134"/>
      <c r="Y56" s="134"/>
      <c r="Z56" s="134"/>
      <c r="AA56" s="136" t="str">
        <f>IFERROR(IF(T56="Probabilidad",(AA55-(+AA55*W56)),IF(T56="Impacto",L56,"")),"")</f>
        <v/>
      </c>
      <c r="AB56" s="137" t="str">
        <f t="shared" si="70"/>
        <v/>
      </c>
      <c r="AC56" s="138" t="str">
        <f t="shared" si="71"/>
        <v/>
      </c>
      <c r="AD56" s="137" t="str">
        <f t="shared" si="72"/>
        <v/>
      </c>
      <c r="AE56" s="138" t="str">
        <f t="shared" si="73"/>
        <v/>
      </c>
      <c r="AF56" s="139" t="str">
        <f t="shared" si="74"/>
        <v/>
      </c>
      <c r="AG56" s="140"/>
      <c r="AH56" s="121"/>
      <c r="AI56" s="129"/>
      <c r="AJ56" s="147"/>
      <c r="AK56" s="147"/>
      <c r="AL56" s="121"/>
      <c r="AM56" s="142"/>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row>
    <row r="57" spans="1:71" s="145" customFormat="1" ht="151.5" customHeight="1" x14ac:dyDescent="0.25">
      <c r="A57" s="354"/>
      <c r="B57" s="328"/>
      <c r="C57" s="330"/>
      <c r="D57" s="331"/>
      <c r="E57" s="300"/>
      <c r="F57" s="300"/>
      <c r="G57" s="300"/>
      <c r="H57" s="302"/>
      <c r="I57" s="300"/>
      <c r="J57" s="304"/>
      <c r="K57" s="307"/>
      <c r="L57" s="310"/>
      <c r="M57" s="312"/>
      <c r="N57" s="146"/>
      <c r="O57" s="307"/>
      <c r="P57" s="310"/>
      <c r="Q57" s="298"/>
      <c r="R57" s="132">
        <v>3</v>
      </c>
      <c r="S57" s="100"/>
      <c r="T57" s="133" t="str">
        <f t="shared" si="67"/>
        <v/>
      </c>
      <c r="U57" s="134"/>
      <c r="V57" s="134"/>
      <c r="W57" s="135"/>
      <c r="X57" s="134"/>
      <c r="Y57" s="134"/>
      <c r="Z57" s="134"/>
      <c r="AA57" s="136" t="str">
        <f>IFERROR(IF(T57="Probabilidad",(AA56-(+AA56*W57)),IF(T57="Impacto",L57,"")),"")</f>
        <v/>
      </c>
      <c r="AB57" s="137" t="str">
        <f t="shared" si="70"/>
        <v/>
      </c>
      <c r="AC57" s="138" t="str">
        <f t="shared" si="71"/>
        <v/>
      </c>
      <c r="AD57" s="137" t="str">
        <f t="shared" si="72"/>
        <v/>
      </c>
      <c r="AE57" s="138" t="str">
        <f t="shared" si="73"/>
        <v/>
      </c>
      <c r="AF57" s="139" t="str">
        <f t="shared" si="74"/>
        <v/>
      </c>
      <c r="AG57" s="140"/>
      <c r="AH57" s="121"/>
      <c r="AI57" s="129"/>
      <c r="AJ57" s="147"/>
      <c r="AK57" s="147"/>
      <c r="AL57" s="121"/>
      <c r="AM57" s="142"/>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row>
    <row r="58" spans="1:71" s="145" customFormat="1" ht="151.5" customHeight="1" x14ac:dyDescent="0.25">
      <c r="A58" s="324">
        <v>18</v>
      </c>
      <c r="B58" s="326" t="s">
        <v>250</v>
      </c>
      <c r="C58" s="329" t="s">
        <v>426</v>
      </c>
      <c r="D58" s="329" t="s">
        <v>257</v>
      </c>
      <c r="E58" s="299" t="s">
        <v>120</v>
      </c>
      <c r="F58" s="299" t="s">
        <v>500</v>
      </c>
      <c r="G58" s="299" t="s">
        <v>275</v>
      </c>
      <c r="H58" s="301" t="s">
        <v>274</v>
      </c>
      <c r="I58" s="299" t="s">
        <v>348</v>
      </c>
      <c r="J58" s="303">
        <v>60</v>
      </c>
      <c r="K58" s="305" t="str">
        <f>IF(J58&lt;=0,"",IF(J58&lt;=2,"Muy Baja",IF(J58&lt;=24,"Baja",IF(J58&lt;=500,"Media",IF(J58&lt;=5000,"Alta","Muy Alta")))))</f>
        <v>Media</v>
      </c>
      <c r="L58" s="308">
        <f>IF(K58="","",IF(K58="Muy Baja",0.2,IF(K58="Baja",0.4,IF(K58="Media",0.6,IF(K58="Alta",0.8,IF(K58="Muy Alta",1,))))))</f>
        <v>0.6</v>
      </c>
      <c r="M58" s="311" t="s">
        <v>560</v>
      </c>
      <c r="N58" s="131" t="str">
        <f>IF(NOT(ISERROR(MATCH(M58,'Tabla Impacto'!$B$221:$B$223,0))),'Tabla Impacto'!$F$223&amp;"Por favor no seleccionar los criterios de impacto(Afectación Económica o presupuestal y Pérdida Reputacional)",M58)</f>
        <v xml:space="preserve"> El riesgo afecta la imagen de la entidad con algunos usuarios de relevancia frente al logro de los objetivos</v>
      </c>
      <c r="O58" s="305" t="str">
        <f>IF(OR(N58='Tabla Impacto'!$C$11,N58='Tabla Impacto'!$D$11),"Leve",IF(OR(N58='Tabla Impacto'!$C$12,N58='Tabla Impacto'!$D$12),"Menor",IF(OR(N58='Tabla Impacto'!$C$13,N58='Tabla Impacto'!$D$13),"Moderado",IF(OR(N58='Tabla Impacto'!$C$14,N58='Tabla Impacto'!$D$14),"Mayor",IF(OR(N58='Tabla Impacto'!$C$15,N58='Tabla Impacto'!$D$15),"Catastrófico","")))))</f>
        <v>Moderado</v>
      </c>
      <c r="P58" s="308">
        <f>IF(O58="","",IF(O58="Leve",0.2,IF(O58="Menor",0.4,IF(O58="Moderado",0.6,IF(O58="Mayor",0.8,IF(O58="Catastrófico",1,))))))</f>
        <v>0.6</v>
      </c>
      <c r="Q58" s="296" t="str">
        <f>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Moderado</v>
      </c>
      <c r="R58" s="132">
        <v>1</v>
      </c>
      <c r="S58" s="100" t="s">
        <v>276</v>
      </c>
      <c r="T58" s="133" t="str">
        <f t="shared" si="25"/>
        <v>Probabilidad</v>
      </c>
      <c r="U58" s="134" t="s">
        <v>15</v>
      </c>
      <c r="V58" s="134" t="s">
        <v>9</v>
      </c>
      <c r="W58" s="135" t="str">
        <f t="shared" si="26"/>
        <v>30%</v>
      </c>
      <c r="X58" s="134" t="s">
        <v>19</v>
      </c>
      <c r="Y58" s="134" t="s">
        <v>22</v>
      </c>
      <c r="Z58" s="134" t="s">
        <v>110</v>
      </c>
      <c r="AA58" s="136">
        <f t="shared" si="27"/>
        <v>0.42</v>
      </c>
      <c r="AB58" s="137" t="str">
        <f t="shared" si="28"/>
        <v>Media</v>
      </c>
      <c r="AC58" s="138">
        <f t="shared" si="29"/>
        <v>0.42</v>
      </c>
      <c r="AD58" s="137" t="str">
        <f t="shared" si="30"/>
        <v>Moderado</v>
      </c>
      <c r="AE58" s="138">
        <f t="shared" si="31"/>
        <v>0.6</v>
      </c>
      <c r="AF58" s="139" t="str">
        <f t="shared" si="32"/>
        <v>Moderado</v>
      </c>
      <c r="AG58" s="140" t="s">
        <v>122</v>
      </c>
      <c r="AH58" s="121" t="s">
        <v>278</v>
      </c>
      <c r="AI58" s="148" t="s">
        <v>279</v>
      </c>
      <c r="AJ58" s="147">
        <v>44562</v>
      </c>
      <c r="AK58" s="147">
        <v>44926</v>
      </c>
      <c r="AL58" s="121" t="s">
        <v>280</v>
      </c>
      <c r="AM58" s="142"/>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row>
    <row r="59" spans="1:71" s="145" customFormat="1" ht="151.5" customHeight="1" x14ac:dyDescent="0.25">
      <c r="A59" s="325"/>
      <c r="B59" s="327"/>
      <c r="C59" s="330"/>
      <c r="D59" s="331"/>
      <c r="E59" s="300"/>
      <c r="F59" s="300"/>
      <c r="G59" s="300"/>
      <c r="H59" s="302"/>
      <c r="I59" s="300"/>
      <c r="J59" s="304"/>
      <c r="K59" s="306"/>
      <c r="L59" s="309"/>
      <c r="M59" s="312"/>
      <c r="N59" s="146"/>
      <c r="O59" s="306"/>
      <c r="P59" s="309"/>
      <c r="Q59" s="297"/>
      <c r="R59" s="132">
        <v>2</v>
      </c>
      <c r="S59" s="100" t="s">
        <v>277</v>
      </c>
      <c r="T59" s="133" t="str">
        <f t="shared" ref="T59:T60" si="75">IF(OR(U59="Preventivo",U59="Detectivo"),"Probabilidad",IF(U59="Correctivo","Impacto",""))</f>
        <v>Probabilidad</v>
      </c>
      <c r="U59" s="134" t="s">
        <v>15</v>
      </c>
      <c r="V59" s="134" t="s">
        <v>9</v>
      </c>
      <c r="W59" s="135" t="str">
        <f t="shared" ref="W59" si="76">IF(AND(U59="Preventivo",V59="Automático"),"50%",IF(AND(U59="Preventivo",V59="Manual"),"40%",IF(AND(U59="Detectivo",V59="Automático"),"40%",IF(AND(U59="Detectivo",V59="Manual"),"30%",IF(AND(U59="Correctivo",V59="Automático"),"35%",IF(AND(U59="Correctivo",V59="Manual"),"25%",""))))))</f>
        <v>30%</v>
      </c>
      <c r="X59" s="134" t="s">
        <v>19</v>
      </c>
      <c r="Y59" s="134" t="s">
        <v>22</v>
      </c>
      <c r="Z59" s="134" t="s">
        <v>110</v>
      </c>
      <c r="AA59" s="136">
        <f>IFERROR(IF(T59="Probabilidad",(AA58-(+AA58*W59)),IF(T59="Impacto",L59,"")),"")</f>
        <v>0.29399999999999998</v>
      </c>
      <c r="AB59" s="137" t="str">
        <f t="shared" ref="AB59:AB60" si="77">IFERROR(IF(AA59="","",IF(AA59&lt;=0.2,"Muy Baja",IF(AA59&lt;=0.4,"Baja",IF(AA59&lt;=0.6,"Media",IF(AA59&lt;=0.8,"Alta","Muy Alta"))))),"")</f>
        <v>Baja</v>
      </c>
      <c r="AC59" s="138">
        <f t="shared" ref="AC59:AC60" si="78">+AA59</f>
        <v>0.29399999999999998</v>
      </c>
      <c r="AD59" s="137" t="str">
        <f t="shared" ref="AD59:AD60" si="79">IFERROR(IF(AE59="","",IF(AE59&lt;=0.2,"Leve",IF(AE59&lt;=0.4,"Menor",IF(AE59&lt;=0.6,"Moderado",IF(AE59&lt;=0.8,"Mayor","Catastrófico"))))),"")</f>
        <v>Moderado</v>
      </c>
      <c r="AE59" s="138">
        <v>0.6</v>
      </c>
      <c r="AF59" s="139" t="str">
        <f t="shared" ref="AF59:AF60" si="80">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Moderado</v>
      </c>
      <c r="AG59" s="140" t="s">
        <v>122</v>
      </c>
      <c r="AH59" s="121" t="s">
        <v>278</v>
      </c>
      <c r="AI59" s="148" t="s">
        <v>279</v>
      </c>
      <c r="AJ59" s="147">
        <v>44562</v>
      </c>
      <c r="AK59" s="147">
        <v>44926</v>
      </c>
      <c r="AL59" s="121" t="s">
        <v>280</v>
      </c>
      <c r="AM59" s="142"/>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row>
    <row r="60" spans="1:71" s="145" customFormat="1" ht="151.5" customHeight="1" x14ac:dyDescent="0.25">
      <c r="A60" s="325"/>
      <c r="B60" s="328"/>
      <c r="C60" s="330"/>
      <c r="D60" s="331"/>
      <c r="E60" s="300"/>
      <c r="F60" s="300"/>
      <c r="G60" s="300"/>
      <c r="H60" s="302"/>
      <c r="I60" s="300"/>
      <c r="J60" s="304"/>
      <c r="K60" s="307"/>
      <c r="L60" s="310"/>
      <c r="M60" s="312"/>
      <c r="N60" s="146"/>
      <c r="O60" s="307"/>
      <c r="P60" s="310"/>
      <c r="Q60" s="298"/>
      <c r="R60" s="132">
        <v>3</v>
      </c>
      <c r="S60" s="100"/>
      <c r="T60" s="133" t="str">
        <f t="shared" si="75"/>
        <v/>
      </c>
      <c r="U60" s="134"/>
      <c r="V60" s="134"/>
      <c r="W60" s="135"/>
      <c r="X60" s="134"/>
      <c r="Y60" s="134"/>
      <c r="Z60" s="134"/>
      <c r="AA60" s="136" t="str">
        <f>IFERROR(IF(T60="Probabilidad",(AA59-(+AA59*W60)),IF(T60="Impacto",L60,"")),"")</f>
        <v/>
      </c>
      <c r="AB60" s="137" t="str">
        <f t="shared" si="77"/>
        <v/>
      </c>
      <c r="AC60" s="138" t="str">
        <f t="shared" si="78"/>
        <v/>
      </c>
      <c r="AD60" s="137" t="str">
        <f t="shared" si="79"/>
        <v/>
      </c>
      <c r="AE60" s="138" t="str">
        <f t="shared" ref="AE60" si="81">IFERROR(IF(T60="Impacto",(P60-(+P60*W60)),IF(T60="Probabilidad",P60,"")),"")</f>
        <v/>
      </c>
      <c r="AF60" s="139" t="str">
        <f t="shared" si="80"/>
        <v/>
      </c>
      <c r="AG60" s="140"/>
      <c r="AH60" s="121"/>
      <c r="AI60" s="129"/>
      <c r="AJ60" s="147"/>
      <c r="AK60" s="147"/>
      <c r="AL60" s="121"/>
      <c r="AM60" s="142"/>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row>
    <row r="61" spans="1:71" s="145" customFormat="1" ht="151.5" customHeight="1" x14ac:dyDescent="0.25">
      <c r="A61" s="325">
        <v>19</v>
      </c>
      <c r="B61" s="326" t="s">
        <v>281</v>
      </c>
      <c r="C61" s="329" t="s">
        <v>282</v>
      </c>
      <c r="D61" s="329" t="s">
        <v>428</v>
      </c>
      <c r="E61" s="299" t="s">
        <v>120</v>
      </c>
      <c r="F61" s="299" t="s">
        <v>283</v>
      </c>
      <c r="G61" s="299" t="s">
        <v>284</v>
      </c>
      <c r="H61" s="301" t="s">
        <v>501</v>
      </c>
      <c r="I61" s="299" t="s">
        <v>117</v>
      </c>
      <c r="J61" s="303">
        <v>360</v>
      </c>
      <c r="K61" s="305" t="str">
        <f>IF(J61&lt;=0,"",IF(J61&lt;=2,"Muy Baja",IF(J61&lt;=24,"Baja",IF(J61&lt;=500,"Media",IF(J61&lt;=5000,"Alta","Muy Alta")))))</f>
        <v>Media</v>
      </c>
      <c r="L61" s="308">
        <f>IF(K61="","",IF(K61="Muy Baja",0.2,IF(K61="Baja",0.4,IF(K61="Media",0.6,IF(K61="Alta",0.8,IF(K61="Muy Alta",1,))))))</f>
        <v>0.6</v>
      </c>
      <c r="M61" s="311" t="s">
        <v>560</v>
      </c>
      <c r="N61" s="131" t="str">
        <f>IF(NOT(ISERROR(MATCH(M61,'Tabla Impacto'!$B$221:$B$223,0))),'Tabla Impacto'!$F$223&amp;"Por favor no seleccionar los criterios de impacto(Afectación Económica o presupuestal y Pérdida Reputacional)",M61)</f>
        <v xml:space="preserve"> El riesgo afecta la imagen de la entidad con algunos usuarios de relevancia frente al logro de los objetivos</v>
      </c>
      <c r="O61" s="305" t="str">
        <f>IF(OR(N61='Tabla Impacto'!$C$11,N61='Tabla Impacto'!$D$11),"Leve",IF(OR(N61='Tabla Impacto'!$C$12,N61='Tabla Impacto'!$D$12),"Menor",IF(OR(N61='Tabla Impacto'!$C$13,N61='Tabla Impacto'!$D$13),"Moderado",IF(OR(N61='Tabla Impacto'!$C$14,N61='Tabla Impacto'!$D$14),"Mayor",IF(OR(N61='Tabla Impacto'!$C$15,N61='Tabla Impacto'!$D$15),"Catastrófico","")))))</f>
        <v>Moderado</v>
      </c>
      <c r="P61" s="308">
        <f>IF(O61="","",IF(O61="Leve",0.2,IF(O61="Menor",0.4,IF(O61="Moderado",0.6,IF(O61="Mayor",0.8,IF(O61="Catastrófico",1,))))))</f>
        <v>0.6</v>
      </c>
      <c r="Q61" s="296" t="str">
        <f>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Moderado</v>
      </c>
      <c r="R61" s="132">
        <v>1</v>
      </c>
      <c r="S61" s="100" t="s">
        <v>285</v>
      </c>
      <c r="T61" s="133" t="str">
        <f t="shared" si="25"/>
        <v>Probabilidad</v>
      </c>
      <c r="U61" s="134" t="s">
        <v>15</v>
      </c>
      <c r="V61" s="134" t="s">
        <v>9</v>
      </c>
      <c r="W61" s="135" t="str">
        <f t="shared" si="26"/>
        <v>30%</v>
      </c>
      <c r="X61" s="134" t="s">
        <v>20</v>
      </c>
      <c r="Y61" s="134" t="s">
        <v>22</v>
      </c>
      <c r="Z61" s="134" t="s">
        <v>110</v>
      </c>
      <c r="AA61" s="136">
        <f t="shared" si="27"/>
        <v>0.42</v>
      </c>
      <c r="AB61" s="137" t="str">
        <f t="shared" si="28"/>
        <v>Media</v>
      </c>
      <c r="AC61" s="138">
        <f t="shared" si="29"/>
        <v>0.42</v>
      </c>
      <c r="AD61" s="137" t="str">
        <f t="shared" si="30"/>
        <v>Moderado</v>
      </c>
      <c r="AE61" s="138">
        <f t="shared" si="31"/>
        <v>0.6</v>
      </c>
      <c r="AF61" s="139" t="str">
        <f t="shared" si="32"/>
        <v>Moderado</v>
      </c>
      <c r="AG61" s="140" t="s">
        <v>122</v>
      </c>
      <c r="AH61" s="121" t="s">
        <v>427</v>
      </c>
      <c r="AI61" s="129" t="s">
        <v>201</v>
      </c>
      <c r="AJ61" s="147">
        <v>44562</v>
      </c>
      <c r="AK61" s="147">
        <v>44926</v>
      </c>
      <c r="AL61" s="121" t="s">
        <v>286</v>
      </c>
      <c r="AM61" s="142"/>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row>
    <row r="62" spans="1:71" s="145" customFormat="1" ht="151.5" customHeight="1" x14ac:dyDescent="0.25">
      <c r="A62" s="325"/>
      <c r="B62" s="327"/>
      <c r="C62" s="331"/>
      <c r="D62" s="330"/>
      <c r="E62" s="300"/>
      <c r="F62" s="300"/>
      <c r="G62" s="300"/>
      <c r="H62" s="302"/>
      <c r="I62" s="300"/>
      <c r="J62" s="304"/>
      <c r="K62" s="306"/>
      <c r="L62" s="309"/>
      <c r="M62" s="312"/>
      <c r="N62" s="146"/>
      <c r="O62" s="306"/>
      <c r="P62" s="309"/>
      <c r="Q62" s="297"/>
      <c r="R62" s="132">
        <v>2</v>
      </c>
      <c r="S62" s="100"/>
      <c r="T62" s="133" t="str">
        <f t="shared" ref="T62:T63" si="82">IF(OR(U62="Preventivo",U62="Detectivo"),"Probabilidad",IF(U62="Correctivo","Impacto",""))</f>
        <v/>
      </c>
      <c r="U62" s="134"/>
      <c r="V62" s="134"/>
      <c r="W62" s="135"/>
      <c r="X62" s="134"/>
      <c r="Y62" s="134"/>
      <c r="Z62" s="134"/>
      <c r="AA62" s="136" t="str">
        <f>IFERROR(IF(T62="Probabilidad",(AA61-(+AA61*W62)),IF(T62="Impacto",L62,"")),"")</f>
        <v/>
      </c>
      <c r="AB62" s="137" t="str">
        <f t="shared" ref="AB62:AB63" si="83">IFERROR(IF(AA62="","",IF(AA62&lt;=0.2,"Muy Baja",IF(AA62&lt;=0.4,"Baja",IF(AA62&lt;=0.6,"Media",IF(AA62&lt;=0.8,"Alta","Muy Alta"))))),"")</f>
        <v/>
      </c>
      <c r="AC62" s="138" t="str">
        <f t="shared" ref="AC62:AC63" si="84">+AA62</f>
        <v/>
      </c>
      <c r="AD62" s="137" t="str">
        <f t="shared" ref="AD62:AD63" si="85">IFERROR(IF(AE62="","",IF(AE62&lt;=0.2,"Leve",IF(AE62&lt;=0.4,"Menor",IF(AE62&lt;=0.6,"Moderado",IF(AE62&lt;=0.8,"Mayor","Catastrófico"))))),"")</f>
        <v/>
      </c>
      <c r="AE62" s="138" t="str">
        <f t="shared" ref="AE62:AE63" si="86">IFERROR(IF(T62="Impacto",(P62-(+P62*W62)),IF(T62="Probabilidad",P62,"")),"")</f>
        <v/>
      </c>
      <c r="AF62" s="139" t="str">
        <f t="shared" ref="AF62:AF63" si="87">IFERROR(IF(OR(AND(AB62="Muy Baja",AD62="Leve"),AND(AB62="Muy Baja",AD62="Menor"),AND(AB62="Baja",AD62="Leve")),"Bajo",IF(OR(AND(AB62="Muy baja",AD62="Moderado"),AND(AB62="Baja",AD62="Menor"),AND(AB62="Baja",AD62="Moderado"),AND(AB62="Media",AD62="Leve"),AND(AB62="Media",AD62="Menor"),AND(AB62="Media",AD62="Moderado"),AND(AB62="Alta",AD62="Leve"),AND(AB62="Alta",AD62="Menor")),"Moderado",IF(OR(AND(AB62="Muy Baja",AD62="Mayor"),AND(AB62="Baja",AD62="Mayor"),AND(AB62="Media",AD62="Mayor"),AND(AB62="Alta",AD62="Moderado"),AND(AB62="Alta",AD62="Mayor"),AND(AB62="Muy Alta",AD62="Leve"),AND(AB62="Muy Alta",AD62="Menor"),AND(AB62="Muy Alta",AD62="Moderado"),AND(AB62="Muy Alta",AD62="Mayor")),"Alto",IF(OR(AND(AB62="Muy Baja",AD62="Catastrófico"),AND(AB62="Baja",AD62="Catastrófico"),AND(AB62="Media",AD62="Catastrófico"),AND(AB62="Alta",AD62="Catastrófico"),AND(AB62="Muy Alta",AD62="Catastrófico")),"Extremo","")))),"")</f>
        <v/>
      </c>
      <c r="AG62" s="140"/>
      <c r="AH62" s="121"/>
      <c r="AI62" s="129"/>
      <c r="AJ62" s="147"/>
      <c r="AK62" s="147"/>
      <c r="AL62" s="121"/>
      <c r="AM62" s="142"/>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row>
    <row r="63" spans="1:71" s="145" customFormat="1" ht="151.5" customHeight="1" x14ac:dyDescent="0.25">
      <c r="A63" s="325"/>
      <c r="B63" s="328"/>
      <c r="C63" s="331"/>
      <c r="D63" s="330"/>
      <c r="E63" s="300"/>
      <c r="F63" s="300"/>
      <c r="G63" s="300"/>
      <c r="H63" s="302"/>
      <c r="I63" s="300"/>
      <c r="J63" s="304"/>
      <c r="K63" s="307"/>
      <c r="L63" s="310"/>
      <c r="M63" s="359"/>
      <c r="N63" s="146"/>
      <c r="O63" s="307"/>
      <c r="P63" s="310"/>
      <c r="Q63" s="298"/>
      <c r="R63" s="132">
        <v>3</v>
      </c>
      <c r="S63" s="100"/>
      <c r="T63" s="133" t="str">
        <f t="shared" si="82"/>
        <v/>
      </c>
      <c r="U63" s="134"/>
      <c r="V63" s="134"/>
      <c r="W63" s="135"/>
      <c r="X63" s="134"/>
      <c r="Y63" s="134"/>
      <c r="Z63" s="134"/>
      <c r="AA63" s="136" t="str">
        <f>IFERROR(IF(T63="Probabilidad",(AA62-(+AA62*W63)),IF(T63="Impacto",L63,"")),"")</f>
        <v/>
      </c>
      <c r="AB63" s="137" t="str">
        <f t="shared" si="83"/>
        <v/>
      </c>
      <c r="AC63" s="138" t="str">
        <f t="shared" si="84"/>
        <v/>
      </c>
      <c r="AD63" s="137" t="str">
        <f t="shared" si="85"/>
        <v/>
      </c>
      <c r="AE63" s="138" t="str">
        <f t="shared" si="86"/>
        <v/>
      </c>
      <c r="AF63" s="139" t="str">
        <f t="shared" si="87"/>
        <v/>
      </c>
      <c r="AG63" s="140"/>
      <c r="AH63" s="121"/>
      <c r="AI63" s="129"/>
      <c r="AJ63" s="147"/>
      <c r="AK63" s="147"/>
      <c r="AL63" s="121"/>
      <c r="AM63" s="142"/>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row>
    <row r="64" spans="1:71" s="145" customFormat="1" ht="151.5" customHeight="1" x14ac:dyDescent="0.25">
      <c r="A64" s="325">
        <v>20</v>
      </c>
      <c r="B64" s="326" t="s">
        <v>281</v>
      </c>
      <c r="C64" s="329" t="s">
        <v>282</v>
      </c>
      <c r="D64" s="329" t="s">
        <v>428</v>
      </c>
      <c r="E64" s="299" t="s">
        <v>120</v>
      </c>
      <c r="F64" s="349" t="s">
        <v>288</v>
      </c>
      <c r="G64" s="299" t="s">
        <v>289</v>
      </c>
      <c r="H64" s="301" t="s">
        <v>287</v>
      </c>
      <c r="I64" s="299" t="s">
        <v>115</v>
      </c>
      <c r="J64" s="303">
        <v>246</v>
      </c>
      <c r="K64" s="305" t="str">
        <f>IF(J64&lt;=0,"",IF(J64&lt;=2,"Muy Baja",IF(J64&lt;=24,"Baja",IF(J64&lt;=500,"Media",IF(J64&lt;=5000,"Alta","Muy Alta")))))</f>
        <v>Media</v>
      </c>
      <c r="L64" s="308">
        <f>IF(K64="","",IF(K64="Muy Baja",0.2,IF(K64="Baja",0.4,IF(K64="Media",0.6,IF(K64="Alta",0.8,IF(K64="Muy Alta",1,))))))</f>
        <v>0.6</v>
      </c>
      <c r="M64" s="311" t="s">
        <v>567</v>
      </c>
      <c r="N64" s="131" t="str">
        <f>IF(NOT(ISERROR(MATCH(M64,'Tabla Impacto'!$B$221:$B$223,0))),'Tabla Impacto'!$F$223&amp;"Por favor no seleccionar los criterios de impacto(Afectación Económica o presupuestal y Pérdida Reputacional)",M64)</f>
        <v xml:space="preserve"> El riesgo afecta la imagen de la entidad con efecto publicitario sostenido a nivel de sector administrativo, nivel departamental o municipal</v>
      </c>
      <c r="O64" s="305" t="str">
        <f>IF(OR(N64='Tabla Impacto'!$C$11,N64='Tabla Impacto'!$D$11),"Leve",IF(OR(N64='Tabla Impacto'!$C$12,N64='Tabla Impacto'!$D$12),"Menor",IF(OR(N64='Tabla Impacto'!$C$13,N64='Tabla Impacto'!$D$13),"Moderado",IF(OR(N64='Tabla Impacto'!$C$14,N64='Tabla Impacto'!$D$14),"Mayor",IF(OR(N64='Tabla Impacto'!$C$15,N64='Tabla Impacto'!$D$15),"Catastrófico","")))))</f>
        <v>Mayor</v>
      </c>
      <c r="P64" s="308">
        <f>IF(O64="","",IF(O64="Leve",0.2,IF(O64="Menor",0.4,IF(O64="Moderado",0.6,IF(O64="Mayor",0.8,IF(O64="Catastrófico",1,))))))</f>
        <v>0.8</v>
      </c>
      <c r="Q64" s="296" t="str">
        <f>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Alto</v>
      </c>
      <c r="R64" s="132">
        <v>1</v>
      </c>
      <c r="S64" s="100" t="s">
        <v>290</v>
      </c>
      <c r="T64" s="133" t="str">
        <f t="shared" si="25"/>
        <v>Probabilidad</v>
      </c>
      <c r="U64" s="134" t="s">
        <v>14</v>
      </c>
      <c r="V64" s="134" t="s">
        <v>9</v>
      </c>
      <c r="W64" s="135" t="str">
        <f t="shared" si="26"/>
        <v>40%</v>
      </c>
      <c r="X64" s="134" t="s">
        <v>20</v>
      </c>
      <c r="Y64" s="134" t="s">
        <v>22</v>
      </c>
      <c r="Z64" s="134" t="s">
        <v>110</v>
      </c>
      <c r="AA64" s="136">
        <f t="shared" si="27"/>
        <v>0.36</v>
      </c>
      <c r="AB64" s="137" t="str">
        <f t="shared" si="28"/>
        <v>Baja</v>
      </c>
      <c r="AC64" s="138">
        <f t="shared" si="29"/>
        <v>0.36</v>
      </c>
      <c r="AD64" s="137" t="str">
        <f t="shared" si="30"/>
        <v>Mayor</v>
      </c>
      <c r="AE64" s="138">
        <f t="shared" si="31"/>
        <v>0.8</v>
      </c>
      <c r="AF64" s="139" t="str">
        <f t="shared" si="32"/>
        <v>Alto</v>
      </c>
      <c r="AG64" s="140" t="s">
        <v>122</v>
      </c>
      <c r="AH64" s="128" t="s">
        <v>406</v>
      </c>
      <c r="AI64" s="123" t="s">
        <v>219</v>
      </c>
      <c r="AJ64" s="162">
        <v>44562</v>
      </c>
      <c r="AK64" s="163" t="s">
        <v>408</v>
      </c>
      <c r="AL64" s="121" t="s">
        <v>291</v>
      </c>
      <c r="AM64" s="142"/>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row>
    <row r="65" spans="1:71" s="145" customFormat="1" ht="151.5" customHeight="1" x14ac:dyDescent="0.25">
      <c r="A65" s="325"/>
      <c r="B65" s="327"/>
      <c r="C65" s="331"/>
      <c r="D65" s="330"/>
      <c r="E65" s="300"/>
      <c r="F65" s="300"/>
      <c r="G65" s="300"/>
      <c r="H65" s="302"/>
      <c r="I65" s="300"/>
      <c r="J65" s="304"/>
      <c r="K65" s="306"/>
      <c r="L65" s="309"/>
      <c r="M65" s="312"/>
      <c r="N65" s="146"/>
      <c r="O65" s="306"/>
      <c r="P65" s="309"/>
      <c r="Q65" s="297"/>
      <c r="R65" s="132">
        <v>2</v>
      </c>
      <c r="S65" s="100"/>
      <c r="T65" s="133" t="str">
        <f t="shared" ref="T65:T66" si="88">IF(OR(U65="Preventivo",U65="Detectivo"),"Probabilidad",IF(U65="Correctivo","Impacto",""))</f>
        <v/>
      </c>
      <c r="U65" s="134"/>
      <c r="V65" s="134"/>
      <c r="W65" s="135"/>
      <c r="X65" s="134"/>
      <c r="Y65" s="134"/>
      <c r="Z65" s="134"/>
      <c r="AA65" s="136" t="str">
        <f>IFERROR(IF(T65="Probabilidad",(AA64-(+AA64*W65)),IF(T65="Impacto",L65,"")),"")</f>
        <v/>
      </c>
      <c r="AB65" s="137" t="str">
        <f t="shared" ref="AB65:AB66" si="89">IFERROR(IF(AA65="","",IF(AA65&lt;=0.2,"Muy Baja",IF(AA65&lt;=0.4,"Baja",IF(AA65&lt;=0.6,"Media",IF(AA65&lt;=0.8,"Alta","Muy Alta"))))),"")</f>
        <v/>
      </c>
      <c r="AC65" s="138" t="str">
        <f t="shared" ref="AC65:AC66" si="90">+AA65</f>
        <v/>
      </c>
      <c r="AD65" s="137" t="str">
        <f t="shared" ref="AD65:AD66" si="91">IFERROR(IF(AE65="","",IF(AE65&lt;=0.2,"Leve",IF(AE65&lt;=0.4,"Menor",IF(AE65&lt;=0.6,"Moderado",IF(AE65&lt;=0.8,"Mayor","Catastrófico"))))),"")</f>
        <v/>
      </c>
      <c r="AE65" s="138" t="str">
        <f t="shared" ref="AE65:AE66" si="92">IFERROR(IF(T65="Impacto",(P65-(+P65*W65)),IF(T65="Probabilidad",P65,"")),"")</f>
        <v/>
      </c>
      <c r="AF65" s="139" t="str">
        <f t="shared" ref="AF65:AF66" si="93">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
      </c>
      <c r="AG65" s="140"/>
      <c r="AH65" s="121"/>
      <c r="AI65" s="129"/>
      <c r="AJ65" s="147"/>
      <c r="AK65" s="147"/>
      <c r="AL65" s="121"/>
      <c r="AM65" s="142"/>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row>
    <row r="66" spans="1:71" s="145" customFormat="1" ht="151.5" customHeight="1" x14ac:dyDescent="0.25">
      <c r="A66" s="325"/>
      <c r="B66" s="328"/>
      <c r="C66" s="331"/>
      <c r="D66" s="330"/>
      <c r="E66" s="300"/>
      <c r="F66" s="300"/>
      <c r="G66" s="300"/>
      <c r="H66" s="302"/>
      <c r="I66" s="300"/>
      <c r="J66" s="304"/>
      <c r="K66" s="307"/>
      <c r="L66" s="310"/>
      <c r="M66" s="312"/>
      <c r="N66" s="146"/>
      <c r="O66" s="307"/>
      <c r="P66" s="310"/>
      <c r="Q66" s="298"/>
      <c r="R66" s="132">
        <v>3</v>
      </c>
      <c r="S66" s="100"/>
      <c r="T66" s="133" t="str">
        <f t="shared" si="88"/>
        <v/>
      </c>
      <c r="U66" s="134"/>
      <c r="V66" s="134"/>
      <c r="W66" s="135"/>
      <c r="X66" s="134"/>
      <c r="Y66" s="134"/>
      <c r="Z66" s="134"/>
      <c r="AA66" s="136" t="str">
        <f>IFERROR(IF(T66="Probabilidad",(AA65-(+AA65*W66)),IF(T66="Impacto",L66,"")),"")</f>
        <v/>
      </c>
      <c r="AB66" s="137" t="str">
        <f t="shared" si="89"/>
        <v/>
      </c>
      <c r="AC66" s="138" t="str">
        <f t="shared" si="90"/>
        <v/>
      </c>
      <c r="AD66" s="137" t="str">
        <f t="shared" si="91"/>
        <v/>
      </c>
      <c r="AE66" s="138" t="str">
        <f t="shared" si="92"/>
        <v/>
      </c>
      <c r="AF66" s="139" t="str">
        <f t="shared" si="93"/>
        <v/>
      </c>
      <c r="AG66" s="140"/>
      <c r="AH66" s="121"/>
      <c r="AI66" s="129"/>
      <c r="AJ66" s="147"/>
      <c r="AK66" s="147"/>
      <c r="AL66" s="121"/>
      <c r="AM66" s="142"/>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row>
    <row r="67" spans="1:71" s="145" customFormat="1" ht="151.5" customHeight="1" x14ac:dyDescent="0.25">
      <c r="A67" s="325">
        <v>21</v>
      </c>
      <c r="B67" s="326" t="s">
        <v>292</v>
      </c>
      <c r="C67" s="329" t="s">
        <v>387</v>
      </c>
      <c r="D67" s="329" t="s">
        <v>429</v>
      </c>
      <c r="E67" s="299" t="s">
        <v>120</v>
      </c>
      <c r="F67" s="349" t="s">
        <v>503</v>
      </c>
      <c r="G67" s="349" t="s">
        <v>502</v>
      </c>
      <c r="H67" s="301" t="s">
        <v>504</v>
      </c>
      <c r="I67" s="299" t="s">
        <v>350</v>
      </c>
      <c r="J67" s="303">
        <v>4</v>
      </c>
      <c r="K67" s="305" t="str">
        <f>IF(J67&lt;=0,"",IF(J67&lt;=2,"Muy Baja",IF(J67&lt;=24,"Baja",IF(J67&lt;=500,"Media",IF(J67&lt;=5000,"Alta","Muy Alta")))))</f>
        <v>Baja</v>
      </c>
      <c r="L67" s="308">
        <f>IF(K67="","",IF(K67="Muy Baja",0.2,IF(K67="Baja",0.4,IF(K67="Media",0.6,IF(K67="Alta",0.8,IF(K67="Muy Alta",1,))))))</f>
        <v>0.4</v>
      </c>
      <c r="M67" s="311" t="s">
        <v>556</v>
      </c>
      <c r="N67" s="131" t="str">
        <f>IF(NOT(ISERROR(MATCH(M67,'Tabla Impacto'!$B$221:$B$223,0))),'Tabla Impacto'!$F$223&amp;"Por favor no seleccionar los criterios de impacto(Afectación Económica o presupuestal y Pérdida Reputacional)",M67)</f>
        <v xml:space="preserve"> Afectación menor a 10 SMLMV .</v>
      </c>
      <c r="O67" s="305" t="str">
        <f>IF(OR(N67='Tabla Impacto'!$C$11,N67='Tabla Impacto'!$D$11),"Leve",IF(OR(N67='Tabla Impacto'!$C$12,N67='Tabla Impacto'!$D$12),"Menor",IF(OR(N67='Tabla Impacto'!$C$13,N67='Tabla Impacto'!$D$13),"Moderado",IF(OR(N67='Tabla Impacto'!$C$14,N67='Tabla Impacto'!$D$14),"Mayor",IF(OR(N67='Tabla Impacto'!$C$15,N67='Tabla Impacto'!$D$15),"Catastrófico","")))))</f>
        <v>Leve</v>
      </c>
      <c r="P67" s="308">
        <f>IF(O67="","",IF(O67="Leve",0.2,IF(O67="Menor",0.4,IF(O67="Moderado",0.6,IF(O67="Mayor",0.8,IF(O67="Catastrófico",1,))))))</f>
        <v>0.2</v>
      </c>
      <c r="Q67" s="296" t="str">
        <f>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Bajo</v>
      </c>
      <c r="R67" s="132">
        <v>1</v>
      </c>
      <c r="S67" s="100" t="s">
        <v>430</v>
      </c>
      <c r="T67" s="133" t="str">
        <f t="shared" si="25"/>
        <v>Probabilidad</v>
      </c>
      <c r="U67" s="134" t="s">
        <v>14</v>
      </c>
      <c r="V67" s="134" t="s">
        <v>9</v>
      </c>
      <c r="W67" s="135" t="str">
        <f t="shared" si="26"/>
        <v>40%</v>
      </c>
      <c r="X67" s="134" t="s">
        <v>19</v>
      </c>
      <c r="Y67" s="134" t="s">
        <v>22</v>
      </c>
      <c r="Z67" s="134" t="s">
        <v>110</v>
      </c>
      <c r="AA67" s="136">
        <f t="shared" si="27"/>
        <v>0.24</v>
      </c>
      <c r="AB67" s="137" t="str">
        <f t="shared" si="28"/>
        <v>Baja</v>
      </c>
      <c r="AC67" s="138">
        <f t="shared" si="29"/>
        <v>0.24</v>
      </c>
      <c r="AD67" s="137" t="str">
        <f t="shared" si="30"/>
        <v>Leve</v>
      </c>
      <c r="AE67" s="138">
        <f t="shared" si="31"/>
        <v>0.2</v>
      </c>
      <c r="AF67" s="139" t="str">
        <f t="shared" si="32"/>
        <v>Bajo</v>
      </c>
      <c r="AG67" s="140" t="s">
        <v>122</v>
      </c>
      <c r="AH67" s="121" t="s">
        <v>365</v>
      </c>
      <c r="AI67" s="129" t="s">
        <v>201</v>
      </c>
      <c r="AJ67" s="147" t="s">
        <v>299</v>
      </c>
      <c r="AK67" s="147" t="s">
        <v>300</v>
      </c>
      <c r="AL67" s="164" t="s">
        <v>431</v>
      </c>
      <c r="AM67" s="142"/>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row>
    <row r="68" spans="1:71" s="145" customFormat="1" ht="151.5" customHeight="1" x14ac:dyDescent="0.25">
      <c r="A68" s="325"/>
      <c r="B68" s="327"/>
      <c r="C68" s="330"/>
      <c r="D68" s="330"/>
      <c r="E68" s="300"/>
      <c r="F68" s="300"/>
      <c r="G68" s="300"/>
      <c r="H68" s="302"/>
      <c r="I68" s="300"/>
      <c r="J68" s="304"/>
      <c r="K68" s="306"/>
      <c r="L68" s="309"/>
      <c r="M68" s="312"/>
      <c r="N68" s="146"/>
      <c r="O68" s="306"/>
      <c r="P68" s="309"/>
      <c r="Q68" s="297"/>
      <c r="R68" s="132">
        <v>2</v>
      </c>
      <c r="S68" s="100" t="s">
        <v>351</v>
      </c>
      <c r="T68" s="133" t="str">
        <f t="shared" ref="T68:T69" si="94">IF(OR(U68="Preventivo",U68="Detectivo"),"Probabilidad",IF(U68="Correctivo","Impacto",""))</f>
        <v>Probabilidad</v>
      </c>
      <c r="U68" s="134" t="s">
        <v>14</v>
      </c>
      <c r="V68" s="134" t="s">
        <v>9</v>
      </c>
      <c r="W68" s="135" t="str">
        <f t="shared" ref="W68" si="95">IF(AND(U68="Preventivo",V68="Automático"),"50%",IF(AND(U68="Preventivo",V68="Manual"),"40%",IF(AND(U68="Detectivo",V68="Automático"),"40%",IF(AND(U68="Detectivo",V68="Manual"),"30%",IF(AND(U68="Correctivo",V68="Automático"),"35%",IF(AND(U68="Correctivo",V68="Manual"),"25%",""))))))</f>
        <v>40%</v>
      </c>
      <c r="X68" s="134" t="s">
        <v>19</v>
      </c>
      <c r="Y68" s="134" t="s">
        <v>22</v>
      </c>
      <c r="Z68" s="134" t="s">
        <v>110</v>
      </c>
      <c r="AA68" s="136">
        <f>IFERROR(IF(T68="Probabilidad",(AA67-(+AA67*W68)),IF(T68="Impacto",L68,"")),"")</f>
        <v>0.14399999999999999</v>
      </c>
      <c r="AB68" s="137" t="str">
        <f t="shared" ref="AB68" si="96">IFERROR(IF(AA68="","",IF(AA68&lt;=0.2,"Muy Baja",IF(AA68&lt;=0.4,"Baja",IF(AA68&lt;=0.6,"Media",IF(AA68&lt;=0.8,"Alta","Muy Alta"))))),"")</f>
        <v>Muy Baja</v>
      </c>
      <c r="AC68" s="138">
        <f t="shared" ref="AC68" si="97">+AA68</f>
        <v>0.14399999999999999</v>
      </c>
      <c r="AD68" s="137" t="str">
        <f t="shared" ref="AD68" si="98">IFERROR(IF(AE68="","",IF(AE68&lt;=0.2,"Leve",IF(AE68&lt;=0.4,"Menor",IF(AE68&lt;=0.6,"Moderado",IF(AE68&lt;=0.8,"Mayor","Catastrófico"))))),"")</f>
        <v>Leve</v>
      </c>
      <c r="AE68" s="138">
        <v>0.2</v>
      </c>
      <c r="AF68" s="139" t="str">
        <f t="shared" ref="AF68" si="99">IFERROR(IF(OR(AND(AB68="Muy Baja",AD68="Leve"),AND(AB68="Muy Baja",AD68="Menor"),AND(AB68="Baja",AD68="Leve")),"Bajo",IF(OR(AND(AB68="Muy baja",AD68="Moderado"),AND(AB68="Baja",AD68="Menor"),AND(AB68="Baja",AD68="Moderado"),AND(AB68="Media",AD68="Leve"),AND(AB68="Media",AD68="Menor"),AND(AB68="Media",AD68="Moderado"),AND(AB68="Alta",AD68="Leve"),AND(AB68="Alta",AD68="Menor")),"Moderado",IF(OR(AND(AB68="Muy Baja",AD68="Mayor"),AND(AB68="Baja",AD68="Mayor"),AND(AB68="Media",AD68="Mayor"),AND(AB68="Alta",AD68="Moderado"),AND(AB68="Alta",AD68="Mayor"),AND(AB68="Muy Alta",AD68="Leve"),AND(AB68="Muy Alta",AD68="Menor"),AND(AB68="Muy Alta",AD68="Moderado"),AND(AB68="Muy Alta",AD68="Mayor")),"Alto",IF(OR(AND(AB68="Muy Baja",AD68="Catastrófico"),AND(AB68="Baja",AD68="Catastrófico"),AND(AB68="Media",AD68="Catastrófico"),AND(AB68="Alta",AD68="Catastrófico"),AND(AB68="Muy Alta",AD68="Catastrófico")),"Extremo","")))),"")</f>
        <v>Bajo</v>
      </c>
      <c r="AG68" s="140" t="s">
        <v>122</v>
      </c>
      <c r="AH68" s="121" t="s">
        <v>352</v>
      </c>
      <c r="AI68" s="129" t="s">
        <v>293</v>
      </c>
      <c r="AJ68" s="147" t="s">
        <v>299</v>
      </c>
      <c r="AK68" s="147" t="s">
        <v>300</v>
      </c>
      <c r="AL68" s="164" t="s">
        <v>432</v>
      </c>
      <c r="AM68" s="142"/>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row>
    <row r="69" spans="1:71" s="145" customFormat="1" ht="151.5" customHeight="1" x14ac:dyDescent="0.25">
      <c r="A69" s="325"/>
      <c r="B69" s="328"/>
      <c r="C69" s="330"/>
      <c r="D69" s="330"/>
      <c r="E69" s="300"/>
      <c r="F69" s="300"/>
      <c r="G69" s="300"/>
      <c r="H69" s="302"/>
      <c r="I69" s="300"/>
      <c r="J69" s="304"/>
      <c r="K69" s="307"/>
      <c r="L69" s="310"/>
      <c r="M69" s="312"/>
      <c r="N69" s="146"/>
      <c r="O69" s="307"/>
      <c r="P69" s="310"/>
      <c r="Q69" s="298"/>
      <c r="R69" s="132">
        <v>3</v>
      </c>
      <c r="S69" s="100"/>
      <c r="T69" s="133" t="str">
        <f t="shared" si="94"/>
        <v/>
      </c>
      <c r="U69" s="134"/>
      <c r="V69" s="134"/>
      <c r="W69" s="135"/>
      <c r="X69" s="134"/>
      <c r="Y69" s="134"/>
      <c r="Z69" s="134"/>
      <c r="AA69" s="136"/>
      <c r="AB69" s="137"/>
      <c r="AC69" s="138"/>
      <c r="AD69" s="137"/>
      <c r="AE69" s="138"/>
      <c r="AF69" s="139"/>
      <c r="AG69" s="140"/>
      <c r="AH69" s="121"/>
      <c r="AI69" s="129"/>
      <c r="AJ69" s="147"/>
      <c r="AK69" s="147"/>
      <c r="AL69" s="121"/>
      <c r="AM69" s="142"/>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row>
    <row r="70" spans="1:71" s="145" customFormat="1" ht="151.5" customHeight="1" x14ac:dyDescent="0.25">
      <c r="A70" s="325">
        <v>22</v>
      </c>
      <c r="B70" s="326" t="s">
        <v>292</v>
      </c>
      <c r="C70" s="329" t="s">
        <v>387</v>
      </c>
      <c r="D70" s="329" t="s">
        <v>429</v>
      </c>
      <c r="E70" s="299" t="s">
        <v>118</v>
      </c>
      <c r="F70" s="299" t="s">
        <v>508</v>
      </c>
      <c r="G70" s="299" t="s">
        <v>295</v>
      </c>
      <c r="H70" s="301" t="s">
        <v>294</v>
      </c>
      <c r="I70" s="299" t="s">
        <v>348</v>
      </c>
      <c r="J70" s="303">
        <v>12</v>
      </c>
      <c r="K70" s="305" t="str">
        <f>IF(J70&lt;=0,"",IF(J70&lt;=2,"Muy Baja",IF(J70&lt;=24,"Baja",IF(J70&lt;=500,"Media",IF(J70&lt;=5000,"Alta","Muy Alta")))))</f>
        <v>Baja</v>
      </c>
      <c r="L70" s="308">
        <f>IF(K70="","",IF(K70="Muy Baja",0.2,IF(K70="Baja",0.4,IF(K70="Media",0.6,IF(K70="Alta",0.8,IF(K70="Muy Alta",1,))))))</f>
        <v>0.4</v>
      </c>
      <c r="M70" s="311" t="s">
        <v>565</v>
      </c>
      <c r="N70" s="131" t="str">
        <f>IF(NOT(ISERROR(MATCH(M70,'Tabla Impacto'!$B$221:$B$223,0))),'Tabla Impacto'!$F$223&amp;"Por favor no seleccionar los criterios de impacto(Afectación Económica o presupuestal y Pérdida Reputacional)",M70)</f>
        <v xml:space="preserve"> El riesgo afecta la imagen de la entidad internamente, de conocimiento general, nivel interno, de junta directiva y accionistas y/o de proveedores</v>
      </c>
      <c r="O70" s="305" t="str">
        <f>IF(OR(N70='Tabla Impacto'!$C$11,N70='Tabla Impacto'!$D$11),"Leve",IF(OR(N70='Tabla Impacto'!$C$12,N70='Tabla Impacto'!$D$12),"Menor",IF(OR(N70='Tabla Impacto'!$C$13,N70='Tabla Impacto'!$D$13),"Moderado",IF(OR(N70='Tabla Impacto'!$C$14,N70='Tabla Impacto'!$D$14),"Mayor",IF(OR(N70='Tabla Impacto'!$C$15,N70='Tabla Impacto'!$D$15),"Catastrófico","")))))</f>
        <v>Menor</v>
      </c>
      <c r="P70" s="308">
        <f>IF(O70="","",IF(O70="Leve",0.2,IF(O70="Menor",0.4,IF(O70="Moderado",0.6,IF(O70="Mayor",0.8,IF(O70="Catastrófico",1,))))))</f>
        <v>0.4</v>
      </c>
      <c r="Q70" s="296" t="str">
        <f>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Moderado</v>
      </c>
      <c r="R70" s="132">
        <v>1</v>
      </c>
      <c r="S70" s="100" t="s">
        <v>296</v>
      </c>
      <c r="T70" s="133" t="str">
        <f t="shared" si="25"/>
        <v>Probabilidad</v>
      </c>
      <c r="U70" s="134" t="s">
        <v>15</v>
      </c>
      <c r="V70" s="134" t="s">
        <v>9</v>
      </c>
      <c r="W70" s="135" t="str">
        <f t="shared" si="26"/>
        <v>30%</v>
      </c>
      <c r="X70" s="134" t="s">
        <v>20</v>
      </c>
      <c r="Y70" s="134" t="s">
        <v>23</v>
      </c>
      <c r="Z70" s="134" t="s">
        <v>111</v>
      </c>
      <c r="AA70" s="136">
        <f t="shared" si="27"/>
        <v>0.28000000000000003</v>
      </c>
      <c r="AB70" s="137" t="str">
        <f t="shared" si="28"/>
        <v>Baja</v>
      </c>
      <c r="AC70" s="138">
        <f t="shared" si="29"/>
        <v>0.28000000000000003</v>
      </c>
      <c r="AD70" s="137" t="str">
        <f t="shared" si="30"/>
        <v>Menor</v>
      </c>
      <c r="AE70" s="138">
        <f t="shared" si="31"/>
        <v>0.4</v>
      </c>
      <c r="AF70" s="139" t="str">
        <f t="shared" si="32"/>
        <v>Moderado</v>
      </c>
      <c r="AG70" s="140" t="s">
        <v>122</v>
      </c>
      <c r="AH70" s="121" t="s">
        <v>507</v>
      </c>
      <c r="AI70" s="129" t="s">
        <v>269</v>
      </c>
      <c r="AJ70" s="147" t="s">
        <v>299</v>
      </c>
      <c r="AK70" s="147" t="s">
        <v>300</v>
      </c>
      <c r="AL70" s="121" t="s">
        <v>505</v>
      </c>
      <c r="AM70" s="142"/>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row>
    <row r="71" spans="1:71" s="145" customFormat="1" ht="151.5" customHeight="1" x14ac:dyDescent="0.25">
      <c r="A71" s="325"/>
      <c r="B71" s="327"/>
      <c r="C71" s="330"/>
      <c r="D71" s="330"/>
      <c r="E71" s="300"/>
      <c r="F71" s="300"/>
      <c r="G71" s="300"/>
      <c r="H71" s="302"/>
      <c r="I71" s="300"/>
      <c r="J71" s="304"/>
      <c r="K71" s="306"/>
      <c r="L71" s="309"/>
      <c r="M71" s="312"/>
      <c r="N71" s="146"/>
      <c r="O71" s="306"/>
      <c r="P71" s="309"/>
      <c r="Q71" s="297"/>
      <c r="R71" s="132">
        <v>2</v>
      </c>
      <c r="S71" s="100" t="s">
        <v>353</v>
      </c>
      <c r="T71" s="133" t="str">
        <f t="shared" ref="T71:T76" si="100">IF(OR(U71="Preventivo",U71="Detectivo"),"Probabilidad",IF(U71="Correctivo","Impacto",""))</f>
        <v>Probabilidad</v>
      </c>
      <c r="U71" s="134" t="s">
        <v>15</v>
      </c>
      <c r="V71" s="134" t="s">
        <v>9</v>
      </c>
      <c r="W71" s="135" t="str">
        <f t="shared" ref="W71:W76" si="101">IF(AND(U71="Preventivo",V71="Automático"),"50%",IF(AND(U71="Preventivo",V71="Manual"),"40%",IF(AND(U71="Detectivo",V71="Automático"),"40%",IF(AND(U71="Detectivo",V71="Manual"),"30%",IF(AND(U71="Correctivo",V71="Automático"),"35%",IF(AND(U71="Correctivo",V71="Manual"),"25%",""))))))</f>
        <v>30%</v>
      </c>
      <c r="X71" s="134" t="s">
        <v>19</v>
      </c>
      <c r="Y71" s="134" t="s">
        <v>22</v>
      </c>
      <c r="Z71" s="134" t="s">
        <v>110</v>
      </c>
      <c r="AA71" s="136">
        <f>IFERROR(IF(T71="Probabilidad",(AA70-(+AA70*W71)),IF(T71="Impacto",L71,"")),"")</f>
        <v>0.19600000000000001</v>
      </c>
      <c r="AB71" s="137" t="str">
        <f t="shared" ref="AB71:AB76" si="102">IFERROR(IF(AA71="","",IF(AA71&lt;=0.2,"Muy Baja",IF(AA71&lt;=0.4,"Baja",IF(AA71&lt;=0.6,"Media",IF(AA71&lt;=0.8,"Alta","Muy Alta"))))),"")</f>
        <v>Muy Baja</v>
      </c>
      <c r="AC71" s="138">
        <f t="shared" ref="AC71:AC76" si="103">+AA71</f>
        <v>0.19600000000000001</v>
      </c>
      <c r="AD71" s="137" t="str">
        <f t="shared" ref="AD71:AD76" si="104">IFERROR(IF(AE71="","",IF(AE71&lt;=0.2,"Leve",IF(AE71&lt;=0.4,"Menor",IF(AE71&lt;=0.6,"Moderado",IF(AE71&lt;=0.8,"Mayor","Catastrófico"))))),"")</f>
        <v>Menor</v>
      </c>
      <c r="AE71" s="138">
        <v>0.4</v>
      </c>
      <c r="AF71" s="139" t="str">
        <f t="shared" ref="AF71:AF76" si="105">IFERROR(IF(OR(AND(AB71="Muy Baja",AD71="Leve"),AND(AB71="Muy Baja",AD71="Menor"),AND(AB71="Baja",AD71="Leve")),"Bajo",IF(OR(AND(AB71="Muy baja",AD71="Moderado"),AND(AB71="Baja",AD71="Menor"),AND(AB71="Baja",AD71="Moderado"),AND(AB71="Media",AD71="Leve"),AND(AB71="Media",AD71="Menor"),AND(AB71="Media",AD71="Moderado"),AND(AB71="Alta",AD71="Leve"),AND(AB71="Alta",AD71="Menor")),"Moderado",IF(OR(AND(AB71="Muy Baja",AD71="Mayor"),AND(AB71="Baja",AD71="Mayor"),AND(AB71="Media",AD71="Mayor"),AND(AB71="Alta",AD71="Moderado"),AND(AB71="Alta",AD71="Mayor"),AND(AB71="Muy Alta",AD71="Leve"),AND(AB71="Muy Alta",AD71="Menor"),AND(AB71="Muy Alta",AD71="Moderado"),AND(AB71="Muy Alta",AD71="Mayor")),"Alto",IF(OR(AND(AB71="Muy Baja",AD71="Catastrófico"),AND(AB71="Baja",AD71="Catastrófico"),AND(AB71="Media",AD71="Catastrófico"),AND(AB71="Alta",AD71="Catastrófico"),AND(AB71="Muy Alta",AD71="Catastrófico")),"Extremo","")))),"")</f>
        <v>Bajo</v>
      </c>
      <c r="AG71" s="140" t="s">
        <v>122</v>
      </c>
      <c r="AH71" s="121" t="s">
        <v>433</v>
      </c>
      <c r="AI71" s="129" t="s">
        <v>269</v>
      </c>
      <c r="AJ71" s="147" t="s">
        <v>299</v>
      </c>
      <c r="AK71" s="147" t="s">
        <v>300</v>
      </c>
      <c r="AL71" s="121" t="s">
        <v>506</v>
      </c>
      <c r="AM71" s="142"/>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row>
    <row r="72" spans="1:71" s="145" customFormat="1" ht="151.5" customHeight="1" x14ac:dyDescent="0.25">
      <c r="A72" s="325"/>
      <c r="B72" s="328"/>
      <c r="C72" s="330"/>
      <c r="D72" s="330"/>
      <c r="E72" s="300"/>
      <c r="F72" s="300"/>
      <c r="G72" s="300"/>
      <c r="H72" s="302"/>
      <c r="I72" s="300"/>
      <c r="J72" s="304"/>
      <c r="K72" s="307"/>
      <c r="L72" s="310"/>
      <c r="M72" s="312"/>
      <c r="N72" s="146"/>
      <c r="O72" s="307"/>
      <c r="P72" s="310"/>
      <c r="Q72" s="298"/>
      <c r="R72" s="132">
        <v>3</v>
      </c>
      <c r="S72" s="121" t="s">
        <v>297</v>
      </c>
      <c r="T72" s="133" t="str">
        <f t="shared" si="100"/>
        <v>Probabilidad</v>
      </c>
      <c r="U72" s="134" t="s">
        <v>15</v>
      </c>
      <c r="V72" s="134" t="s">
        <v>9</v>
      </c>
      <c r="W72" s="135" t="str">
        <f t="shared" si="101"/>
        <v>30%</v>
      </c>
      <c r="X72" s="134" t="s">
        <v>19</v>
      </c>
      <c r="Y72" s="134" t="s">
        <v>22</v>
      </c>
      <c r="Z72" s="134" t="s">
        <v>110</v>
      </c>
      <c r="AA72" s="136">
        <f>IFERROR(IF(T72="Probabilidad",(AA71-(+AA71*W72)),IF(T72="Impacto",L72,"")),"")</f>
        <v>0.13720000000000002</v>
      </c>
      <c r="AB72" s="137" t="str">
        <f t="shared" si="102"/>
        <v>Muy Baja</v>
      </c>
      <c r="AC72" s="138">
        <f t="shared" si="103"/>
        <v>0.13720000000000002</v>
      </c>
      <c r="AD72" s="137" t="str">
        <f t="shared" si="104"/>
        <v>Menor</v>
      </c>
      <c r="AE72" s="138">
        <v>0.4</v>
      </c>
      <c r="AF72" s="139" t="str">
        <f t="shared" si="105"/>
        <v>Bajo</v>
      </c>
      <c r="AG72" s="140" t="s">
        <v>122</v>
      </c>
      <c r="AH72" s="121" t="s">
        <v>434</v>
      </c>
      <c r="AI72" s="129" t="s">
        <v>269</v>
      </c>
      <c r="AJ72" s="147" t="s">
        <v>299</v>
      </c>
      <c r="AK72" s="147" t="s">
        <v>300</v>
      </c>
      <c r="AL72" s="121" t="s">
        <v>366</v>
      </c>
      <c r="AM72" s="142"/>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row>
    <row r="73" spans="1:71" s="145" customFormat="1" ht="151.5" customHeight="1" x14ac:dyDescent="0.25">
      <c r="A73" s="325">
        <v>23</v>
      </c>
      <c r="B73" s="326" t="s">
        <v>298</v>
      </c>
      <c r="C73" s="329" t="s">
        <v>435</v>
      </c>
      <c r="D73" s="329" t="s">
        <v>436</v>
      </c>
      <c r="E73" s="299" t="s">
        <v>118</v>
      </c>
      <c r="F73" s="299" t="s">
        <v>354</v>
      </c>
      <c r="G73" s="299" t="s">
        <v>509</v>
      </c>
      <c r="H73" s="301" t="s">
        <v>510</v>
      </c>
      <c r="I73" s="299" t="s">
        <v>115</v>
      </c>
      <c r="J73" s="303">
        <v>30</v>
      </c>
      <c r="K73" s="305" t="str">
        <f>IF(J73&lt;=0,"",IF(J73&lt;=2,"Muy Baja",IF(J73&lt;=24,"Baja",IF(J73&lt;=500,"Media",IF(J73&lt;=5000,"Alta","Muy Alta")))))</f>
        <v>Media</v>
      </c>
      <c r="L73" s="308">
        <f>IF(K73="","",IF(K73="Muy Baja",0.2,IF(K73="Baja",0.4,IF(K73="Media",0.6,IF(K73="Alta",0.8,IF(K73="Muy Alta",1,))))))</f>
        <v>0.6</v>
      </c>
      <c r="M73" s="311" t="s">
        <v>567</v>
      </c>
      <c r="N73" s="131" t="str">
        <f>IF(NOT(ISERROR(MATCH(M73,'Tabla Impacto'!$B$221:$B$223,0))),'Tabla Impacto'!$F$223&amp;"Por favor no seleccionar los criterios de impacto(Afectación Económica o presupuestal y Pérdida Reputacional)",M73)</f>
        <v xml:space="preserve"> El riesgo afecta la imagen de la entidad con efecto publicitario sostenido a nivel de sector administrativo, nivel departamental o municipal</v>
      </c>
      <c r="O73" s="305" t="str">
        <f>IF(OR(N73='Tabla Impacto'!$C$11,N73='Tabla Impacto'!$D$11),"Leve",IF(OR(N73='Tabla Impacto'!$C$12,N73='Tabla Impacto'!$D$12),"Menor",IF(OR(N73='Tabla Impacto'!$C$13,N73='Tabla Impacto'!$D$13),"Moderado",IF(OR(N73='Tabla Impacto'!$C$14,N73='Tabla Impacto'!$D$14),"Mayor",IF(OR(N73='Tabla Impacto'!$C$15,N73='Tabla Impacto'!$D$15),"Catastrófico","")))))</f>
        <v>Mayor</v>
      </c>
      <c r="P73" s="308">
        <f>IF(O73="","",IF(O73="Leve",0.2,IF(O73="Menor",0.4,IF(O73="Moderado",0.6,IF(O73="Mayor",0.8,IF(O73="Catastrófico",1,))))))</f>
        <v>0.8</v>
      </c>
      <c r="Q73" s="296" t="str">
        <f>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Alto</v>
      </c>
      <c r="R73" s="132">
        <v>1</v>
      </c>
      <c r="S73" s="100" t="s">
        <v>367</v>
      </c>
      <c r="T73" s="133" t="str">
        <f t="shared" si="100"/>
        <v>Probabilidad</v>
      </c>
      <c r="U73" s="134" t="s">
        <v>14</v>
      </c>
      <c r="V73" s="134" t="s">
        <v>9</v>
      </c>
      <c r="W73" s="135" t="str">
        <f t="shared" si="101"/>
        <v>40%</v>
      </c>
      <c r="X73" s="134" t="s">
        <v>19</v>
      </c>
      <c r="Y73" s="134" t="s">
        <v>23</v>
      </c>
      <c r="Z73" s="134" t="s">
        <v>110</v>
      </c>
      <c r="AA73" s="136">
        <f t="shared" ref="AA73:AA76" si="106">IFERROR(IF(T73="Probabilidad",(L73-(+L73*W73)),IF(T73="Impacto",L73,"")),"")</f>
        <v>0.36</v>
      </c>
      <c r="AB73" s="137" t="str">
        <f t="shared" si="102"/>
        <v>Baja</v>
      </c>
      <c r="AC73" s="138">
        <f t="shared" si="103"/>
        <v>0.36</v>
      </c>
      <c r="AD73" s="137" t="str">
        <f t="shared" si="104"/>
        <v>Mayor</v>
      </c>
      <c r="AE73" s="138">
        <f t="shared" ref="AE73:AE76" si="107">IFERROR(IF(T73="Impacto",(P73-(+P73*W73)),IF(T73="Probabilidad",P73,"")),"")</f>
        <v>0.8</v>
      </c>
      <c r="AF73" s="139" t="str">
        <f t="shared" si="105"/>
        <v>Alto</v>
      </c>
      <c r="AG73" s="140" t="s">
        <v>122</v>
      </c>
      <c r="AH73" s="128" t="s">
        <v>368</v>
      </c>
      <c r="AI73" s="123" t="s">
        <v>269</v>
      </c>
      <c r="AJ73" s="130" t="s">
        <v>299</v>
      </c>
      <c r="AK73" s="130" t="s">
        <v>300</v>
      </c>
      <c r="AL73" s="128" t="s">
        <v>439</v>
      </c>
      <c r="AM73" s="142"/>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row>
    <row r="74" spans="1:71" s="145" customFormat="1" ht="151.5" customHeight="1" x14ac:dyDescent="0.25">
      <c r="A74" s="325"/>
      <c r="B74" s="327"/>
      <c r="C74" s="331"/>
      <c r="D74" s="330"/>
      <c r="E74" s="300"/>
      <c r="F74" s="300"/>
      <c r="G74" s="300"/>
      <c r="H74" s="302"/>
      <c r="I74" s="300"/>
      <c r="J74" s="304"/>
      <c r="K74" s="306"/>
      <c r="L74" s="309"/>
      <c r="M74" s="312"/>
      <c r="N74" s="146"/>
      <c r="O74" s="306"/>
      <c r="P74" s="309"/>
      <c r="Q74" s="297"/>
      <c r="R74" s="132">
        <v>2</v>
      </c>
      <c r="S74" s="100" t="s">
        <v>369</v>
      </c>
      <c r="T74" s="133" t="str">
        <f t="shared" si="100"/>
        <v>Probabilidad</v>
      </c>
      <c r="U74" s="134" t="s">
        <v>14</v>
      </c>
      <c r="V74" s="134" t="s">
        <v>9</v>
      </c>
      <c r="W74" s="135" t="str">
        <f t="shared" si="101"/>
        <v>40%</v>
      </c>
      <c r="X74" s="134" t="s">
        <v>19</v>
      </c>
      <c r="Y74" s="134" t="s">
        <v>22</v>
      </c>
      <c r="Z74" s="134" t="s">
        <v>110</v>
      </c>
      <c r="AA74" s="136">
        <f>IFERROR(IF(T74="Probabilidad",(AA73-(+AA73*W74)),IF(T74="Impacto",L74,"")),"")</f>
        <v>0.216</v>
      </c>
      <c r="AB74" s="137" t="str">
        <f t="shared" si="102"/>
        <v>Baja</v>
      </c>
      <c r="AC74" s="138">
        <f t="shared" si="103"/>
        <v>0.216</v>
      </c>
      <c r="AD74" s="137" t="str">
        <f t="shared" si="104"/>
        <v>Mayor</v>
      </c>
      <c r="AE74" s="138">
        <v>0.8</v>
      </c>
      <c r="AF74" s="139" t="str">
        <f t="shared" si="105"/>
        <v>Alto</v>
      </c>
      <c r="AG74" s="140" t="s">
        <v>122</v>
      </c>
      <c r="AH74" s="128" t="s">
        <v>301</v>
      </c>
      <c r="AI74" s="123" t="s">
        <v>269</v>
      </c>
      <c r="AJ74" s="130" t="s">
        <v>299</v>
      </c>
      <c r="AK74" s="130" t="s">
        <v>300</v>
      </c>
      <c r="AL74" s="128" t="s">
        <v>439</v>
      </c>
      <c r="AM74" s="142"/>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row>
    <row r="75" spans="1:71" s="145" customFormat="1" ht="151.5" customHeight="1" x14ac:dyDescent="0.25">
      <c r="A75" s="354"/>
      <c r="B75" s="328"/>
      <c r="C75" s="331"/>
      <c r="D75" s="330"/>
      <c r="E75" s="300"/>
      <c r="F75" s="300"/>
      <c r="G75" s="300"/>
      <c r="H75" s="302"/>
      <c r="I75" s="300"/>
      <c r="J75" s="304"/>
      <c r="K75" s="307"/>
      <c r="L75" s="310"/>
      <c r="M75" s="312"/>
      <c r="N75" s="146"/>
      <c r="O75" s="307"/>
      <c r="P75" s="310"/>
      <c r="Q75" s="298"/>
      <c r="R75" s="132">
        <v>3</v>
      </c>
      <c r="S75" s="100" t="s">
        <v>437</v>
      </c>
      <c r="T75" s="133" t="str">
        <f t="shared" si="100"/>
        <v>Probabilidad</v>
      </c>
      <c r="U75" s="134" t="s">
        <v>15</v>
      </c>
      <c r="V75" s="134" t="s">
        <v>9</v>
      </c>
      <c r="W75" s="135" t="str">
        <f t="shared" si="101"/>
        <v>30%</v>
      </c>
      <c r="X75" s="134" t="s">
        <v>19</v>
      </c>
      <c r="Y75" s="134" t="s">
        <v>22</v>
      </c>
      <c r="Z75" s="134" t="s">
        <v>110</v>
      </c>
      <c r="AA75" s="136">
        <f>IFERROR(IF(T75="Probabilidad",(AA74-(+AA74*W75)),IF(T75="Impacto",L75,"")),"")</f>
        <v>0.1512</v>
      </c>
      <c r="AB75" s="137" t="str">
        <f t="shared" si="102"/>
        <v>Muy Baja</v>
      </c>
      <c r="AC75" s="138">
        <f t="shared" si="103"/>
        <v>0.1512</v>
      </c>
      <c r="AD75" s="137" t="str">
        <f t="shared" si="104"/>
        <v>Mayor</v>
      </c>
      <c r="AE75" s="138">
        <v>0.8</v>
      </c>
      <c r="AF75" s="139" t="str">
        <f t="shared" si="105"/>
        <v>Alto</v>
      </c>
      <c r="AG75" s="140" t="s">
        <v>122</v>
      </c>
      <c r="AH75" s="128" t="s">
        <v>438</v>
      </c>
      <c r="AI75" s="123" t="s">
        <v>269</v>
      </c>
      <c r="AJ75" s="130" t="s">
        <v>299</v>
      </c>
      <c r="AK75" s="130" t="s">
        <v>300</v>
      </c>
      <c r="AL75" s="128" t="s">
        <v>439</v>
      </c>
      <c r="AM75" s="142"/>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row>
    <row r="76" spans="1:71" s="145" customFormat="1" ht="151.5" customHeight="1" x14ac:dyDescent="0.25">
      <c r="A76" s="324">
        <v>24</v>
      </c>
      <c r="B76" s="326" t="s">
        <v>298</v>
      </c>
      <c r="C76" s="329" t="s">
        <v>435</v>
      </c>
      <c r="D76" s="329" t="s">
        <v>436</v>
      </c>
      <c r="E76" s="299" t="s">
        <v>118</v>
      </c>
      <c r="F76" s="299" t="s">
        <v>302</v>
      </c>
      <c r="G76" s="299" t="s">
        <v>511</v>
      </c>
      <c r="H76" s="301" t="s">
        <v>440</v>
      </c>
      <c r="I76" s="299" t="s">
        <v>348</v>
      </c>
      <c r="J76" s="303">
        <v>12</v>
      </c>
      <c r="K76" s="305" t="str">
        <f>IF(J76&lt;=0,"",IF(J76&lt;=2,"Muy Baja",IF(J76&lt;=24,"Baja",IF(J76&lt;=500,"Media",IF(J76&lt;=5000,"Alta","Muy Alta")))))</f>
        <v>Baja</v>
      </c>
      <c r="L76" s="308">
        <f>IF(K76="","",IF(K76="Muy Baja",0.2,IF(K76="Baja",0.4,IF(K76="Media",0.6,IF(K76="Alta",0.8,IF(K76="Muy Alta",1,))))))</f>
        <v>0.4</v>
      </c>
      <c r="M76" s="311" t="s">
        <v>560</v>
      </c>
      <c r="N76" s="131" t="str">
        <f>IF(NOT(ISERROR(MATCH(M76,'Tabla Impacto'!$B$221:$B$223,0))),'Tabla Impacto'!$F$223&amp;"Por favor no seleccionar los criterios de impacto(Afectación Económica o presupuestal y Pérdida Reputacional)",M76)</f>
        <v xml:space="preserve"> El riesgo afecta la imagen de la entidad con algunos usuarios de relevancia frente al logro de los objetivos</v>
      </c>
      <c r="O76" s="305" t="str">
        <f>IF(OR(N76='Tabla Impacto'!$C$11,N76='Tabla Impacto'!$D$11),"Leve",IF(OR(N76='Tabla Impacto'!$C$12,N76='Tabla Impacto'!$D$12),"Menor",IF(OR(N76='Tabla Impacto'!$C$13,N76='Tabla Impacto'!$D$13),"Moderado",IF(OR(N76='Tabla Impacto'!$C$14,N76='Tabla Impacto'!$D$14),"Mayor",IF(OR(N76='Tabla Impacto'!$C$15,N76='Tabla Impacto'!$D$15),"Catastrófico","")))))</f>
        <v>Moderado</v>
      </c>
      <c r="P76" s="308">
        <f>IF(O76="","",IF(O76="Leve",0.2,IF(O76="Menor",0.4,IF(O76="Moderado",0.6,IF(O76="Mayor",0.8,IF(O76="Catastrófico",1,))))))</f>
        <v>0.6</v>
      </c>
      <c r="Q76" s="296" t="str">
        <f>IF(OR(AND(K76="Muy Baja",O76="Leve"),AND(K76="Muy Baja",O76="Menor"),AND(K76="Baja",O76="Leve")),"Bajo",IF(OR(AND(K76="Muy baja",O76="Moderado"),AND(K76="Baja",O76="Menor"),AND(K76="Baja",O76="Moderado"),AND(K76="Media",O76="Leve"),AND(K76="Media",O76="Menor"),AND(K76="Media",O76="Moderado"),AND(K76="Alta",O76="Leve"),AND(K76="Alta",O76="Menor")),"Moderado",IF(OR(AND(K76="Muy Baja",O76="Mayor"),AND(K76="Baja",O76="Mayor"),AND(K76="Media",O76="Mayor"),AND(K76="Alta",O76="Moderado"),AND(K76="Alta",O76="Mayor"),AND(K76="Muy Alta",O76="Leve"),AND(K76="Muy Alta",O76="Menor"),AND(K76="Muy Alta",O76="Moderado"),AND(K76="Muy Alta",O76="Mayor")),"Alto",IF(OR(AND(K76="Muy Baja",O76="Catastrófico"),AND(K76="Baja",O76="Catastrófico"),AND(K76="Media",O76="Catastrófico"),AND(K76="Alta",O76="Catastrófico"),AND(K76="Muy Alta",O76="Catastrófico")),"Extremo",""))))</f>
        <v>Moderado</v>
      </c>
      <c r="R76" s="132">
        <v>1</v>
      </c>
      <c r="S76" s="100" t="s">
        <v>441</v>
      </c>
      <c r="T76" s="133" t="str">
        <f t="shared" si="100"/>
        <v>Probabilidad</v>
      </c>
      <c r="U76" s="134" t="s">
        <v>14</v>
      </c>
      <c r="V76" s="134" t="s">
        <v>9</v>
      </c>
      <c r="W76" s="135" t="str">
        <f t="shared" si="101"/>
        <v>40%</v>
      </c>
      <c r="X76" s="134" t="s">
        <v>19</v>
      </c>
      <c r="Y76" s="134" t="s">
        <v>22</v>
      </c>
      <c r="Z76" s="134" t="s">
        <v>110</v>
      </c>
      <c r="AA76" s="136">
        <f t="shared" si="106"/>
        <v>0.24</v>
      </c>
      <c r="AB76" s="137" t="str">
        <f t="shared" si="102"/>
        <v>Baja</v>
      </c>
      <c r="AC76" s="138">
        <f t="shared" si="103"/>
        <v>0.24</v>
      </c>
      <c r="AD76" s="137" t="str">
        <f t="shared" si="104"/>
        <v>Moderado</v>
      </c>
      <c r="AE76" s="138">
        <f t="shared" si="107"/>
        <v>0.6</v>
      </c>
      <c r="AF76" s="139" t="str">
        <f t="shared" si="105"/>
        <v>Moderado</v>
      </c>
      <c r="AG76" s="140" t="s">
        <v>122</v>
      </c>
      <c r="AH76" s="121" t="s">
        <v>442</v>
      </c>
      <c r="AI76" s="129" t="s">
        <v>201</v>
      </c>
      <c r="AJ76" s="147" t="s">
        <v>202</v>
      </c>
      <c r="AK76" s="147" t="s">
        <v>202</v>
      </c>
      <c r="AL76" s="121" t="s">
        <v>303</v>
      </c>
      <c r="AM76" s="142"/>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row>
    <row r="77" spans="1:71" s="145" customFormat="1" ht="151.5" customHeight="1" x14ac:dyDescent="0.25">
      <c r="A77" s="325"/>
      <c r="B77" s="327"/>
      <c r="C77" s="331"/>
      <c r="D77" s="330"/>
      <c r="E77" s="300"/>
      <c r="F77" s="300"/>
      <c r="G77" s="300"/>
      <c r="H77" s="302"/>
      <c r="I77" s="300"/>
      <c r="J77" s="304"/>
      <c r="K77" s="306"/>
      <c r="L77" s="309"/>
      <c r="M77" s="312"/>
      <c r="N77" s="146"/>
      <c r="O77" s="306"/>
      <c r="P77" s="309"/>
      <c r="Q77" s="297"/>
      <c r="R77" s="132">
        <v>2</v>
      </c>
      <c r="S77" s="100"/>
      <c r="T77" s="133" t="str">
        <f t="shared" ref="T77:T78" si="108">IF(OR(U77="Preventivo",U77="Detectivo"),"Probabilidad",IF(U77="Correctivo","Impacto",""))</f>
        <v/>
      </c>
      <c r="U77" s="134"/>
      <c r="V77" s="134"/>
      <c r="W77" s="135"/>
      <c r="X77" s="134"/>
      <c r="Y77" s="134"/>
      <c r="Z77" s="134"/>
      <c r="AA77" s="136" t="str">
        <f>IFERROR(IF(T77="Probabilidad",(AA76-(+AA76*W77)),IF(T77="Impacto",L77,"")),"")</f>
        <v/>
      </c>
      <c r="AB77" s="137" t="str">
        <f t="shared" ref="AB77:AB78" si="109">IFERROR(IF(AA77="","",IF(AA77&lt;=0.2,"Muy Baja",IF(AA77&lt;=0.4,"Baja",IF(AA77&lt;=0.6,"Media",IF(AA77&lt;=0.8,"Alta","Muy Alta"))))),"")</f>
        <v/>
      </c>
      <c r="AC77" s="138" t="str">
        <f t="shared" ref="AC77:AC78" si="110">+AA77</f>
        <v/>
      </c>
      <c r="AD77" s="137" t="str">
        <f t="shared" ref="AD77:AD78" si="111">IFERROR(IF(AE77="","",IF(AE77&lt;=0.2,"Leve",IF(AE77&lt;=0.4,"Menor",IF(AE77&lt;=0.6,"Moderado",IF(AE77&lt;=0.8,"Mayor","Catastrófico"))))),"")</f>
        <v/>
      </c>
      <c r="AE77" s="138" t="str">
        <f t="shared" ref="AE77:AE78" si="112">IFERROR(IF(T77="Impacto",(P77-(+P77*W77)),IF(T77="Probabilidad",P77,"")),"")</f>
        <v/>
      </c>
      <c r="AF77" s="139" t="str">
        <f t="shared" ref="AF77:AF78" si="113">IFERROR(IF(OR(AND(AB77="Muy Baja",AD77="Leve"),AND(AB77="Muy Baja",AD77="Menor"),AND(AB77="Baja",AD77="Leve")),"Bajo",IF(OR(AND(AB77="Muy baja",AD77="Moderado"),AND(AB77="Baja",AD77="Menor"),AND(AB77="Baja",AD77="Moderado"),AND(AB77="Media",AD77="Leve"),AND(AB77="Media",AD77="Menor"),AND(AB77="Media",AD77="Moderado"),AND(AB77="Alta",AD77="Leve"),AND(AB77="Alta",AD77="Menor")),"Moderado",IF(OR(AND(AB77="Muy Baja",AD77="Mayor"),AND(AB77="Baja",AD77="Mayor"),AND(AB77="Media",AD77="Mayor"),AND(AB77="Alta",AD77="Moderado"),AND(AB77="Alta",AD77="Mayor"),AND(AB77="Muy Alta",AD77="Leve"),AND(AB77="Muy Alta",AD77="Menor"),AND(AB77="Muy Alta",AD77="Moderado"),AND(AB77="Muy Alta",AD77="Mayor")),"Alto",IF(OR(AND(AB77="Muy Baja",AD77="Catastrófico"),AND(AB77="Baja",AD77="Catastrófico"),AND(AB77="Media",AD77="Catastrófico"),AND(AB77="Alta",AD77="Catastrófico"),AND(AB77="Muy Alta",AD77="Catastrófico")),"Extremo","")))),"")</f>
        <v/>
      </c>
      <c r="AG77" s="140"/>
      <c r="AH77" s="121"/>
      <c r="AI77" s="129"/>
      <c r="AJ77" s="147"/>
      <c r="AK77" s="147"/>
      <c r="AL77" s="121"/>
      <c r="AM77" s="142"/>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row>
    <row r="78" spans="1:71" s="145" customFormat="1" ht="151.5" customHeight="1" x14ac:dyDescent="0.25">
      <c r="A78" s="325"/>
      <c r="B78" s="328"/>
      <c r="C78" s="331"/>
      <c r="D78" s="330"/>
      <c r="E78" s="300"/>
      <c r="F78" s="300"/>
      <c r="G78" s="300"/>
      <c r="H78" s="302"/>
      <c r="I78" s="300"/>
      <c r="J78" s="304"/>
      <c r="K78" s="307"/>
      <c r="L78" s="310"/>
      <c r="M78" s="312"/>
      <c r="N78" s="146"/>
      <c r="O78" s="307"/>
      <c r="P78" s="310"/>
      <c r="Q78" s="298"/>
      <c r="R78" s="132">
        <v>3</v>
      </c>
      <c r="S78" s="100"/>
      <c r="T78" s="133" t="str">
        <f t="shared" si="108"/>
        <v/>
      </c>
      <c r="U78" s="134"/>
      <c r="V78" s="134"/>
      <c r="W78" s="135"/>
      <c r="X78" s="134"/>
      <c r="Y78" s="134"/>
      <c r="Z78" s="134"/>
      <c r="AA78" s="136" t="str">
        <f>IFERROR(IF(T78="Probabilidad",(AA77-(+AA77*W78)),IF(T78="Impacto",L78,"")),"")</f>
        <v/>
      </c>
      <c r="AB78" s="137" t="str">
        <f t="shared" si="109"/>
        <v/>
      </c>
      <c r="AC78" s="138" t="str">
        <f t="shared" si="110"/>
        <v/>
      </c>
      <c r="AD78" s="137" t="str">
        <f t="shared" si="111"/>
        <v/>
      </c>
      <c r="AE78" s="138" t="str">
        <f t="shared" si="112"/>
        <v/>
      </c>
      <c r="AF78" s="139" t="str">
        <f t="shared" si="113"/>
        <v/>
      </c>
      <c r="AG78" s="140"/>
      <c r="AH78" s="121"/>
      <c r="AI78" s="129"/>
      <c r="AJ78" s="147"/>
      <c r="AK78" s="147"/>
      <c r="AL78" s="121"/>
      <c r="AM78" s="142"/>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row>
    <row r="79" spans="1:71" s="145" customFormat="1" ht="151.5" customHeight="1" x14ac:dyDescent="0.25">
      <c r="A79" s="325">
        <v>25</v>
      </c>
      <c r="B79" s="326" t="s">
        <v>298</v>
      </c>
      <c r="C79" s="329" t="s">
        <v>435</v>
      </c>
      <c r="D79" s="329" t="s">
        <v>436</v>
      </c>
      <c r="E79" s="299" t="s">
        <v>120</v>
      </c>
      <c r="F79" s="299" t="s">
        <v>513</v>
      </c>
      <c r="G79" s="299" t="s">
        <v>512</v>
      </c>
      <c r="H79" s="301" t="s">
        <v>446</v>
      </c>
      <c r="I79" s="299" t="s">
        <v>348</v>
      </c>
      <c r="J79" s="303">
        <v>12</v>
      </c>
      <c r="K79" s="305" t="str">
        <f>IF(J79&lt;=0,"",IF(J79&lt;=2,"Muy Baja",IF(J79&lt;=24,"Baja",IF(J79&lt;=500,"Media",IF(J79&lt;=5000,"Alta","Muy Alta")))))</f>
        <v>Baja</v>
      </c>
      <c r="L79" s="308">
        <f>IF(K79="","",IF(K79="Muy Baja",0.2,IF(K79="Baja",0.4,IF(K79="Media",0.6,IF(K79="Alta",0.8,IF(K79="Muy Alta",1,))))))</f>
        <v>0.4</v>
      </c>
      <c r="M79" s="311" t="s">
        <v>560</v>
      </c>
      <c r="N79" s="131" t="str">
        <f>IF(NOT(ISERROR(MATCH(M79,'Tabla Impacto'!$B$221:$B$223,0))),'Tabla Impacto'!$F$223&amp;"Por favor no seleccionar los criterios de impacto(Afectación Económica o presupuestal y Pérdida Reputacional)",M79)</f>
        <v xml:space="preserve"> El riesgo afecta la imagen de la entidad con algunos usuarios de relevancia frente al logro de los objetivos</v>
      </c>
      <c r="O79" s="305" t="str">
        <f>IF(OR(N79='Tabla Impacto'!$C$11,N79='Tabla Impacto'!$D$11),"Leve",IF(OR(N79='Tabla Impacto'!$C$12,N79='Tabla Impacto'!$D$12),"Menor",IF(OR(N79='Tabla Impacto'!$C$13,N79='Tabla Impacto'!$D$13),"Moderado",IF(OR(N79='Tabla Impacto'!$C$14,N79='Tabla Impacto'!$D$14),"Mayor",IF(OR(N79='Tabla Impacto'!$C$15,N79='Tabla Impacto'!$D$15),"Catastrófico","")))))</f>
        <v>Moderado</v>
      </c>
      <c r="P79" s="308">
        <f>IF(O79="","",IF(O79="Leve",0.2,IF(O79="Menor",0.4,IF(O79="Moderado",0.6,IF(O79="Mayor",0.8,IF(O79="Catastrófico",1,))))))</f>
        <v>0.6</v>
      </c>
      <c r="Q79" s="296" t="str">
        <f>IF(OR(AND(K79="Muy Baja",O79="Leve"),AND(K79="Muy Baja",O79="Menor"),AND(K79="Baja",O79="Leve")),"Bajo",IF(OR(AND(K79="Muy baja",O79="Moderado"),AND(K79="Baja",O79="Menor"),AND(K79="Baja",O79="Moderado"),AND(K79="Media",O79="Leve"),AND(K79="Media",O79="Menor"),AND(K79="Media",O79="Moderado"),AND(K79="Alta",O79="Leve"),AND(K79="Alta",O79="Menor")),"Moderado",IF(OR(AND(K79="Muy Baja",O79="Mayor"),AND(K79="Baja",O79="Mayor"),AND(K79="Media",O79="Mayor"),AND(K79="Alta",O79="Moderado"),AND(K79="Alta",O79="Mayor"),AND(K79="Muy Alta",O79="Leve"),AND(K79="Muy Alta",O79="Menor"),AND(K79="Muy Alta",O79="Moderado"),AND(K79="Muy Alta",O79="Mayor")),"Alto",IF(OR(AND(K79="Muy Baja",O79="Catastrófico"),AND(K79="Baja",O79="Catastrófico"),AND(K79="Media",O79="Catastrófico"),AND(K79="Alta",O79="Catastrófico"),AND(K79="Muy Alta",O79="Catastrófico")),"Extremo",""))))</f>
        <v>Moderado</v>
      </c>
      <c r="R79" s="132">
        <v>1</v>
      </c>
      <c r="S79" s="100" t="s">
        <v>370</v>
      </c>
      <c r="T79" s="133" t="str">
        <f t="shared" si="25"/>
        <v>Probabilidad</v>
      </c>
      <c r="U79" s="134" t="s">
        <v>14</v>
      </c>
      <c r="V79" s="134" t="s">
        <v>9</v>
      </c>
      <c r="W79" s="135" t="str">
        <f t="shared" si="26"/>
        <v>40%</v>
      </c>
      <c r="X79" s="134" t="s">
        <v>19</v>
      </c>
      <c r="Y79" s="134" t="s">
        <v>22</v>
      </c>
      <c r="Z79" s="134" t="s">
        <v>110</v>
      </c>
      <c r="AA79" s="136">
        <f t="shared" si="27"/>
        <v>0.24</v>
      </c>
      <c r="AB79" s="137" t="str">
        <f t="shared" si="28"/>
        <v>Baja</v>
      </c>
      <c r="AC79" s="138">
        <f t="shared" si="29"/>
        <v>0.24</v>
      </c>
      <c r="AD79" s="137" t="str">
        <f t="shared" si="30"/>
        <v>Moderado</v>
      </c>
      <c r="AE79" s="138">
        <f t="shared" si="31"/>
        <v>0.6</v>
      </c>
      <c r="AF79" s="139" t="str">
        <f t="shared" si="32"/>
        <v>Moderado</v>
      </c>
      <c r="AG79" s="140" t="s">
        <v>122</v>
      </c>
      <c r="AH79" s="121" t="s">
        <v>304</v>
      </c>
      <c r="AI79" s="148" t="s">
        <v>269</v>
      </c>
      <c r="AJ79" s="147" t="s">
        <v>299</v>
      </c>
      <c r="AK79" s="147" t="s">
        <v>300</v>
      </c>
      <c r="AL79" s="121" t="s">
        <v>305</v>
      </c>
      <c r="AM79" s="142"/>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row>
    <row r="80" spans="1:71" s="145" customFormat="1" ht="151.5" customHeight="1" x14ac:dyDescent="0.25">
      <c r="A80" s="325"/>
      <c r="B80" s="327"/>
      <c r="C80" s="331"/>
      <c r="D80" s="330"/>
      <c r="E80" s="300"/>
      <c r="F80" s="300"/>
      <c r="G80" s="300"/>
      <c r="H80" s="302"/>
      <c r="I80" s="300"/>
      <c r="J80" s="304"/>
      <c r="K80" s="306"/>
      <c r="L80" s="309"/>
      <c r="M80" s="312"/>
      <c r="N80" s="146"/>
      <c r="O80" s="306"/>
      <c r="P80" s="309"/>
      <c r="Q80" s="297"/>
      <c r="R80" s="132">
        <v>2</v>
      </c>
      <c r="S80" s="100" t="s">
        <v>443</v>
      </c>
      <c r="T80" s="133" t="str">
        <f t="shared" ref="T80:T81" si="114">IF(OR(U80="Preventivo",U80="Detectivo"),"Probabilidad",IF(U80="Correctivo","Impacto",""))</f>
        <v>Probabilidad</v>
      </c>
      <c r="U80" s="134" t="s">
        <v>15</v>
      </c>
      <c r="V80" s="134" t="s">
        <v>9</v>
      </c>
      <c r="W80" s="135" t="str">
        <f t="shared" ref="W80:W81" si="115">IF(AND(U80="Preventivo",V80="Automático"),"50%",IF(AND(U80="Preventivo",V80="Manual"),"40%",IF(AND(U80="Detectivo",V80="Automático"),"40%",IF(AND(U80="Detectivo",V80="Manual"),"30%",IF(AND(U80="Correctivo",V80="Automático"),"35%",IF(AND(U80="Correctivo",V80="Manual"),"25%",""))))))</f>
        <v>30%</v>
      </c>
      <c r="X80" s="134" t="s">
        <v>20</v>
      </c>
      <c r="Y80" s="134" t="s">
        <v>23</v>
      </c>
      <c r="Z80" s="134" t="s">
        <v>110</v>
      </c>
      <c r="AA80" s="136">
        <f>IFERROR(IF(T80="Probabilidad",(AA79-(+AA79*W80)),IF(T80="Impacto",L80,"")),"")</f>
        <v>0.16799999999999998</v>
      </c>
      <c r="AB80" s="137" t="str">
        <f t="shared" ref="AB80:AB81" si="116">IFERROR(IF(AA80="","",IF(AA80&lt;=0.2,"Muy Baja",IF(AA80&lt;=0.4,"Baja",IF(AA80&lt;=0.6,"Media",IF(AA80&lt;=0.8,"Alta","Muy Alta"))))),"")</f>
        <v>Muy Baja</v>
      </c>
      <c r="AC80" s="138">
        <f t="shared" ref="AC80:AC81" si="117">+AA80</f>
        <v>0.16799999999999998</v>
      </c>
      <c r="AD80" s="137" t="str">
        <f t="shared" ref="AD80:AD81" si="118">IFERROR(IF(AE80="","",IF(AE80&lt;=0.2,"Leve",IF(AE80&lt;=0.4,"Menor",IF(AE80&lt;=0.6,"Moderado",IF(AE80&lt;=0.8,"Mayor","Catastrófico"))))),"")</f>
        <v>Moderado</v>
      </c>
      <c r="AE80" s="138">
        <v>0.6</v>
      </c>
      <c r="AF80" s="139" t="str">
        <f t="shared" ref="AF80:AF81" si="119">IFERROR(IF(OR(AND(AB80="Muy Baja",AD80="Leve"),AND(AB80="Muy Baja",AD80="Menor"),AND(AB80="Baja",AD80="Leve")),"Bajo",IF(OR(AND(AB80="Muy baja",AD80="Moderado"),AND(AB80="Baja",AD80="Menor"),AND(AB80="Baja",AD80="Moderado"),AND(AB80="Media",AD80="Leve"),AND(AB80="Media",AD80="Menor"),AND(AB80="Media",AD80="Moderado"),AND(AB80="Alta",AD80="Leve"),AND(AB80="Alta",AD80="Menor")),"Moderado",IF(OR(AND(AB80="Muy Baja",AD80="Mayor"),AND(AB80="Baja",AD80="Mayor"),AND(AB80="Media",AD80="Mayor"),AND(AB80="Alta",AD80="Moderado"),AND(AB80="Alta",AD80="Mayor"),AND(AB80="Muy Alta",AD80="Leve"),AND(AB80="Muy Alta",AD80="Menor"),AND(AB80="Muy Alta",AD80="Moderado"),AND(AB80="Muy Alta",AD80="Mayor")),"Alto",IF(OR(AND(AB80="Muy Baja",AD80="Catastrófico"),AND(AB80="Baja",AD80="Catastrófico"),AND(AB80="Media",AD80="Catastrófico"),AND(AB80="Alta",AD80="Catastrófico"),AND(AB80="Muy Alta",AD80="Catastrófico")),"Extremo","")))),"")</f>
        <v>Moderado</v>
      </c>
      <c r="AG80" s="140" t="s">
        <v>122</v>
      </c>
      <c r="AH80" s="121" t="s">
        <v>444</v>
      </c>
      <c r="AI80" s="148" t="s">
        <v>269</v>
      </c>
      <c r="AJ80" s="147" t="s">
        <v>299</v>
      </c>
      <c r="AK80" s="147" t="s">
        <v>300</v>
      </c>
      <c r="AL80" s="121" t="s">
        <v>305</v>
      </c>
      <c r="AM80" s="142"/>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row>
    <row r="81" spans="1:71" s="145" customFormat="1" ht="151.5" customHeight="1" x14ac:dyDescent="0.25">
      <c r="A81" s="325"/>
      <c r="B81" s="328"/>
      <c r="C81" s="331"/>
      <c r="D81" s="330"/>
      <c r="E81" s="300"/>
      <c r="F81" s="300"/>
      <c r="G81" s="300"/>
      <c r="H81" s="302"/>
      <c r="I81" s="300"/>
      <c r="J81" s="304"/>
      <c r="K81" s="307"/>
      <c r="L81" s="310"/>
      <c r="M81" s="312"/>
      <c r="N81" s="146"/>
      <c r="O81" s="307"/>
      <c r="P81" s="310"/>
      <c r="Q81" s="298"/>
      <c r="R81" s="132">
        <v>3</v>
      </c>
      <c r="S81" s="100" t="s">
        <v>371</v>
      </c>
      <c r="T81" s="133" t="str">
        <f t="shared" si="114"/>
        <v>Probabilidad</v>
      </c>
      <c r="U81" s="134" t="s">
        <v>14</v>
      </c>
      <c r="V81" s="134" t="s">
        <v>9</v>
      </c>
      <c r="W81" s="135" t="str">
        <f t="shared" si="115"/>
        <v>40%</v>
      </c>
      <c r="X81" s="134" t="s">
        <v>19</v>
      </c>
      <c r="Y81" s="134" t="s">
        <v>22</v>
      </c>
      <c r="Z81" s="134" t="s">
        <v>110</v>
      </c>
      <c r="AA81" s="136">
        <f>IFERROR(IF(T81="Probabilidad",(AA80-(+AA80*W81)),IF(T81="Impacto",L81,"")),"")</f>
        <v>0.10079999999999999</v>
      </c>
      <c r="AB81" s="137" t="str">
        <f t="shared" si="116"/>
        <v>Muy Baja</v>
      </c>
      <c r="AC81" s="138">
        <f t="shared" si="117"/>
        <v>0.10079999999999999</v>
      </c>
      <c r="AD81" s="137" t="str">
        <f t="shared" si="118"/>
        <v>Moderado</v>
      </c>
      <c r="AE81" s="138">
        <v>0.6</v>
      </c>
      <c r="AF81" s="139" t="str">
        <f t="shared" si="119"/>
        <v>Moderado</v>
      </c>
      <c r="AG81" s="140" t="s">
        <v>122</v>
      </c>
      <c r="AH81" s="121" t="s">
        <v>445</v>
      </c>
      <c r="AI81" s="148" t="s">
        <v>269</v>
      </c>
      <c r="AJ81" s="147" t="s">
        <v>299</v>
      </c>
      <c r="AK81" s="147" t="s">
        <v>300</v>
      </c>
      <c r="AL81" s="121" t="s">
        <v>305</v>
      </c>
      <c r="AM81" s="142"/>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row>
    <row r="82" spans="1:71" s="145" customFormat="1" ht="151.5" customHeight="1" x14ac:dyDescent="0.25">
      <c r="A82" s="325">
        <v>26</v>
      </c>
      <c r="B82" s="370" t="s">
        <v>306</v>
      </c>
      <c r="C82" s="329" t="s">
        <v>388</v>
      </c>
      <c r="D82" s="329" t="s">
        <v>447</v>
      </c>
      <c r="E82" s="299" t="s">
        <v>120</v>
      </c>
      <c r="F82" s="299" t="s">
        <v>307</v>
      </c>
      <c r="G82" s="299" t="s">
        <v>308</v>
      </c>
      <c r="H82" s="301" t="s">
        <v>309</v>
      </c>
      <c r="I82" s="299" t="s">
        <v>115</v>
      </c>
      <c r="J82" s="303">
        <v>2</v>
      </c>
      <c r="K82" s="305" t="str">
        <f>IF(J82&lt;=0,"",IF(J82&lt;=2,"Muy Baja",IF(J82&lt;=24,"Baja",IF(J82&lt;=500,"Media",IF(J82&lt;=5000,"Alta","Muy Alta")))))</f>
        <v>Muy Baja</v>
      </c>
      <c r="L82" s="308">
        <f>IF(K82="","",IF(K82="Muy Baja",0.2,IF(K82="Baja",0.4,IF(K82="Media",0.6,IF(K82="Alta",0.8,IF(K82="Muy Alta",1,))))))</f>
        <v>0.2</v>
      </c>
      <c r="M82" s="311" t="s">
        <v>559</v>
      </c>
      <c r="N82" s="131" t="str">
        <f>IF(NOT(ISERROR(MATCH(M82,'Tabla Impacto'!$B$221:$B$223,0))),'Tabla Impacto'!$F$223&amp;"Por favor no seleccionar los criterios de impacto(Afectación Económica o presupuestal y Pérdida Reputacional)",M82)</f>
        <v xml:space="preserve"> Entre 50 y 100 SMLMV </v>
      </c>
      <c r="O82" s="305" t="str">
        <f>IF(OR(N82='Tabla Impacto'!$C$11,N82='Tabla Impacto'!$D$11),"Leve",IF(OR(N82='Tabla Impacto'!$C$12,N82='Tabla Impacto'!$D$12),"Menor",IF(OR(N82='Tabla Impacto'!$C$13,N82='Tabla Impacto'!$D$13),"Moderado",IF(OR(N82='Tabla Impacto'!$C$14,N82='Tabla Impacto'!$D$14),"Mayor",IF(OR(N82='Tabla Impacto'!$C$15,N82='Tabla Impacto'!$D$15),"Catastrófico","")))))</f>
        <v>Moderado</v>
      </c>
      <c r="P82" s="308">
        <f>IF(O82="","",IF(O82="Leve",0.2,IF(O82="Menor",0.4,IF(O82="Moderado",0.6,IF(O82="Mayor",0.8,IF(O82="Catastrófico",1,))))))</f>
        <v>0.6</v>
      </c>
      <c r="Q82" s="296" t="str">
        <f>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Moderado</v>
      </c>
      <c r="R82" s="132">
        <v>1</v>
      </c>
      <c r="S82" s="100" t="s">
        <v>514</v>
      </c>
      <c r="T82" s="133" t="str">
        <f t="shared" si="25"/>
        <v>Probabilidad</v>
      </c>
      <c r="U82" s="134" t="s">
        <v>14</v>
      </c>
      <c r="V82" s="134" t="s">
        <v>9</v>
      </c>
      <c r="W82" s="135" t="str">
        <f t="shared" si="26"/>
        <v>40%</v>
      </c>
      <c r="X82" s="134" t="s">
        <v>20</v>
      </c>
      <c r="Y82" s="134" t="s">
        <v>22</v>
      </c>
      <c r="Z82" s="134" t="s">
        <v>110</v>
      </c>
      <c r="AA82" s="136">
        <f t="shared" si="27"/>
        <v>0.12</v>
      </c>
      <c r="AB82" s="137" t="str">
        <f t="shared" si="28"/>
        <v>Muy Baja</v>
      </c>
      <c r="AC82" s="138">
        <f t="shared" si="29"/>
        <v>0.12</v>
      </c>
      <c r="AD82" s="137" t="str">
        <f t="shared" si="30"/>
        <v>Moderado</v>
      </c>
      <c r="AE82" s="138">
        <f t="shared" si="31"/>
        <v>0.6</v>
      </c>
      <c r="AF82" s="139" t="str">
        <f t="shared" si="32"/>
        <v>Moderado</v>
      </c>
      <c r="AG82" s="140" t="s">
        <v>122</v>
      </c>
      <c r="AH82" s="121" t="s">
        <v>516</v>
      </c>
      <c r="AI82" s="129" t="s">
        <v>448</v>
      </c>
      <c r="AJ82" s="162">
        <v>44562</v>
      </c>
      <c r="AK82" s="163" t="s">
        <v>408</v>
      </c>
      <c r="AL82" s="121" t="s">
        <v>517</v>
      </c>
      <c r="AM82" s="142"/>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row>
    <row r="83" spans="1:71" s="145" customFormat="1" ht="151.5" customHeight="1" x14ac:dyDescent="0.25">
      <c r="A83" s="325"/>
      <c r="B83" s="371"/>
      <c r="C83" s="330"/>
      <c r="D83" s="330"/>
      <c r="E83" s="300"/>
      <c r="F83" s="300"/>
      <c r="G83" s="300"/>
      <c r="H83" s="302"/>
      <c r="I83" s="300"/>
      <c r="J83" s="304"/>
      <c r="K83" s="306"/>
      <c r="L83" s="309"/>
      <c r="M83" s="312"/>
      <c r="N83" s="146"/>
      <c r="O83" s="306"/>
      <c r="P83" s="309"/>
      <c r="Q83" s="297"/>
      <c r="R83" s="132">
        <v>2</v>
      </c>
      <c r="S83" s="100" t="s">
        <v>372</v>
      </c>
      <c r="T83" s="133" t="str">
        <f t="shared" ref="T83:T85" si="120">IF(OR(U83="Preventivo",U83="Detectivo"),"Probabilidad",IF(U83="Correctivo","Impacto",""))</f>
        <v>Probabilidad</v>
      </c>
      <c r="U83" s="134" t="s">
        <v>14</v>
      </c>
      <c r="V83" s="134" t="s">
        <v>9</v>
      </c>
      <c r="W83" s="135" t="str">
        <f t="shared" ref="W83:W85" si="121">IF(AND(U83="Preventivo",V83="Automático"),"50%",IF(AND(U83="Preventivo",V83="Manual"),"40%",IF(AND(U83="Detectivo",V83="Automático"),"40%",IF(AND(U83="Detectivo",V83="Manual"),"30%",IF(AND(U83="Correctivo",V83="Automático"),"35%",IF(AND(U83="Correctivo",V83="Manual"),"25%",""))))))</f>
        <v>40%</v>
      </c>
      <c r="X83" s="134" t="s">
        <v>19</v>
      </c>
      <c r="Y83" s="134" t="s">
        <v>22</v>
      </c>
      <c r="Z83" s="134" t="s">
        <v>110</v>
      </c>
      <c r="AA83" s="136">
        <f>IFERROR(IF(T83="Probabilidad",(AA82-(+AA82*W83)),IF(T83="Impacto",L83,"")),"")</f>
        <v>7.1999999999999995E-2</v>
      </c>
      <c r="AB83" s="137" t="str">
        <f t="shared" ref="AB83:AB85" si="122">IFERROR(IF(AA83="","",IF(AA83&lt;=0.2,"Muy Baja",IF(AA83&lt;=0.4,"Baja",IF(AA83&lt;=0.6,"Media",IF(AA83&lt;=0.8,"Alta","Muy Alta"))))),"")</f>
        <v>Muy Baja</v>
      </c>
      <c r="AC83" s="138">
        <f t="shared" ref="AC83:AC85" si="123">+AA83</f>
        <v>7.1999999999999995E-2</v>
      </c>
      <c r="AD83" s="137" t="str">
        <f t="shared" ref="AD83:AD85" si="124">IFERROR(IF(AE83="","",IF(AE83&lt;=0.2,"Leve",IF(AE83&lt;=0.4,"Menor",IF(AE83&lt;=0.6,"Moderado",IF(AE83&lt;=0.8,"Mayor","Catastrófico"))))),"")</f>
        <v>Moderado</v>
      </c>
      <c r="AE83" s="138">
        <f>+AE82</f>
        <v>0.6</v>
      </c>
      <c r="AF83" s="139" t="str">
        <f t="shared" ref="AF83:AF85" si="125">IFERROR(IF(OR(AND(AB83="Muy Baja",AD83="Leve"),AND(AB83="Muy Baja",AD83="Menor"),AND(AB83="Baja",AD83="Leve")),"Bajo",IF(OR(AND(AB83="Muy baja",AD83="Moderado"),AND(AB83="Baja",AD83="Menor"),AND(AB83="Baja",AD83="Moderado"),AND(AB83="Media",AD83="Leve"),AND(AB83="Media",AD83="Menor"),AND(AB83="Media",AD83="Moderado"),AND(AB83="Alta",AD83="Leve"),AND(AB83="Alta",AD83="Menor")),"Moderado",IF(OR(AND(AB83="Muy Baja",AD83="Mayor"),AND(AB83="Baja",AD83="Mayor"),AND(AB83="Media",AD83="Mayor"),AND(AB83="Alta",AD83="Moderado"),AND(AB83="Alta",AD83="Mayor"),AND(AB83="Muy Alta",AD83="Leve"),AND(AB83="Muy Alta",AD83="Menor"),AND(AB83="Muy Alta",AD83="Moderado"),AND(AB83="Muy Alta",AD83="Mayor")),"Alto",IF(OR(AND(AB83="Muy Baja",AD83="Catastrófico"),AND(AB83="Baja",AD83="Catastrófico"),AND(AB83="Media",AD83="Catastrófico"),AND(AB83="Alta",AD83="Catastrófico"),AND(AB83="Muy Alta",AD83="Catastrófico")),"Extremo","")))),"")</f>
        <v>Moderado</v>
      </c>
      <c r="AG83" s="140"/>
      <c r="AH83" s="121" t="s">
        <v>573</v>
      </c>
      <c r="AI83" s="129" t="s">
        <v>448</v>
      </c>
      <c r="AJ83" s="162">
        <v>44562</v>
      </c>
      <c r="AK83" s="163" t="s">
        <v>408</v>
      </c>
      <c r="AL83" s="121" t="s">
        <v>517</v>
      </c>
      <c r="AM83" s="142"/>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row>
    <row r="84" spans="1:71" s="145" customFormat="1" ht="151.5" customHeight="1" x14ac:dyDescent="0.25">
      <c r="A84" s="325"/>
      <c r="B84" s="372"/>
      <c r="C84" s="330"/>
      <c r="D84" s="330"/>
      <c r="E84" s="300"/>
      <c r="F84" s="300"/>
      <c r="G84" s="300"/>
      <c r="H84" s="302"/>
      <c r="I84" s="300"/>
      <c r="J84" s="304"/>
      <c r="K84" s="307"/>
      <c r="L84" s="310"/>
      <c r="M84" s="312"/>
      <c r="N84" s="146"/>
      <c r="O84" s="307"/>
      <c r="P84" s="310"/>
      <c r="Q84" s="298"/>
      <c r="R84" s="132">
        <v>3</v>
      </c>
      <c r="S84" s="100" t="s">
        <v>515</v>
      </c>
      <c r="T84" s="133" t="str">
        <f t="shared" si="120"/>
        <v>Probabilidad</v>
      </c>
      <c r="U84" s="134" t="s">
        <v>15</v>
      </c>
      <c r="V84" s="134" t="s">
        <v>9</v>
      </c>
      <c r="W84" s="135" t="str">
        <f t="shared" si="121"/>
        <v>30%</v>
      </c>
      <c r="X84" s="134" t="s">
        <v>20</v>
      </c>
      <c r="Y84" s="134" t="s">
        <v>23</v>
      </c>
      <c r="Z84" s="134" t="s">
        <v>111</v>
      </c>
      <c r="AA84" s="136">
        <f>IFERROR(IF(T84="Probabilidad",(AA83-(+AA83*W84)),IF(T84="Impacto",L84,"")),"")</f>
        <v>5.04E-2</v>
      </c>
      <c r="AB84" s="137" t="str">
        <f t="shared" si="122"/>
        <v>Muy Baja</v>
      </c>
      <c r="AC84" s="138">
        <f t="shared" si="123"/>
        <v>5.04E-2</v>
      </c>
      <c r="AD84" s="137" t="str">
        <f t="shared" si="124"/>
        <v>Moderado</v>
      </c>
      <c r="AE84" s="138">
        <f>+P82</f>
        <v>0.6</v>
      </c>
      <c r="AF84" s="139" t="str">
        <f t="shared" si="125"/>
        <v>Moderado</v>
      </c>
      <c r="AG84" s="140"/>
      <c r="AH84" s="121" t="s">
        <v>574</v>
      </c>
      <c r="AI84" s="129" t="s">
        <v>448</v>
      </c>
      <c r="AJ84" s="162">
        <v>44562</v>
      </c>
      <c r="AK84" s="163" t="s">
        <v>408</v>
      </c>
      <c r="AL84" s="121" t="s">
        <v>517</v>
      </c>
      <c r="AM84" s="142"/>
      <c r="AN84" s="144"/>
      <c r="AO84" s="144"/>
      <c r="AP84" s="144"/>
      <c r="AQ84" s="144"/>
      <c r="AR84" s="144"/>
      <c r="AS84" s="144"/>
      <c r="AT84" s="144"/>
      <c r="AU84" s="144"/>
      <c r="AV84" s="144"/>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44"/>
      <c r="BS84" s="144"/>
    </row>
    <row r="85" spans="1:71" s="145" customFormat="1" ht="151.5" customHeight="1" x14ac:dyDescent="0.25">
      <c r="A85" s="325">
        <v>27</v>
      </c>
      <c r="B85" s="370" t="s">
        <v>306</v>
      </c>
      <c r="C85" s="329" t="s">
        <v>388</v>
      </c>
      <c r="D85" s="329" t="s">
        <v>447</v>
      </c>
      <c r="E85" s="299" t="s">
        <v>118</v>
      </c>
      <c r="F85" s="299" t="s">
        <v>518</v>
      </c>
      <c r="G85" s="299" t="s">
        <v>519</v>
      </c>
      <c r="H85" s="301" t="s">
        <v>520</v>
      </c>
      <c r="I85" s="299" t="s">
        <v>348</v>
      </c>
      <c r="J85" s="303">
        <v>10</v>
      </c>
      <c r="K85" s="305" t="str">
        <f>IF(J85&lt;=0,"",IF(J85&lt;=2,"Muy Baja",IF(J85&lt;=24,"Baja",IF(J85&lt;=500,"Media",IF(J85&lt;=5000,"Alta","Muy Alta")))))</f>
        <v>Baja</v>
      </c>
      <c r="L85" s="308">
        <f>IF(K85="","",IF(K85="Muy Baja",0.2,IF(K85="Baja",0.4,IF(K85="Media",0.6,IF(K85="Alta",0.8,IF(K85="Muy Alta",1,))))))</f>
        <v>0.4</v>
      </c>
      <c r="M85" s="311" t="s">
        <v>560</v>
      </c>
      <c r="N85" s="131" t="str">
        <f>IF(NOT(ISERROR(MATCH(M85,'Tabla Impacto'!$B$221:$B$223,0))),'Tabla Impacto'!$F$223&amp;"Por favor no seleccionar los criterios de impacto(Afectación Económica o presupuestal y Pérdida Reputacional)",M85)</f>
        <v xml:space="preserve"> El riesgo afecta la imagen de la entidad con algunos usuarios de relevancia frente al logro de los objetivos</v>
      </c>
      <c r="O85" s="305" t="str">
        <f>IF(OR(N85='Tabla Impacto'!$C$11,N85='Tabla Impacto'!$D$11),"Leve",IF(OR(N85='Tabla Impacto'!$C$12,N85='Tabla Impacto'!$D$12),"Menor",IF(OR(N85='Tabla Impacto'!$C$13,N85='Tabla Impacto'!$D$13),"Moderado",IF(OR(N85='Tabla Impacto'!$C$14,N85='Tabla Impacto'!$D$14),"Mayor",IF(OR(N85='Tabla Impacto'!$C$15,N85='Tabla Impacto'!$D$15),"Catastrófico","")))))</f>
        <v>Moderado</v>
      </c>
      <c r="P85" s="308">
        <f>IF(O85="","",IF(O85="Leve",0.2,IF(O85="Menor",0.4,IF(O85="Moderado",0.6,IF(O85="Mayor",0.8,IF(O85="Catastrófico",1,))))))</f>
        <v>0.6</v>
      </c>
      <c r="Q85" s="296" t="str">
        <f>IF(OR(AND(K85="Muy Baja",O85="Leve"),AND(K85="Muy Baja",O85="Menor"),AND(K85="Baja",O85="Leve")),"Bajo",IF(OR(AND(K85="Muy baja",O85="Moderado"),AND(K85="Baja",O85="Menor"),AND(K85="Baja",O85="Moderado"),AND(K85="Media",O85="Leve"),AND(K85="Media",O85="Menor"),AND(K85="Media",O85="Moderado"),AND(K85="Alta",O85="Leve"),AND(K85="Alta",O85="Menor")),"Moderado",IF(OR(AND(K85="Muy Baja",O85="Mayor"),AND(K85="Baja",O85="Mayor"),AND(K85="Media",O85="Mayor"),AND(K85="Alta",O85="Moderado"),AND(K85="Alta",O85="Mayor"),AND(K85="Muy Alta",O85="Leve"),AND(K85="Muy Alta",O85="Menor"),AND(K85="Muy Alta",O85="Moderado"),AND(K85="Muy Alta",O85="Mayor")),"Alto",IF(OR(AND(K85="Muy Baja",O85="Catastrófico"),AND(K85="Baja",O85="Catastrófico"),AND(K85="Media",O85="Catastrófico"),AND(K85="Alta",O85="Catastrófico"),AND(K85="Muy Alta",O85="Catastrófico")),"Extremo",""))))</f>
        <v>Moderado</v>
      </c>
      <c r="R85" s="132">
        <v>1</v>
      </c>
      <c r="S85" s="121" t="s">
        <v>525</v>
      </c>
      <c r="T85" s="165" t="str">
        <f t="shared" si="120"/>
        <v>Probabilidad</v>
      </c>
      <c r="U85" s="153" t="s">
        <v>15</v>
      </c>
      <c r="V85" s="153" t="s">
        <v>9</v>
      </c>
      <c r="W85" s="154" t="str">
        <f t="shared" si="121"/>
        <v>30%</v>
      </c>
      <c r="X85" s="153" t="s">
        <v>20</v>
      </c>
      <c r="Y85" s="153" t="s">
        <v>23</v>
      </c>
      <c r="Z85" s="153" t="s">
        <v>111</v>
      </c>
      <c r="AA85" s="155">
        <f t="shared" ref="AA85" si="126">IFERROR(IF(T85="Probabilidad",(L85-(+L85*W85)),IF(T85="Impacto",L85,"")),"")</f>
        <v>0.28000000000000003</v>
      </c>
      <c r="AB85" s="137" t="str">
        <f t="shared" si="122"/>
        <v>Baja</v>
      </c>
      <c r="AC85" s="156">
        <f t="shared" si="123"/>
        <v>0.28000000000000003</v>
      </c>
      <c r="AD85" s="137" t="str">
        <f t="shared" si="124"/>
        <v>Moderado</v>
      </c>
      <c r="AE85" s="156">
        <f t="shared" ref="AE85" si="127">IFERROR(IF(T85="Impacto",(P85-(+P85*W85)),IF(T85="Probabilidad",P85,"")),"")</f>
        <v>0.6</v>
      </c>
      <c r="AF85" s="157" t="str">
        <f t="shared" si="125"/>
        <v>Moderado</v>
      </c>
      <c r="AG85" s="158" t="s">
        <v>122</v>
      </c>
      <c r="AH85" s="121" t="s">
        <v>575</v>
      </c>
      <c r="AI85" s="129" t="s">
        <v>448</v>
      </c>
      <c r="AJ85" s="162">
        <v>44562</v>
      </c>
      <c r="AK85" s="163" t="s">
        <v>408</v>
      </c>
      <c r="AL85" s="121" t="s">
        <v>521</v>
      </c>
      <c r="AM85" s="142"/>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row>
    <row r="86" spans="1:71" s="145" customFormat="1" ht="151.5" customHeight="1" x14ac:dyDescent="0.25">
      <c r="A86" s="325"/>
      <c r="B86" s="371"/>
      <c r="C86" s="330"/>
      <c r="D86" s="330"/>
      <c r="E86" s="300"/>
      <c r="F86" s="300"/>
      <c r="G86" s="300"/>
      <c r="H86" s="302"/>
      <c r="I86" s="300"/>
      <c r="J86" s="304"/>
      <c r="K86" s="306"/>
      <c r="L86" s="309"/>
      <c r="M86" s="312"/>
      <c r="N86" s="146"/>
      <c r="O86" s="306"/>
      <c r="P86" s="309"/>
      <c r="Q86" s="297"/>
      <c r="R86" s="166">
        <v>2</v>
      </c>
      <c r="S86" s="121"/>
      <c r="T86" s="165"/>
      <c r="U86" s="153"/>
      <c r="V86" s="153"/>
      <c r="W86" s="154"/>
      <c r="X86" s="153"/>
      <c r="Y86" s="153"/>
      <c r="Z86" s="153"/>
      <c r="AA86" s="155"/>
      <c r="AB86" s="137"/>
      <c r="AC86" s="156"/>
      <c r="AD86" s="137"/>
      <c r="AE86" s="156"/>
      <c r="AF86" s="157"/>
      <c r="AG86" s="158"/>
      <c r="AH86" s="121"/>
      <c r="AI86" s="129"/>
      <c r="AJ86" s="162"/>
      <c r="AK86" s="163"/>
      <c r="AL86" s="121"/>
      <c r="AM86" s="142"/>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row>
    <row r="87" spans="1:71" s="145" customFormat="1" ht="151.5" customHeight="1" x14ac:dyDescent="0.25">
      <c r="A87" s="325"/>
      <c r="B87" s="372"/>
      <c r="C87" s="330"/>
      <c r="D87" s="330"/>
      <c r="E87" s="300"/>
      <c r="F87" s="300"/>
      <c r="G87" s="300"/>
      <c r="H87" s="302"/>
      <c r="I87" s="300"/>
      <c r="J87" s="304"/>
      <c r="K87" s="307"/>
      <c r="L87" s="310"/>
      <c r="M87" s="312"/>
      <c r="N87" s="146"/>
      <c r="O87" s="307"/>
      <c r="P87" s="310"/>
      <c r="Q87" s="298"/>
      <c r="R87" s="166">
        <v>3</v>
      </c>
      <c r="S87" s="121"/>
      <c r="T87" s="165"/>
      <c r="U87" s="153"/>
      <c r="V87" s="153"/>
      <c r="W87" s="154"/>
      <c r="X87" s="153"/>
      <c r="Y87" s="153"/>
      <c r="Z87" s="153"/>
      <c r="AA87" s="155"/>
      <c r="AB87" s="137"/>
      <c r="AC87" s="156"/>
      <c r="AD87" s="137"/>
      <c r="AE87" s="156"/>
      <c r="AF87" s="157"/>
      <c r="AG87" s="158"/>
      <c r="AH87" s="121"/>
      <c r="AI87" s="129"/>
      <c r="AJ87" s="162"/>
      <c r="AK87" s="163"/>
      <c r="AL87" s="121"/>
      <c r="AM87" s="142"/>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row>
    <row r="88" spans="1:71" s="145" customFormat="1" ht="151.5" customHeight="1" x14ac:dyDescent="0.25">
      <c r="A88" s="325">
        <v>28</v>
      </c>
      <c r="B88" s="326" t="s">
        <v>311</v>
      </c>
      <c r="C88" s="329" t="s">
        <v>310</v>
      </c>
      <c r="D88" s="329" t="s">
        <v>312</v>
      </c>
      <c r="E88" s="299" t="s">
        <v>118</v>
      </c>
      <c r="F88" s="299" t="s">
        <v>313</v>
      </c>
      <c r="G88" s="299" t="s">
        <v>522</v>
      </c>
      <c r="H88" s="301" t="s">
        <v>314</v>
      </c>
      <c r="I88" s="299" t="s">
        <v>115</v>
      </c>
      <c r="J88" s="303">
        <v>355</v>
      </c>
      <c r="K88" s="305" t="str">
        <f>IF(J88&lt;=0,"",IF(J88&lt;=2,"Muy Baja",IF(J88&lt;=24,"Baja",IF(J88&lt;=500,"Media",IF(J88&lt;=5000,"Alta","Muy Alta")))))</f>
        <v>Media</v>
      </c>
      <c r="L88" s="308">
        <f>IF(K88="","",IF(K88="Muy Baja",0.2,IF(K88="Baja",0.4,IF(K88="Media",0.6,IF(K88="Alta",0.8,IF(K88="Muy Alta",1,))))))</f>
        <v>0.6</v>
      </c>
      <c r="M88" s="311" t="s">
        <v>567</v>
      </c>
      <c r="N88" s="131" t="str">
        <f>IF(NOT(ISERROR(MATCH(M88,'Tabla Impacto'!$B$221:$B$223,0))),'Tabla Impacto'!$F$223&amp;"Por favor no seleccionar los criterios de impacto(Afectación Económica o presupuestal y Pérdida Reputacional)",M88)</f>
        <v xml:space="preserve"> El riesgo afecta la imagen de la entidad con efecto publicitario sostenido a nivel de sector administrativo, nivel departamental o municipal</v>
      </c>
      <c r="O88" s="305" t="str">
        <f>IF(OR(N88='Tabla Impacto'!$C$11,N88='Tabla Impacto'!$D$11),"Leve",IF(OR(N88='Tabla Impacto'!$C$12,N88='Tabla Impacto'!$D$12),"Menor",IF(OR(N88='Tabla Impacto'!$C$13,N88='Tabla Impacto'!$D$13),"Moderado",IF(OR(N88='Tabla Impacto'!$C$14,N88='Tabla Impacto'!$D$14),"Mayor",IF(OR(N88='Tabla Impacto'!$C$15,N88='Tabla Impacto'!$D$15),"Catastrófico","")))))</f>
        <v>Mayor</v>
      </c>
      <c r="P88" s="308">
        <f>IF(O88="","",IF(O88="Leve",0.2,IF(O88="Menor",0.4,IF(O88="Moderado",0.6,IF(O88="Mayor",0.8,IF(O88="Catastrófico",1,))))))</f>
        <v>0.8</v>
      </c>
      <c r="Q88" s="296" t="str">
        <f>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Alto</v>
      </c>
      <c r="R88" s="132">
        <v>1</v>
      </c>
      <c r="S88" s="100" t="s">
        <v>523</v>
      </c>
      <c r="T88" s="133" t="str">
        <f t="shared" si="25"/>
        <v>Probabilidad</v>
      </c>
      <c r="U88" s="134" t="s">
        <v>14</v>
      </c>
      <c r="V88" s="134" t="s">
        <v>9</v>
      </c>
      <c r="W88" s="135" t="str">
        <f t="shared" si="26"/>
        <v>40%</v>
      </c>
      <c r="X88" s="134" t="s">
        <v>20</v>
      </c>
      <c r="Y88" s="134" t="s">
        <v>22</v>
      </c>
      <c r="Z88" s="134" t="s">
        <v>110</v>
      </c>
      <c r="AA88" s="136">
        <f t="shared" si="27"/>
        <v>0.36</v>
      </c>
      <c r="AB88" s="137" t="str">
        <f t="shared" si="28"/>
        <v>Baja</v>
      </c>
      <c r="AC88" s="138">
        <f t="shared" si="29"/>
        <v>0.36</v>
      </c>
      <c r="AD88" s="137" t="str">
        <f t="shared" si="30"/>
        <v>Mayor</v>
      </c>
      <c r="AE88" s="138">
        <f t="shared" si="31"/>
        <v>0.8</v>
      </c>
      <c r="AF88" s="139" t="str">
        <f t="shared" si="32"/>
        <v>Alto</v>
      </c>
      <c r="AG88" s="140" t="s">
        <v>122</v>
      </c>
      <c r="AH88" s="121" t="s">
        <v>524</v>
      </c>
      <c r="AI88" s="129" t="s">
        <v>269</v>
      </c>
      <c r="AJ88" s="147" t="s">
        <v>202</v>
      </c>
      <c r="AK88" s="147" t="s">
        <v>202</v>
      </c>
      <c r="AL88" s="128" t="s">
        <v>315</v>
      </c>
      <c r="AM88" s="142"/>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4"/>
      <c r="BR88" s="144"/>
      <c r="BS88" s="144"/>
    </row>
    <row r="89" spans="1:71" s="145" customFormat="1" ht="151.5" customHeight="1" x14ac:dyDescent="0.25">
      <c r="A89" s="325"/>
      <c r="B89" s="327"/>
      <c r="C89" s="331"/>
      <c r="D89" s="331"/>
      <c r="E89" s="300"/>
      <c r="F89" s="300"/>
      <c r="G89" s="300"/>
      <c r="H89" s="302"/>
      <c r="I89" s="300"/>
      <c r="J89" s="304"/>
      <c r="K89" s="306"/>
      <c r="L89" s="309"/>
      <c r="M89" s="312"/>
      <c r="N89" s="146"/>
      <c r="O89" s="306"/>
      <c r="P89" s="309"/>
      <c r="Q89" s="297"/>
      <c r="R89" s="132">
        <v>2</v>
      </c>
      <c r="S89" s="100"/>
      <c r="T89" s="133" t="str">
        <f t="shared" ref="T89:T90" si="128">IF(OR(U89="Preventivo",U89="Detectivo"),"Probabilidad",IF(U89="Correctivo","Impacto",""))</f>
        <v/>
      </c>
      <c r="U89" s="134"/>
      <c r="V89" s="134"/>
      <c r="W89" s="135"/>
      <c r="X89" s="134"/>
      <c r="Y89" s="134"/>
      <c r="Z89" s="134"/>
      <c r="AA89" s="136" t="str">
        <f>IFERROR(IF(T89="Probabilidad",(AA88-(+AA88*W89)),IF(T89="Impacto",L89,"")),"")</f>
        <v/>
      </c>
      <c r="AB89" s="137" t="str">
        <f t="shared" ref="AB89:AB90" si="129">IFERROR(IF(AA89="","",IF(AA89&lt;=0.2,"Muy Baja",IF(AA89&lt;=0.4,"Baja",IF(AA89&lt;=0.6,"Media",IF(AA89&lt;=0.8,"Alta","Muy Alta"))))),"")</f>
        <v/>
      </c>
      <c r="AC89" s="138" t="str">
        <f t="shared" ref="AC89:AC90" si="130">+AA89</f>
        <v/>
      </c>
      <c r="AD89" s="137" t="str">
        <f t="shared" ref="AD89:AD90" si="131">IFERROR(IF(AE89="","",IF(AE89&lt;=0.2,"Leve",IF(AE89&lt;=0.4,"Menor",IF(AE89&lt;=0.6,"Moderado",IF(AE89&lt;=0.8,"Mayor","Catastrófico"))))),"")</f>
        <v/>
      </c>
      <c r="AE89" s="138" t="str">
        <f t="shared" ref="AE89:AE90" si="132">IFERROR(IF(T89="Impacto",(P89-(+P89*W89)),IF(T89="Probabilidad",P89,"")),"")</f>
        <v/>
      </c>
      <c r="AF89" s="139" t="str">
        <f t="shared" ref="AF89:AF90" si="133">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
      </c>
      <c r="AG89" s="140"/>
      <c r="AH89" s="121"/>
      <c r="AI89" s="129"/>
      <c r="AJ89" s="147"/>
      <c r="AK89" s="147"/>
      <c r="AL89" s="121"/>
      <c r="AM89" s="142"/>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row>
    <row r="90" spans="1:71" s="145" customFormat="1" ht="151.5" customHeight="1" x14ac:dyDescent="0.25">
      <c r="A90" s="325"/>
      <c r="B90" s="328"/>
      <c r="C90" s="383"/>
      <c r="D90" s="331"/>
      <c r="E90" s="300"/>
      <c r="F90" s="300"/>
      <c r="G90" s="300"/>
      <c r="H90" s="302"/>
      <c r="I90" s="300"/>
      <c r="J90" s="304"/>
      <c r="K90" s="307"/>
      <c r="L90" s="310"/>
      <c r="M90" s="312"/>
      <c r="N90" s="146"/>
      <c r="O90" s="307"/>
      <c r="P90" s="310"/>
      <c r="Q90" s="298"/>
      <c r="R90" s="132">
        <v>3</v>
      </c>
      <c r="S90" s="100"/>
      <c r="T90" s="133" t="str">
        <f t="shared" si="128"/>
        <v/>
      </c>
      <c r="U90" s="134"/>
      <c r="V90" s="134"/>
      <c r="W90" s="135"/>
      <c r="X90" s="134"/>
      <c r="Y90" s="134"/>
      <c r="Z90" s="134"/>
      <c r="AA90" s="136" t="str">
        <f>IFERROR(IF(T90="Probabilidad",(AA89-(+AA89*W90)),IF(T90="Impacto",L90,"")),"")</f>
        <v/>
      </c>
      <c r="AB90" s="137" t="str">
        <f t="shared" si="129"/>
        <v/>
      </c>
      <c r="AC90" s="138" t="str">
        <f t="shared" si="130"/>
        <v/>
      </c>
      <c r="AD90" s="137" t="str">
        <f t="shared" si="131"/>
        <v/>
      </c>
      <c r="AE90" s="138" t="str">
        <f t="shared" si="132"/>
        <v/>
      </c>
      <c r="AF90" s="139" t="str">
        <f t="shared" si="133"/>
        <v/>
      </c>
      <c r="AG90" s="140"/>
      <c r="AH90" s="121"/>
      <c r="AI90" s="129"/>
      <c r="AJ90" s="147"/>
      <c r="AK90" s="147"/>
      <c r="AL90" s="121"/>
      <c r="AM90" s="142"/>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row>
    <row r="91" spans="1:71" s="145" customFormat="1" ht="176.45" customHeight="1" x14ac:dyDescent="0.25">
      <c r="A91" s="325">
        <v>29</v>
      </c>
      <c r="B91" s="326" t="s">
        <v>311</v>
      </c>
      <c r="C91" s="329" t="s">
        <v>310</v>
      </c>
      <c r="D91" s="329" t="s">
        <v>312</v>
      </c>
      <c r="E91" s="299" t="s">
        <v>118</v>
      </c>
      <c r="F91" s="299" t="s">
        <v>526</v>
      </c>
      <c r="G91" s="299" t="s">
        <v>527</v>
      </c>
      <c r="H91" s="301" t="s">
        <v>576</v>
      </c>
      <c r="I91" s="299" t="s">
        <v>348</v>
      </c>
      <c r="J91" s="303">
        <v>355</v>
      </c>
      <c r="K91" s="305" t="str">
        <f>IF(J91&lt;=0,"",IF(J91&lt;=2,"Muy Baja",IF(J91&lt;=24,"Baja",IF(J91&lt;=500,"Media",IF(J91&lt;=5000,"Alta","Muy Alta")))))</f>
        <v>Media</v>
      </c>
      <c r="L91" s="308">
        <f>IF(K91="","",IF(K91="Muy Baja",0.2,IF(K91="Baja",0.4,IF(K91="Media",0.6,IF(K91="Alta",0.8,IF(K91="Muy Alta",1,))))))</f>
        <v>0.6</v>
      </c>
      <c r="M91" s="311" t="s">
        <v>567</v>
      </c>
      <c r="N91" s="131" t="str">
        <f>IF(NOT(ISERROR(MATCH(M91,'Tabla Impacto'!$B$221:$B$223,0))),'Tabla Impacto'!$F$223&amp;"Por favor no seleccionar los criterios de impacto(Afectación Económica o presupuestal y Pérdida Reputacional)",M91)</f>
        <v xml:space="preserve"> El riesgo afecta la imagen de la entidad con efecto publicitario sostenido a nivel de sector administrativo, nivel departamental o municipal</v>
      </c>
      <c r="O91" s="305" t="str">
        <f>IF(OR(N91='Tabla Impacto'!$C$11,N91='Tabla Impacto'!$D$11),"Leve",IF(OR(N91='Tabla Impacto'!$C$12,N91='Tabla Impacto'!$D$12),"Menor",IF(OR(N91='Tabla Impacto'!$C$13,N91='Tabla Impacto'!$D$13),"Moderado",IF(OR(N91='Tabla Impacto'!$C$14,N91='Tabla Impacto'!$D$14),"Mayor",IF(OR(N91='Tabla Impacto'!$C$15,N91='Tabla Impacto'!$D$15),"Catastrófico","")))))</f>
        <v>Mayor</v>
      </c>
      <c r="P91" s="308">
        <f>IF(O91="","",IF(O91="Leve",0.2,IF(O91="Menor",0.4,IF(O91="Moderado",0.6,IF(O91="Mayor",0.8,IF(O91="Catastrófico",1,))))))</f>
        <v>0.8</v>
      </c>
      <c r="Q91" s="296" t="str">
        <f>IF(OR(AND(K91="Muy Baja",O91="Leve"),AND(K91="Muy Baja",O91="Menor"),AND(K91="Baja",O91="Leve")),"Bajo",IF(OR(AND(K91="Muy baja",O91="Moderado"),AND(K91="Baja",O91="Menor"),AND(K91="Baja",O91="Moderado"),AND(K91="Media",O91="Leve"),AND(K91="Media",O91="Menor"),AND(K91="Media",O91="Moderado"),AND(K91="Alta",O91="Leve"),AND(K91="Alta",O91="Menor")),"Moderado",IF(OR(AND(K91="Muy Baja",O91="Mayor"),AND(K91="Baja",O91="Mayor"),AND(K91="Media",O91="Mayor"),AND(K91="Alta",O91="Moderado"),AND(K91="Alta",O91="Mayor"),AND(K91="Muy Alta",O91="Leve"),AND(K91="Muy Alta",O91="Menor"),AND(K91="Muy Alta",O91="Moderado"),AND(K91="Muy Alta",O91="Mayor")),"Alto",IF(OR(AND(K91="Muy Baja",O91="Catastrófico"),AND(K91="Baja",O91="Catastrófico"),AND(K91="Media",O91="Catastrófico"),AND(K91="Alta",O91="Catastrófico"),AND(K91="Muy Alta",O91="Catastrófico")),"Extremo",""))))</f>
        <v>Alto</v>
      </c>
      <c r="R91" s="132">
        <v>1</v>
      </c>
      <c r="S91" s="100" t="s">
        <v>528</v>
      </c>
      <c r="T91" s="133" t="str">
        <f t="shared" si="25"/>
        <v>Probabilidad</v>
      </c>
      <c r="U91" s="134" t="s">
        <v>14</v>
      </c>
      <c r="V91" s="134" t="s">
        <v>9</v>
      </c>
      <c r="W91" s="135" t="str">
        <f t="shared" si="26"/>
        <v>40%</v>
      </c>
      <c r="X91" s="134" t="s">
        <v>19</v>
      </c>
      <c r="Y91" s="134" t="s">
        <v>22</v>
      </c>
      <c r="Z91" s="134" t="s">
        <v>110</v>
      </c>
      <c r="AA91" s="167">
        <f t="shared" ref="AA91" si="134">IFERROR(IF(T91="Probabilidad",(L91-(+L91*W91)),IF(T91="Impacto",L91,"")),"")</f>
        <v>0.36</v>
      </c>
      <c r="AB91" s="137" t="str">
        <f t="shared" si="28"/>
        <v>Baja</v>
      </c>
      <c r="AC91" s="138">
        <f t="shared" si="29"/>
        <v>0.36</v>
      </c>
      <c r="AD91" s="137" t="str">
        <f t="shared" si="30"/>
        <v>Mayor</v>
      </c>
      <c r="AE91" s="138">
        <f t="shared" si="31"/>
        <v>0.8</v>
      </c>
      <c r="AF91" s="139" t="str">
        <f t="shared" si="32"/>
        <v>Alto</v>
      </c>
      <c r="AG91" s="140" t="s">
        <v>122</v>
      </c>
      <c r="AH91" s="121" t="s">
        <v>316</v>
      </c>
      <c r="AI91" s="123" t="s">
        <v>269</v>
      </c>
      <c r="AJ91" s="130" t="s">
        <v>202</v>
      </c>
      <c r="AK91" s="130" t="s">
        <v>202</v>
      </c>
      <c r="AL91" s="128" t="s">
        <v>449</v>
      </c>
      <c r="AM91" s="142"/>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row>
    <row r="92" spans="1:71" s="145" customFormat="1" ht="151.5" customHeight="1" x14ac:dyDescent="0.25">
      <c r="A92" s="325"/>
      <c r="B92" s="327"/>
      <c r="C92" s="331"/>
      <c r="D92" s="331"/>
      <c r="E92" s="300"/>
      <c r="F92" s="300"/>
      <c r="G92" s="300"/>
      <c r="H92" s="302"/>
      <c r="I92" s="300"/>
      <c r="J92" s="304"/>
      <c r="K92" s="306"/>
      <c r="L92" s="309"/>
      <c r="M92" s="312"/>
      <c r="N92" s="146"/>
      <c r="O92" s="306"/>
      <c r="P92" s="309"/>
      <c r="Q92" s="297"/>
      <c r="R92" s="132">
        <v>2</v>
      </c>
      <c r="S92" s="121" t="s">
        <v>373</v>
      </c>
      <c r="T92" s="165" t="str">
        <f t="shared" ref="T92:T93" si="135">IF(OR(U92="Preventivo",U92="Detectivo"),"Probabilidad",IF(U92="Correctivo","Impacto",""))</f>
        <v/>
      </c>
      <c r="U92" s="153" t="s">
        <v>355</v>
      </c>
      <c r="V92" s="153" t="s">
        <v>9</v>
      </c>
      <c r="W92" s="154" t="str">
        <f t="shared" ref="W92" si="136">IF(AND(U92="Preventivo",V92="Automático"),"50%",IF(AND(U92="Preventivo",V92="Manual"),"40%",IF(AND(U92="Detectivo",V92="Automático"),"40%",IF(AND(U92="Detectivo",V92="Manual"),"30%",IF(AND(U92="Correctivo",V92="Automático"),"35%",IF(AND(U92="Correctivo",V92="Manual"),"25%",""))))))</f>
        <v/>
      </c>
      <c r="X92" s="153" t="s">
        <v>20</v>
      </c>
      <c r="Y92" s="153" t="s">
        <v>22</v>
      </c>
      <c r="Z92" s="153" t="s">
        <v>110</v>
      </c>
      <c r="AA92" s="168" t="str">
        <f>IFERROR(IF(T92="Probabilidad",(AA91-(+AA91*W92)),IF(T92="Impacto",L92,"")),"")</f>
        <v/>
      </c>
      <c r="AB92" s="137" t="str">
        <f t="shared" ref="AB92:AB93" si="137">IFERROR(IF(AA92="","",IF(AA92&lt;=0.2,"Muy Baja",IF(AA92&lt;=0.4,"Baja",IF(AA92&lt;=0.6,"Media",IF(AA92&lt;=0.8,"Alta","Muy Alta"))))),"")</f>
        <v/>
      </c>
      <c r="AC92" s="156" t="str">
        <f t="shared" ref="AC92:AC93" si="138">+AA92</f>
        <v/>
      </c>
      <c r="AD92" s="137" t="str">
        <f t="shared" ref="AD92:AD93" si="139">IFERROR(IF(AE92="","",IF(AE92&lt;=0.2,"Leve",IF(AE92&lt;=0.4,"Menor",IF(AE92&lt;=0.6,"Moderado",IF(AE92&lt;=0.8,"Mayor","Catastrófico"))))),"")</f>
        <v/>
      </c>
      <c r="AE92" s="156" t="str">
        <f t="shared" ref="AE92:AE93" si="140">IFERROR(IF(T92="Impacto",(P92-(+P92*W92)),IF(T92="Probabilidad",P92,"")),"")</f>
        <v/>
      </c>
      <c r="AF92" s="157" t="str">
        <f t="shared" ref="AF92:AF93" si="141">IFERROR(IF(OR(AND(AB92="Muy Baja",AD92="Leve"),AND(AB92="Muy Baja",AD92="Menor"),AND(AB92="Baja",AD92="Leve")),"Bajo",IF(OR(AND(AB92="Muy baja",AD92="Moderado"),AND(AB92="Baja",AD92="Menor"),AND(AB92="Baja",AD92="Moderado"),AND(AB92="Media",AD92="Leve"),AND(AB92="Media",AD92="Menor"),AND(AB92="Media",AD92="Moderado"),AND(AB92="Alta",AD92="Leve"),AND(AB92="Alta",AD92="Menor")),"Moderado",IF(OR(AND(AB92="Muy Baja",AD92="Mayor"),AND(AB92="Baja",AD92="Mayor"),AND(AB92="Media",AD92="Mayor"),AND(AB92="Alta",AD92="Moderado"),AND(AB92="Alta",AD92="Mayor"),AND(AB92="Muy Alta",AD92="Leve"),AND(AB92="Muy Alta",AD92="Menor"),AND(AB92="Muy Alta",AD92="Moderado"),AND(AB92="Muy Alta",AD92="Mayor")),"Alto",IF(OR(AND(AB92="Muy Baja",AD92="Catastrófico"),AND(AB92="Baja",AD92="Catastrófico"),AND(AB92="Media",AD92="Catastrófico"),AND(AB92="Alta",AD92="Catastrófico"),AND(AB92="Muy Alta",AD92="Catastrófico")),"Extremo","")))),"")</f>
        <v/>
      </c>
      <c r="AG92" s="158" t="s">
        <v>122</v>
      </c>
      <c r="AH92" s="121" t="s">
        <v>316</v>
      </c>
      <c r="AI92" s="123" t="s">
        <v>269</v>
      </c>
      <c r="AJ92" s="130" t="s">
        <v>202</v>
      </c>
      <c r="AK92" s="130" t="s">
        <v>202</v>
      </c>
      <c r="AL92" s="128" t="s">
        <v>449</v>
      </c>
      <c r="AM92" s="142"/>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row>
    <row r="93" spans="1:71" s="145" customFormat="1" ht="151.5" customHeight="1" x14ac:dyDescent="0.25">
      <c r="A93" s="325"/>
      <c r="B93" s="328"/>
      <c r="C93" s="383"/>
      <c r="D93" s="331"/>
      <c r="E93" s="300"/>
      <c r="F93" s="300"/>
      <c r="G93" s="300"/>
      <c r="H93" s="302"/>
      <c r="I93" s="300"/>
      <c r="J93" s="304"/>
      <c r="K93" s="307"/>
      <c r="L93" s="310"/>
      <c r="M93" s="312"/>
      <c r="N93" s="146"/>
      <c r="O93" s="307"/>
      <c r="P93" s="310"/>
      <c r="Q93" s="298"/>
      <c r="R93" s="132">
        <v>3</v>
      </c>
      <c r="S93" s="100"/>
      <c r="T93" s="133" t="str">
        <f t="shared" si="135"/>
        <v/>
      </c>
      <c r="U93" s="134"/>
      <c r="V93" s="134"/>
      <c r="W93" s="135"/>
      <c r="X93" s="134"/>
      <c r="Y93" s="134"/>
      <c r="Z93" s="134"/>
      <c r="AA93" s="136" t="str">
        <f>IFERROR(IF(T93="Probabilidad",(AA92-(+AA92*W93)),IF(T93="Impacto",L93,"")),"")</f>
        <v/>
      </c>
      <c r="AB93" s="137" t="str">
        <f t="shared" si="137"/>
        <v/>
      </c>
      <c r="AC93" s="138" t="str">
        <f t="shared" si="138"/>
        <v/>
      </c>
      <c r="AD93" s="137" t="str">
        <f t="shared" si="139"/>
        <v/>
      </c>
      <c r="AE93" s="138" t="str">
        <f t="shared" si="140"/>
        <v/>
      </c>
      <c r="AF93" s="139" t="str">
        <f t="shared" si="141"/>
        <v/>
      </c>
      <c r="AG93" s="140"/>
      <c r="AH93" s="121"/>
      <c r="AI93" s="129"/>
      <c r="AJ93" s="147"/>
      <c r="AK93" s="147"/>
      <c r="AL93" s="121"/>
      <c r="AM93" s="142"/>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row>
    <row r="94" spans="1:71" s="145" customFormat="1" ht="151.5" customHeight="1" x14ac:dyDescent="0.25">
      <c r="A94" s="325">
        <v>30</v>
      </c>
      <c r="B94" s="326" t="s">
        <v>317</v>
      </c>
      <c r="C94" s="329" t="s">
        <v>389</v>
      </c>
      <c r="D94" s="329" t="s">
        <v>450</v>
      </c>
      <c r="E94" s="299" t="s">
        <v>120</v>
      </c>
      <c r="F94" s="349" t="s">
        <v>530</v>
      </c>
      <c r="G94" s="349" t="s">
        <v>529</v>
      </c>
      <c r="H94" s="301" t="s">
        <v>318</v>
      </c>
      <c r="I94" s="299" t="s">
        <v>348</v>
      </c>
      <c r="J94" s="303">
        <v>850</v>
      </c>
      <c r="K94" s="305" t="str">
        <f>IF(J94&lt;=0,"",IF(J94&lt;=2,"Muy Baja",IF(J94&lt;=24,"Baja",IF(J94&lt;=500,"Media",IF(J94&lt;=5000,"Alta","Muy Alta")))))</f>
        <v>Alta</v>
      </c>
      <c r="L94" s="308">
        <f>IF(K94="","",IF(K94="Muy Baja",0.2,IF(K94="Baja",0.4,IF(K94="Media",0.6,IF(K94="Alta",0.8,IF(K94="Muy Alta",1,))))))</f>
        <v>0.8</v>
      </c>
      <c r="M94" s="311" t="s">
        <v>567</v>
      </c>
      <c r="N94" s="131" t="str">
        <f>IF(NOT(ISERROR(MATCH(M94,'Tabla Impacto'!$B$221:$B$223,0))),'Tabla Impacto'!$F$223&amp;"Por favor no seleccionar los criterios de impacto(Afectación Económica o presupuestal y Pérdida Reputacional)",M94)</f>
        <v xml:space="preserve"> El riesgo afecta la imagen de la entidad con efecto publicitario sostenido a nivel de sector administrativo, nivel departamental o municipal</v>
      </c>
      <c r="O94" s="305" t="str">
        <f>IF(OR(N94='Tabla Impacto'!$C$11,N94='Tabla Impacto'!$D$11),"Leve",IF(OR(N94='Tabla Impacto'!$C$12,N94='Tabla Impacto'!$D$12),"Menor",IF(OR(N94='Tabla Impacto'!$C$13,N94='Tabla Impacto'!$D$13),"Moderado",IF(OR(N94='Tabla Impacto'!$C$14,N94='Tabla Impacto'!$D$14),"Mayor",IF(OR(N94='Tabla Impacto'!$C$15,N94='Tabla Impacto'!$D$15),"Catastrófico","")))))</f>
        <v>Mayor</v>
      </c>
      <c r="P94" s="308">
        <f>IF(O94="","",IF(O94="Leve",0.2,IF(O94="Menor",0.4,IF(O94="Moderado",0.6,IF(O94="Mayor",0.8,IF(O94="Catastrófico",1,))))))</f>
        <v>0.8</v>
      </c>
      <c r="Q94" s="296" t="str">
        <f>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Alto</v>
      </c>
      <c r="R94" s="132">
        <v>1</v>
      </c>
      <c r="S94" s="100" t="s">
        <v>319</v>
      </c>
      <c r="T94" s="133" t="str">
        <f t="shared" ref="T94:T96" si="142">IF(OR(U94="Preventivo",U94="Detectivo"),"Probabilidad",IF(U94="Correctivo","Impacto",""))</f>
        <v>Probabilidad</v>
      </c>
      <c r="U94" s="134" t="s">
        <v>14</v>
      </c>
      <c r="V94" s="134" t="s">
        <v>9</v>
      </c>
      <c r="W94" s="135" t="str">
        <f t="shared" ref="W94:W95" si="143">IF(AND(U94="Preventivo",V94="Automático"),"50%",IF(AND(U94="Preventivo",V94="Manual"),"40%",IF(AND(U94="Detectivo",V94="Automático"),"40%",IF(AND(U94="Detectivo",V94="Manual"),"30%",IF(AND(U94="Correctivo",V94="Automático"),"35%",IF(AND(U94="Correctivo",V94="Manual"),"25%",""))))))</f>
        <v>40%</v>
      </c>
      <c r="X94" s="134" t="s">
        <v>20</v>
      </c>
      <c r="Y94" s="134" t="s">
        <v>22</v>
      </c>
      <c r="Z94" s="134" t="s">
        <v>110</v>
      </c>
      <c r="AA94" s="136">
        <f t="shared" ref="AA94" si="144">IFERROR(IF(T94="Probabilidad",(L94-(+L94*W94)),IF(T94="Impacto",L94,"")),"")</f>
        <v>0.48</v>
      </c>
      <c r="AB94" s="137" t="str">
        <f t="shared" ref="AB94:AB96" si="145">IFERROR(IF(AA94="","",IF(AA94&lt;=0.2,"Muy Baja",IF(AA94&lt;=0.4,"Baja",IF(AA94&lt;=0.6,"Media",IF(AA94&lt;=0.8,"Alta","Muy Alta"))))),"")</f>
        <v>Media</v>
      </c>
      <c r="AC94" s="138">
        <f t="shared" ref="AC94:AC96" si="146">+AA94</f>
        <v>0.48</v>
      </c>
      <c r="AD94" s="137" t="str">
        <f t="shared" ref="AD94:AD96" si="147">IFERROR(IF(AE94="","",IF(AE94&lt;=0.2,"Leve",IF(AE94&lt;=0.4,"Menor",IF(AE94&lt;=0.6,"Moderado",IF(AE94&lt;=0.8,"Mayor","Catastrófico"))))),"")</f>
        <v>Mayor</v>
      </c>
      <c r="AE94" s="138">
        <f t="shared" ref="AE94:AE96" si="148">IFERROR(IF(T94="Impacto",(P94-(+P94*W94)),IF(T94="Probabilidad",P94,"")),"")</f>
        <v>0.8</v>
      </c>
      <c r="AF94" s="139" t="str">
        <f t="shared" ref="AF94:AF96" si="149">IFERROR(IF(OR(AND(AB94="Muy Baja",AD94="Leve"),AND(AB94="Muy Baja",AD94="Menor"),AND(AB94="Baja",AD94="Leve")),"Bajo",IF(OR(AND(AB94="Muy baja",AD94="Moderado"),AND(AB94="Baja",AD94="Menor"),AND(AB94="Baja",AD94="Moderado"),AND(AB94="Media",AD94="Leve"),AND(AB94="Media",AD94="Menor"),AND(AB94="Media",AD94="Moderado"),AND(AB94="Alta",AD94="Leve"),AND(AB94="Alta",AD94="Menor")),"Moderado",IF(OR(AND(AB94="Muy Baja",AD94="Mayor"),AND(AB94="Baja",AD94="Mayor"),AND(AB94="Media",AD94="Mayor"),AND(AB94="Alta",AD94="Moderado"),AND(AB94="Alta",AD94="Mayor"),AND(AB94="Muy Alta",AD94="Leve"),AND(AB94="Muy Alta",AD94="Menor"),AND(AB94="Muy Alta",AD94="Moderado"),AND(AB94="Muy Alta",AD94="Mayor")),"Alto",IF(OR(AND(AB94="Muy Baja",AD94="Catastrófico"),AND(AB94="Baja",AD94="Catastrófico"),AND(AB94="Media",AD94="Catastrófico"),AND(AB94="Alta",AD94="Catastrófico"),AND(AB94="Muy Alta",AD94="Catastrófico")),"Extremo","")))),"")</f>
        <v>Alto</v>
      </c>
      <c r="AG94" s="140" t="s">
        <v>122</v>
      </c>
      <c r="AH94" s="169" t="s">
        <v>321</v>
      </c>
      <c r="AI94" s="129" t="s">
        <v>201</v>
      </c>
      <c r="AJ94" s="130">
        <v>44562</v>
      </c>
      <c r="AK94" s="130" t="s">
        <v>408</v>
      </c>
      <c r="AL94" s="121" t="s">
        <v>322</v>
      </c>
      <c r="AM94" s="142"/>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row>
    <row r="95" spans="1:71" s="145" customFormat="1" ht="151.5" customHeight="1" x14ac:dyDescent="0.25">
      <c r="A95" s="325"/>
      <c r="B95" s="327"/>
      <c r="C95" s="331"/>
      <c r="D95" s="331"/>
      <c r="E95" s="300"/>
      <c r="F95" s="300"/>
      <c r="G95" s="300"/>
      <c r="H95" s="302"/>
      <c r="I95" s="300"/>
      <c r="J95" s="304"/>
      <c r="K95" s="306"/>
      <c r="L95" s="309"/>
      <c r="M95" s="312"/>
      <c r="N95" s="146"/>
      <c r="O95" s="306"/>
      <c r="P95" s="309"/>
      <c r="Q95" s="297"/>
      <c r="R95" s="132">
        <v>2</v>
      </c>
      <c r="S95" s="100" t="s">
        <v>320</v>
      </c>
      <c r="T95" s="133" t="str">
        <f t="shared" si="142"/>
        <v>Probabilidad</v>
      </c>
      <c r="U95" s="134" t="s">
        <v>14</v>
      </c>
      <c r="V95" s="134" t="s">
        <v>9</v>
      </c>
      <c r="W95" s="135" t="str">
        <f t="shared" si="143"/>
        <v>40%</v>
      </c>
      <c r="X95" s="134" t="s">
        <v>20</v>
      </c>
      <c r="Y95" s="134" t="s">
        <v>22</v>
      </c>
      <c r="Z95" s="134" t="s">
        <v>110</v>
      </c>
      <c r="AA95" s="136">
        <f>IFERROR(IF(T95="Probabilidad",(AA94-(+AA94*W95)),IF(T95="Impacto",L95,"")),"")</f>
        <v>0.28799999999999998</v>
      </c>
      <c r="AB95" s="137" t="str">
        <f t="shared" si="145"/>
        <v>Baja</v>
      </c>
      <c r="AC95" s="138">
        <f t="shared" si="146"/>
        <v>0.28799999999999998</v>
      </c>
      <c r="AD95" s="137" t="str">
        <f t="shared" si="147"/>
        <v>Mayor</v>
      </c>
      <c r="AE95" s="138">
        <v>0.8</v>
      </c>
      <c r="AF95" s="139" t="str">
        <f t="shared" si="149"/>
        <v>Alto</v>
      </c>
      <c r="AG95" s="140" t="s">
        <v>122</v>
      </c>
      <c r="AH95" s="128" t="s">
        <v>323</v>
      </c>
      <c r="AI95" s="123" t="s">
        <v>201</v>
      </c>
      <c r="AJ95" s="130">
        <v>44562</v>
      </c>
      <c r="AK95" s="130" t="s">
        <v>408</v>
      </c>
      <c r="AL95" s="128" t="s">
        <v>322</v>
      </c>
      <c r="AM95" s="142"/>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row>
    <row r="96" spans="1:71" s="145" customFormat="1" ht="151.5" customHeight="1" x14ac:dyDescent="0.25">
      <c r="A96" s="354"/>
      <c r="B96" s="328"/>
      <c r="C96" s="331"/>
      <c r="D96" s="331"/>
      <c r="E96" s="300"/>
      <c r="F96" s="300"/>
      <c r="G96" s="300"/>
      <c r="H96" s="302"/>
      <c r="I96" s="300"/>
      <c r="J96" s="304"/>
      <c r="K96" s="307"/>
      <c r="L96" s="310"/>
      <c r="M96" s="312"/>
      <c r="N96" s="146"/>
      <c r="O96" s="307"/>
      <c r="P96" s="310"/>
      <c r="Q96" s="298"/>
      <c r="R96" s="132">
        <v>3</v>
      </c>
      <c r="S96" s="100"/>
      <c r="T96" s="133" t="str">
        <f t="shared" si="142"/>
        <v/>
      </c>
      <c r="U96" s="134"/>
      <c r="V96" s="134"/>
      <c r="W96" s="135"/>
      <c r="X96" s="134"/>
      <c r="Y96" s="134"/>
      <c r="Z96" s="134"/>
      <c r="AA96" s="136" t="str">
        <f>IFERROR(IF(T96="Probabilidad",(AA95-(+AA95*W96)),IF(T96="Impacto",L96,"")),"")</f>
        <v/>
      </c>
      <c r="AB96" s="137" t="str">
        <f t="shared" si="145"/>
        <v/>
      </c>
      <c r="AC96" s="138" t="str">
        <f t="shared" si="146"/>
        <v/>
      </c>
      <c r="AD96" s="137" t="str">
        <f t="shared" si="147"/>
        <v/>
      </c>
      <c r="AE96" s="138" t="str">
        <f t="shared" si="148"/>
        <v/>
      </c>
      <c r="AF96" s="139" t="str">
        <f t="shared" si="149"/>
        <v/>
      </c>
      <c r="AG96" s="140"/>
      <c r="AH96" s="121"/>
      <c r="AI96" s="129"/>
      <c r="AJ96" s="147"/>
      <c r="AK96" s="147"/>
      <c r="AL96" s="121"/>
      <c r="AM96" s="142"/>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row>
    <row r="97" spans="1:60" s="170" customFormat="1" ht="151.5" customHeight="1" x14ac:dyDescent="0.25">
      <c r="A97" s="382">
        <v>31</v>
      </c>
      <c r="B97" s="370" t="s">
        <v>324</v>
      </c>
      <c r="C97" s="368" t="s">
        <v>390</v>
      </c>
      <c r="D97" s="368" t="s">
        <v>451</v>
      </c>
      <c r="E97" s="357" t="s">
        <v>118</v>
      </c>
      <c r="F97" s="377" t="s">
        <v>531</v>
      </c>
      <c r="G97" s="377" t="s">
        <v>543</v>
      </c>
      <c r="H97" s="374" t="s">
        <v>542</v>
      </c>
      <c r="I97" s="357" t="s">
        <v>348</v>
      </c>
      <c r="J97" s="355">
        <v>12</v>
      </c>
      <c r="K97" s="360" t="str">
        <f>IF(J97&lt;=0,"",IF(J97&lt;=2,"Muy Baja",IF(J97&lt;=24,"Baja",IF(J97&lt;=500,"Media",IF(J97&lt;=5000,"Alta","Muy Alta")))))</f>
        <v>Baja</v>
      </c>
      <c r="L97" s="363">
        <f>IF(K97="","",IF(K97="Muy Baja",0.2,IF(K97="Baja",0.4,IF(K97="Media",0.6,IF(K97="Alta",0.8,IF(K97="Muy Alta",1,))))))</f>
        <v>0.4</v>
      </c>
      <c r="M97" s="366" t="s">
        <v>560</v>
      </c>
      <c r="N97" s="185" t="str">
        <f>IF(NOT(ISERROR(MATCH(M97,'Tabla Impacto'!$B$221:$B$223,0))),'Tabla Impacto'!$F$223&amp;"Por favor no seleccionar los criterios de impacto(Afectación Económica o presupuestal y Pérdida Reputacional)",M97)</f>
        <v xml:space="preserve"> El riesgo afecta la imagen de la entidad con algunos usuarios de relevancia frente al logro de los objetivos</v>
      </c>
      <c r="O97" s="360" t="str">
        <f>IF(OR(N97='Tabla Impacto'!$C$11,N97='Tabla Impacto'!$D$11),"Leve",IF(OR(N97='Tabla Impacto'!$C$12,N97='Tabla Impacto'!$D$12),"Menor",IF(OR(N97='Tabla Impacto'!$C$13,N97='Tabla Impacto'!$D$13),"Moderado",IF(OR(N97='Tabla Impacto'!$C$14,N97='Tabla Impacto'!$D$14),"Mayor",IF(OR(N97='Tabla Impacto'!$C$15,N97='Tabla Impacto'!$D$15),"Catastrófico","")))))</f>
        <v>Moderado</v>
      </c>
      <c r="P97" s="363">
        <f>IF(O97="","",IF(O97="Leve",0.2,IF(O97="Menor",0.4,IF(O97="Moderado",0.6,IF(O97="Mayor",0.8,IF(O97="Catastrófico",1,))))))</f>
        <v>0.6</v>
      </c>
      <c r="Q97" s="379" t="str">
        <f>IF(OR(AND(K97="Muy Baja",O97="Leve"),AND(K97="Muy Baja",O97="Menor"),AND(K97="Baja",O97="Leve")),"Bajo",IF(OR(AND(K97="Muy baja",O97="Moderado"),AND(K97="Baja",O97="Menor"),AND(K97="Baja",O97="Moderado"),AND(K97="Media",O97="Leve"),AND(K97="Media",O97="Menor"),AND(K97="Media",O97="Moderado"),AND(K97="Alta",O97="Leve"),AND(K97="Alta",O97="Menor")),"Moderado",IF(OR(AND(K97="Muy Baja",O97="Mayor"),AND(K97="Baja",O97="Mayor"),AND(K97="Media",O97="Mayor"),AND(K97="Alta",O97="Moderado"),AND(K97="Alta",O97="Mayor"),AND(K97="Muy Alta",O97="Leve"),AND(K97="Muy Alta",O97="Menor"),AND(K97="Muy Alta",O97="Moderado"),AND(K97="Muy Alta",O97="Mayor")),"Alto",IF(OR(AND(K97="Muy Baja",O97="Catastrófico"),AND(K97="Baja",O97="Catastrófico"),AND(K97="Media",O97="Catastrófico"),AND(K97="Alta",O97="Catastrófico"),AND(K97="Muy Alta",O97="Catastrófico")),"Extremo",""))))</f>
        <v>Moderado</v>
      </c>
      <c r="R97" s="186">
        <v>1</v>
      </c>
      <c r="S97" s="182" t="s">
        <v>452</v>
      </c>
      <c r="T97" s="183" t="str">
        <f t="shared" si="25"/>
        <v>Probabilidad</v>
      </c>
      <c r="U97" s="187" t="s">
        <v>14</v>
      </c>
      <c r="V97" s="187" t="s">
        <v>9</v>
      </c>
      <c r="W97" s="188" t="str">
        <f t="shared" si="26"/>
        <v>40%</v>
      </c>
      <c r="X97" s="187" t="s">
        <v>19</v>
      </c>
      <c r="Y97" s="187" t="s">
        <v>22</v>
      </c>
      <c r="Z97" s="187" t="s">
        <v>110</v>
      </c>
      <c r="AA97" s="161">
        <f t="shared" si="27"/>
        <v>0.24</v>
      </c>
      <c r="AB97" s="176" t="str">
        <f t="shared" si="28"/>
        <v>Baja</v>
      </c>
      <c r="AC97" s="177">
        <f t="shared" si="29"/>
        <v>0.24</v>
      </c>
      <c r="AD97" s="176" t="str">
        <f t="shared" si="30"/>
        <v>Moderado</v>
      </c>
      <c r="AE97" s="177">
        <f t="shared" si="31"/>
        <v>0.6</v>
      </c>
      <c r="AF97" s="178" t="str">
        <f t="shared" si="32"/>
        <v>Moderado</v>
      </c>
      <c r="AG97" s="179" t="s">
        <v>122</v>
      </c>
      <c r="AH97" s="199" t="s">
        <v>541</v>
      </c>
      <c r="AI97" s="172" t="s">
        <v>219</v>
      </c>
      <c r="AJ97" s="173" t="s">
        <v>202</v>
      </c>
      <c r="AK97" s="173" t="s">
        <v>202</v>
      </c>
      <c r="AL97" s="182" t="s">
        <v>544</v>
      </c>
      <c r="AM97" s="172"/>
      <c r="AN97" s="144"/>
      <c r="AO97" s="144"/>
      <c r="AP97" s="144"/>
      <c r="AQ97" s="144"/>
      <c r="AR97" s="144"/>
      <c r="AS97" s="144"/>
      <c r="AT97" s="144"/>
      <c r="AU97" s="144"/>
      <c r="AV97" s="144"/>
      <c r="AW97" s="144"/>
      <c r="AX97" s="144"/>
      <c r="AY97" s="144"/>
      <c r="AZ97" s="144"/>
      <c r="BA97" s="144"/>
      <c r="BB97" s="144"/>
      <c r="BC97" s="144"/>
      <c r="BD97" s="144"/>
      <c r="BE97" s="144"/>
      <c r="BF97" s="144"/>
      <c r="BG97" s="144"/>
      <c r="BH97" s="144"/>
    </row>
    <row r="98" spans="1:60" s="170" customFormat="1" ht="151.5" customHeight="1" x14ac:dyDescent="0.25">
      <c r="A98" s="373"/>
      <c r="B98" s="371"/>
      <c r="C98" s="369"/>
      <c r="D98" s="369"/>
      <c r="E98" s="358"/>
      <c r="F98" s="384"/>
      <c r="G98" s="384"/>
      <c r="H98" s="375"/>
      <c r="I98" s="358"/>
      <c r="J98" s="356"/>
      <c r="K98" s="361"/>
      <c r="L98" s="364"/>
      <c r="M98" s="367"/>
      <c r="N98" s="192"/>
      <c r="O98" s="361"/>
      <c r="P98" s="364"/>
      <c r="Q98" s="380"/>
      <c r="R98" s="186">
        <v>2</v>
      </c>
      <c r="S98" s="182" t="s">
        <v>577</v>
      </c>
      <c r="T98" s="183" t="str">
        <f>IF(OR(U98="Preventivo",U98="Detectivo"),"Probabilidad",IF(U98="Correctivo","Impacto",""))</f>
        <v>Probabilidad</v>
      </c>
      <c r="U98" s="187" t="s">
        <v>14</v>
      </c>
      <c r="V98" s="187" t="s">
        <v>9</v>
      </c>
      <c r="W98" s="188" t="str">
        <f>IF(AND(U98="Preventivo",V98="Automático"),"50%",IF(AND(U98="Preventivo",V98="Manual"),"40%",IF(AND(U98="Detectivo",V98="Automático"),"40%",IF(AND(U98="Detectivo",V98="Manual"),"30%",IF(AND(U98="Correctivo",V98="Automático"),"35%",IF(AND(U98="Correctivo",V98="Manual"),"25%",""))))))</f>
        <v>40%</v>
      </c>
      <c r="X98" s="187" t="s">
        <v>19</v>
      </c>
      <c r="Y98" s="187" t="s">
        <v>22</v>
      </c>
      <c r="Z98" s="187" t="s">
        <v>110</v>
      </c>
      <c r="AA98" s="161">
        <f>IFERROR(IF(T98="Probabilidad",(AA97-(+AA97*W98)),IF(T98="Impacto",L99,"")),"")</f>
        <v>0.14399999999999999</v>
      </c>
      <c r="AB98" s="176" t="str">
        <f>IFERROR(IF(AA98="","",IF(AA98&lt;=0.2,"Muy Baja",IF(AA98&lt;=0.4,"Baja",IF(AA98&lt;=0.6,"Media",IF(AA98&lt;=0.8,"Alta","Muy Alta"))))),"")</f>
        <v>Muy Baja</v>
      </c>
      <c r="AC98" s="177">
        <f>+AA98</f>
        <v>0.14399999999999999</v>
      </c>
      <c r="AD98" s="176" t="str">
        <f>IFERROR(IF(AE98="","",IF(AE98&lt;=0.2,"Leve",IF(AE98&lt;=0.4,"Menor",IF(AE98&lt;=0.6,"Moderado",IF(AE98&lt;=0.8,"Mayor","Catastrófico"))))),"")</f>
        <v>Moderado</v>
      </c>
      <c r="AE98" s="177">
        <v>0.6</v>
      </c>
      <c r="AF98" s="178" t="str">
        <f>IFERROR(IF(OR(AND(AB98="Muy Baja",AD98="Leve"),AND(AB98="Muy Baja",AD98="Menor"),AND(AB98="Baja",AD98="Leve")),"Bajo",IF(OR(AND(AB98="Muy baja",AD98="Moderado"),AND(AB98="Baja",AD98="Menor"),AND(AB98="Baja",AD98="Moderado"),AND(AB98="Media",AD98="Leve"),AND(AB98="Media",AD98="Menor"),AND(AB98="Media",AD98="Moderado"),AND(AB98="Alta",AD98="Leve"),AND(AB98="Alta",AD98="Menor")),"Moderado",IF(OR(AND(AB98="Muy Baja",AD98="Mayor"),AND(AB98="Baja",AD98="Mayor"),AND(AB98="Media",AD98="Mayor"),AND(AB98="Alta",AD98="Moderado"),AND(AB98="Alta",AD98="Mayor"),AND(AB98="Muy Alta",AD98="Leve"),AND(AB98="Muy Alta",AD98="Menor"),AND(AB98="Muy Alta",AD98="Moderado"),AND(AB98="Muy Alta",AD98="Mayor")),"Alto",IF(OR(AND(AB98="Muy Baja",AD98="Catastrófico"),AND(AB98="Baja",AD98="Catastrófico"),AND(AB98="Media",AD98="Catastrófico"),AND(AB98="Alta",AD98="Catastrófico"),AND(AB98="Muy Alta",AD98="Catastrófico")),"Extremo","")))),"")</f>
        <v>Moderado</v>
      </c>
      <c r="AG98" s="179" t="s">
        <v>122</v>
      </c>
      <c r="AH98" s="199" t="s">
        <v>609</v>
      </c>
      <c r="AI98" s="200" t="s">
        <v>202</v>
      </c>
      <c r="AJ98" s="173" t="s">
        <v>202</v>
      </c>
      <c r="AK98" s="173" t="s">
        <v>202</v>
      </c>
      <c r="AL98" s="182" t="s">
        <v>545</v>
      </c>
      <c r="AM98" s="172"/>
      <c r="AN98" s="144"/>
      <c r="AO98" s="144"/>
      <c r="AP98" s="144"/>
      <c r="AQ98" s="144"/>
      <c r="AR98" s="144"/>
      <c r="AS98" s="144"/>
      <c r="AT98" s="144"/>
      <c r="AU98" s="144"/>
      <c r="AV98" s="144"/>
      <c r="AW98" s="144"/>
      <c r="AX98" s="144"/>
      <c r="AY98" s="144"/>
      <c r="AZ98" s="144"/>
      <c r="BA98" s="144"/>
      <c r="BB98" s="144"/>
      <c r="BC98" s="144"/>
      <c r="BD98" s="144"/>
      <c r="BE98" s="144"/>
      <c r="BF98" s="144"/>
      <c r="BG98" s="144"/>
      <c r="BH98" s="144"/>
    </row>
    <row r="99" spans="1:60" s="171" customFormat="1" ht="151.5" customHeight="1" x14ac:dyDescent="0.25">
      <c r="A99" s="373"/>
      <c r="B99" s="371"/>
      <c r="C99" s="376"/>
      <c r="D99" s="376"/>
      <c r="E99" s="358"/>
      <c r="F99" s="358"/>
      <c r="G99" s="358"/>
      <c r="H99" s="375"/>
      <c r="I99" s="358"/>
      <c r="J99" s="356"/>
      <c r="K99" s="361"/>
      <c r="L99" s="364"/>
      <c r="M99" s="367"/>
      <c r="N99" s="192"/>
      <c r="O99" s="361"/>
      <c r="P99" s="364"/>
      <c r="Q99" s="380"/>
      <c r="R99" s="144">
        <v>3</v>
      </c>
      <c r="S99" s="182"/>
      <c r="T99" s="183"/>
      <c r="U99" s="187"/>
      <c r="V99" s="187"/>
      <c r="W99" s="188"/>
      <c r="X99" s="187"/>
      <c r="Y99" s="187"/>
      <c r="Z99" s="187"/>
      <c r="AA99" s="161"/>
      <c r="AB99" s="176"/>
      <c r="AC99" s="177"/>
      <c r="AD99" s="176"/>
      <c r="AE99" s="177"/>
      <c r="AF99" s="178"/>
      <c r="AG99" s="179"/>
      <c r="AH99" s="199"/>
      <c r="AI99" s="172"/>
      <c r="AJ99" s="173"/>
      <c r="AK99" s="173"/>
      <c r="AL99" s="182"/>
      <c r="AM99" s="172"/>
      <c r="AN99" s="144"/>
      <c r="AO99" s="144"/>
      <c r="AP99" s="144"/>
      <c r="AQ99" s="144"/>
      <c r="AR99" s="144"/>
      <c r="AS99" s="144"/>
      <c r="AT99" s="144"/>
      <c r="AU99" s="144"/>
      <c r="AV99" s="144"/>
      <c r="AW99" s="144"/>
      <c r="AX99" s="144"/>
      <c r="AY99" s="144"/>
      <c r="AZ99" s="144"/>
      <c r="BA99" s="144"/>
      <c r="BB99" s="144"/>
      <c r="BC99" s="144"/>
      <c r="BD99" s="144"/>
      <c r="BE99" s="144"/>
      <c r="BF99" s="144"/>
      <c r="BG99" s="144"/>
      <c r="BH99" s="144"/>
    </row>
    <row r="100" spans="1:60" s="144" customFormat="1" ht="151.5" customHeight="1" x14ac:dyDescent="0.25">
      <c r="A100" s="373">
        <v>32</v>
      </c>
      <c r="B100" s="370" t="s">
        <v>324</v>
      </c>
      <c r="C100" s="201" t="s">
        <v>384</v>
      </c>
      <c r="D100" s="201" t="s">
        <v>451</v>
      </c>
      <c r="E100" s="202" t="s">
        <v>118</v>
      </c>
      <c r="F100" s="202" t="s">
        <v>532</v>
      </c>
      <c r="G100" s="202" t="s">
        <v>533</v>
      </c>
      <c r="H100" s="203" t="s">
        <v>453</v>
      </c>
      <c r="I100" s="202" t="s">
        <v>348</v>
      </c>
      <c r="J100" s="355">
        <v>1096</v>
      </c>
      <c r="K100" s="360" t="str">
        <f>IF(J100&lt;=0,"",IF(J100&lt;=2,"Muy Baja",IF(J100&lt;=24,"Baja",IF(J100&lt;=500,"Media",IF(J100&lt;=5000,"Alta","Muy Alta")))))</f>
        <v>Alta</v>
      </c>
      <c r="L100" s="363">
        <f>IF(K100="","",IF(K100="Muy Baja",0.2,IF(K100="Baja",0.4,IF(K100="Media",0.6,IF(K100="Alta",0.8,IF(K100="Muy Alta",1,))))))</f>
        <v>0.8</v>
      </c>
      <c r="M100" s="366" t="s">
        <v>560</v>
      </c>
      <c r="N100" s="363" t="str">
        <f>IF(NOT(ISERROR(MATCH(M100,'Tabla Impacto'!$B$221:$B$223,0))),'Tabla Impacto'!$F$223&amp;"Por favor no seleccionar los criterios de impacto(Afectación Económica o presupuestal y Pérdida Reputacional)",M100)</f>
        <v xml:space="preserve"> El riesgo afecta la imagen de la entidad con algunos usuarios de relevancia frente al logro de los objetivos</v>
      </c>
      <c r="O100" s="360" t="str">
        <f>IF(OR(N100='Tabla Impacto'!$C$11,N100='Tabla Impacto'!$D$11),"Leve",IF(OR(N100='Tabla Impacto'!$C$12,N100='Tabla Impacto'!$D$12),"Menor",IF(OR(N100='Tabla Impacto'!$C$13,N100='Tabla Impacto'!$D$13),"Moderado",IF(OR(N100='Tabla Impacto'!$C$14,N100='Tabla Impacto'!$D$14),"Mayor",IF(OR(N100='Tabla Impacto'!$C$15,N100='Tabla Impacto'!$D$15),"Catastrófico","")))))</f>
        <v>Moderado</v>
      </c>
      <c r="P100" s="363">
        <f>IF(O100="","",IF(O100="Leve",0.2,IF(O100="Menor",0.4,IF(O100="Moderado",0.6,IF(O100="Mayor",0.8,IF(O100="Catastrófico",1,))))))</f>
        <v>0.6</v>
      </c>
      <c r="Q100" s="379" t="str">
        <f>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Alto</v>
      </c>
      <c r="R100" s="186">
        <v>1</v>
      </c>
      <c r="S100" s="182" t="s">
        <v>380</v>
      </c>
      <c r="T100" s="183" t="str">
        <f t="shared" ref="T100" si="150">IF(OR(U100="Preventivo",U100="Detectivo"),"Probabilidad",IF(U100="Correctivo","Impacto",""))</f>
        <v>Probabilidad</v>
      </c>
      <c r="U100" s="187" t="s">
        <v>14</v>
      </c>
      <c r="V100" s="187" t="s">
        <v>9</v>
      </c>
      <c r="W100" s="188" t="str">
        <f t="shared" ref="W100" si="151">IF(AND(U100="Preventivo",V100="Automático"),"50%",IF(AND(U100="Preventivo",V100="Manual"),"40%",IF(AND(U100="Detectivo",V100="Automático"),"40%",IF(AND(U100="Detectivo",V100="Manual"),"30%",IF(AND(U100="Correctivo",V100="Automático"),"35%",IF(AND(U100="Correctivo",V100="Manual"),"25%",""))))))</f>
        <v>40%</v>
      </c>
      <c r="X100" s="187" t="s">
        <v>20</v>
      </c>
      <c r="Y100" s="187" t="s">
        <v>22</v>
      </c>
      <c r="Z100" s="187" t="s">
        <v>110</v>
      </c>
      <c r="AA100" s="161">
        <f t="shared" ref="AA100" si="152">IFERROR(IF(T100="Probabilidad",(L100-(+L100*W100)),IF(T100="Impacto",L100,"")),"")</f>
        <v>0.48</v>
      </c>
      <c r="AB100" s="176" t="str">
        <f t="shared" ref="AB100" si="153">IFERROR(IF(AA100="","",IF(AA100&lt;=0.2,"Muy Baja",IF(AA100&lt;=0.4,"Baja",IF(AA100&lt;=0.6,"Media",IF(AA100&lt;=0.8,"Alta","Muy Alta"))))),"")</f>
        <v>Media</v>
      </c>
      <c r="AC100" s="177">
        <f t="shared" ref="AC100" si="154">+AA100</f>
        <v>0.48</v>
      </c>
      <c r="AD100" s="176" t="str">
        <f t="shared" ref="AD100" si="155">IFERROR(IF(AE100="","",IF(AE100&lt;=0.2,"Leve",IF(AE100&lt;=0.4,"Menor",IF(AE100&lt;=0.6,"Moderado",IF(AE100&lt;=0.8,"Mayor","Catastrófico"))))),"")</f>
        <v>Moderado</v>
      </c>
      <c r="AE100" s="177">
        <f t="shared" ref="AE100" si="156">IFERROR(IF(T100="Impacto",(P100-(+P100*W100)),IF(T100="Probabilidad",P100,"")),"")</f>
        <v>0.6</v>
      </c>
      <c r="AF100" s="178" t="str">
        <f t="shared" ref="AF100" si="157">IFERROR(IF(OR(AND(AB100="Muy Baja",AD100="Leve"),AND(AB100="Muy Baja",AD100="Menor"),AND(AB100="Baja",AD100="Leve")),"Bajo",IF(OR(AND(AB100="Muy baja",AD100="Moderado"),AND(AB100="Baja",AD100="Menor"),AND(AB100="Baja",AD100="Moderado"),AND(AB100="Media",AD100="Leve"),AND(AB100="Media",AD100="Menor"),AND(AB100="Media",AD100="Moderado"),AND(AB100="Alta",AD100="Leve"),AND(AB100="Alta",AD100="Menor")),"Moderado",IF(OR(AND(AB100="Muy Baja",AD100="Mayor"),AND(AB100="Baja",AD100="Mayor"),AND(AB100="Media",AD100="Mayor"),AND(AB100="Alta",AD100="Moderado"),AND(AB100="Alta",AD100="Mayor"),AND(AB100="Muy Alta",AD100="Leve"),AND(AB100="Muy Alta",AD100="Menor"),AND(AB100="Muy Alta",AD100="Moderado"),AND(AB100="Muy Alta",AD100="Mayor")),"Alto",IF(OR(AND(AB100="Muy Baja",AD100="Catastrófico"),AND(AB100="Baja",AD100="Catastrófico"),AND(AB100="Media",AD100="Catastrófico"),AND(AB100="Alta",AD100="Catastrófico"),AND(AB100="Muy Alta",AD100="Catastrófico")),"Extremo","")))),"")</f>
        <v>Moderado</v>
      </c>
      <c r="AG100" s="179" t="s">
        <v>122</v>
      </c>
      <c r="AH100" s="182" t="s">
        <v>454</v>
      </c>
      <c r="AI100" s="172" t="s">
        <v>325</v>
      </c>
      <c r="AJ100" s="173">
        <v>44562</v>
      </c>
      <c r="AK100" s="173">
        <v>44926</v>
      </c>
      <c r="AL100" s="182" t="s">
        <v>546</v>
      </c>
      <c r="AM100" s="172"/>
    </row>
    <row r="101" spans="1:60" s="144" customFormat="1" ht="151.5" customHeight="1" x14ac:dyDescent="0.25">
      <c r="A101" s="373"/>
      <c r="B101" s="371"/>
      <c r="C101" s="204"/>
      <c r="D101" s="204"/>
      <c r="E101" s="205"/>
      <c r="F101" s="205"/>
      <c r="G101" s="205"/>
      <c r="H101" s="206"/>
      <c r="I101" s="205"/>
      <c r="J101" s="356"/>
      <c r="K101" s="361"/>
      <c r="L101" s="364"/>
      <c r="M101" s="367"/>
      <c r="N101" s="364"/>
      <c r="O101" s="361"/>
      <c r="P101" s="364"/>
      <c r="Q101" s="380"/>
      <c r="R101" s="186">
        <v>2</v>
      </c>
      <c r="S101" s="182" t="s">
        <v>356</v>
      </c>
      <c r="T101" s="183" t="str">
        <f t="shared" ref="T101:T103" si="158">IF(OR(U101="Preventivo",U101="Detectivo"),"Probabilidad",IF(U101="Correctivo","Impacto",""))</f>
        <v>Probabilidad</v>
      </c>
      <c r="U101" s="187" t="s">
        <v>14</v>
      </c>
      <c r="V101" s="187" t="s">
        <v>9</v>
      </c>
      <c r="W101" s="188" t="str">
        <f t="shared" ref="W101:W103" si="159">IF(AND(U101="Preventivo",V101="Automático"),"50%",IF(AND(U101="Preventivo",V101="Manual"),"40%",IF(AND(U101="Detectivo",V101="Automático"),"40%",IF(AND(U101="Detectivo",V101="Manual"),"30%",IF(AND(U101="Correctivo",V101="Automático"),"35%",IF(AND(U101="Correctivo",V101="Manual"),"25%",""))))))</f>
        <v>40%</v>
      </c>
      <c r="X101" s="187" t="s">
        <v>19</v>
      </c>
      <c r="Y101" s="187" t="s">
        <v>22</v>
      </c>
      <c r="Z101" s="187" t="s">
        <v>110</v>
      </c>
      <c r="AA101" s="161">
        <f>IFERROR(IF(T101="Probabilidad",(AA98-(+AA98*W101)),IF(T101="Impacto",L101,"")),"")</f>
        <v>8.6399999999999991E-2</v>
      </c>
      <c r="AB101" s="176" t="str">
        <f t="shared" ref="AB101:AB103" si="160">IFERROR(IF(AA101="","",IF(AA101&lt;=0.2,"Muy Baja",IF(AA101&lt;=0.4,"Baja",IF(AA101&lt;=0.6,"Media",IF(AA101&lt;=0.8,"Alta","Muy Alta"))))),"")</f>
        <v>Muy Baja</v>
      </c>
      <c r="AC101" s="177">
        <f t="shared" ref="AC101:AC103" si="161">+AA101</f>
        <v>8.6399999999999991E-2</v>
      </c>
      <c r="AD101" s="176" t="str">
        <f t="shared" ref="AD101:AD103" si="162">IFERROR(IF(AE101="","",IF(AE101&lt;=0.2,"Leve",IF(AE101&lt;=0.4,"Menor",IF(AE101&lt;=0.6,"Moderado",IF(AE101&lt;=0.8,"Mayor","Catastrófico"))))),"")</f>
        <v>Moderado</v>
      </c>
      <c r="AE101" s="177">
        <v>0.6</v>
      </c>
      <c r="AF101" s="178" t="str">
        <f t="shared" ref="AF101:AF103" si="163">IFERROR(IF(OR(AND(AB101="Muy Baja",AD101="Leve"),AND(AB101="Muy Baja",AD101="Menor"),AND(AB101="Baja",AD101="Leve")),"Bajo",IF(OR(AND(AB101="Muy baja",AD101="Moderado"),AND(AB101="Baja",AD101="Menor"),AND(AB101="Baja",AD101="Moderado"),AND(AB101="Media",AD101="Leve"),AND(AB101="Media",AD101="Menor"),AND(AB101="Media",AD101="Moderado"),AND(AB101="Alta",AD101="Leve"),AND(AB101="Alta",AD101="Menor")),"Moderado",IF(OR(AND(AB101="Muy Baja",AD101="Mayor"),AND(AB101="Baja",AD101="Mayor"),AND(AB101="Media",AD101="Mayor"),AND(AB101="Alta",AD101="Moderado"),AND(AB101="Alta",AD101="Mayor"),AND(AB101="Muy Alta",AD101="Leve"),AND(AB101="Muy Alta",AD101="Menor"),AND(AB101="Muy Alta",AD101="Moderado"),AND(AB101="Muy Alta",AD101="Mayor")),"Alto",IF(OR(AND(AB101="Muy Baja",AD101="Catastrófico"),AND(AB101="Baja",AD101="Catastrófico"),AND(AB101="Media",AD101="Catastrófico"),AND(AB101="Alta",AD101="Catastrófico"),AND(AB101="Muy Alta",AD101="Catastrófico")),"Extremo","")))),"")</f>
        <v>Moderado</v>
      </c>
      <c r="AG101" s="179" t="s">
        <v>122</v>
      </c>
      <c r="AH101" s="182" t="s">
        <v>326</v>
      </c>
      <c r="AI101" s="172" t="s">
        <v>327</v>
      </c>
      <c r="AJ101" s="173" t="s">
        <v>202</v>
      </c>
      <c r="AK101" s="173" t="s">
        <v>202</v>
      </c>
      <c r="AL101" s="182" t="s">
        <v>547</v>
      </c>
      <c r="AM101" s="172"/>
    </row>
    <row r="102" spans="1:60" s="144" customFormat="1" ht="151.5" customHeight="1" x14ac:dyDescent="0.25">
      <c r="A102" s="373"/>
      <c r="B102" s="372"/>
      <c r="C102" s="207"/>
      <c r="D102" s="207"/>
      <c r="E102" s="208"/>
      <c r="F102" s="208"/>
      <c r="G102" s="208"/>
      <c r="H102" s="209"/>
      <c r="I102" s="208"/>
      <c r="J102" s="385"/>
      <c r="K102" s="362"/>
      <c r="L102" s="365"/>
      <c r="M102" s="386"/>
      <c r="N102" s="365"/>
      <c r="O102" s="362"/>
      <c r="P102" s="365"/>
      <c r="Q102" s="381"/>
      <c r="R102" s="186">
        <v>3</v>
      </c>
      <c r="S102" s="182"/>
      <c r="T102" s="183"/>
      <c r="U102" s="187"/>
      <c r="V102" s="187"/>
      <c r="W102" s="188"/>
      <c r="X102" s="187"/>
      <c r="Y102" s="187"/>
      <c r="Z102" s="187"/>
      <c r="AA102" s="161"/>
      <c r="AB102" s="176"/>
      <c r="AC102" s="177"/>
      <c r="AD102" s="176"/>
      <c r="AE102" s="177"/>
      <c r="AF102" s="178"/>
      <c r="AG102" s="179"/>
      <c r="AH102" s="182"/>
      <c r="AI102" s="172"/>
      <c r="AJ102" s="173"/>
      <c r="AK102" s="173"/>
      <c r="AL102" s="182"/>
      <c r="AM102" s="172"/>
    </row>
    <row r="103" spans="1:60" s="144" customFormat="1" ht="151.5" customHeight="1" x14ac:dyDescent="0.25">
      <c r="A103" s="373">
        <v>33</v>
      </c>
      <c r="B103" s="394" t="s">
        <v>324</v>
      </c>
      <c r="C103" s="394" t="s">
        <v>384</v>
      </c>
      <c r="D103" s="394" t="s">
        <v>451</v>
      </c>
      <c r="E103" s="357" t="s">
        <v>118</v>
      </c>
      <c r="F103" s="357" t="s">
        <v>605</v>
      </c>
      <c r="G103" s="357" t="s">
        <v>606</v>
      </c>
      <c r="H103" s="374" t="s">
        <v>608</v>
      </c>
      <c r="I103" s="374" t="s">
        <v>348</v>
      </c>
      <c r="J103" s="397">
        <v>1096</v>
      </c>
      <c r="K103" s="360" t="str">
        <f>IF(J103&lt;=0,"",IF(J103&lt;=2,"Muy Baja",IF(J103&lt;=24,"Baja",IF(J103&lt;=500,"Media",IF(J103&lt;=5000,"Alta","Muy Alta")))))</f>
        <v>Alta</v>
      </c>
      <c r="L103" s="363">
        <f>IF(K103="","",IF(K103="Muy Baja",0.2,IF(K103="Baja",0.4,IF(K103="Media",0.6,IF(K103="Alta",0.8,IF(K103="Muy Alta",1,))))))</f>
        <v>0.8</v>
      </c>
      <c r="M103" s="387" t="s">
        <v>560</v>
      </c>
      <c r="N103" s="363" t="str">
        <f>IF(NOT(ISERROR(MATCH(M103,'[1]Tabla Impacto'!$B$221:$B$223,0))),'[1]Tabla Impacto'!$F$223&amp;"Por favor no seleccionar los criterios de impacto(Afectación Económica o presupuestal y Pérdida Reputacional)",M103)</f>
        <v xml:space="preserve"> El riesgo afecta la imagen de la entidad con algunos usuarios de relevancia frente al logro de los objetivos</v>
      </c>
      <c r="O103" s="360" t="str">
        <f>IF(OR(N103='[1]Tabla Impacto'!$C$11,N103='[1]Tabla Impacto'!$D$11),"Leve",IF(OR(N103='[1]Tabla Impacto'!$C$12,N103='[1]Tabla Impacto'!$D$12),"Menor",IF(OR(N103='[1]Tabla Impacto'!$C$13,N103='[1]Tabla Impacto'!$D$13),"Moderado",IF(OR(N103='[1]Tabla Impacto'!$C$14,N103='[1]Tabla Impacto'!$D$14),"Mayor",IF(OR(N103='[1]Tabla Impacto'!$C$15,N103='[1]Tabla Impacto'!$D$15),"Catastrófico","")))))</f>
        <v>Moderado</v>
      </c>
      <c r="P103" s="363">
        <f>IF(O103="","",IF(O103="Leve",0.2,IF(O103="Menor",0.4,IF(O103="Moderado",0.6,IF(O103="Mayor",0.8,IF(O103="Catastrófico",1,))))))</f>
        <v>0.6</v>
      </c>
      <c r="Q103" s="379" t="str">
        <f>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Alto</v>
      </c>
      <c r="R103" s="181">
        <v>1</v>
      </c>
      <c r="S103" s="182" t="s">
        <v>607</v>
      </c>
      <c r="T103" s="183" t="str">
        <f t="shared" si="158"/>
        <v>Probabilidad</v>
      </c>
      <c r="U103" s="175" t="s">
        <v>14</v>
      </c>
      <c r="V103" s="175" t="s">
        <v>9</v>
      </c>
      <c r="W103" s="184" t="str">
        <f t="shared" si="159"/>
        <v>40%</v>
      </c>
      <c r="X103" s="175" t="s">
        <v>20</v>
      </c>
      <c r="Y103" s="175" t="s">
        <v>22</v>
      </c>
      <c r="Z103" s="175" t="s">
        <v>110</v>
      </c>
      <c r="AA103" s="161">
        <f t="shared" ref="AA103" si="164">IFERROR(IF(T103="Probabilidad",(L103-(+L103*W103)),IF(T103="Impacto",L103,"")),"")</f>
        <v>0.48</v>
      </c>
      <c r="AB103" s="176" t="str">
        <f t="shared" si="160"/>
        <v>Media</v>
      </c>
      <c r="AC103" s="177">
        <f t="shared" si="161"/>
        <v>0.48</v>
      </c>
      <c r="AD103" s="176" t="str">
        <f t="shared" si="162"/>
        <v>Moderado</v>
      </c>
      <c r="AE103" s="177">
        <f t="shared" ref="AE103" si="165">IFERROR(IF(T103="Impacto",(P103-(+P103*W103)),IF(T103="Probabilidad",P103,"")),"")</f>
        <v>0.6</v>
      </c>
      <c r="AF103" s="178" t="str">
        <f t="shared" si="163"/>
        <v>Moderado</v>
      </c>
      <c r="AG103" s="179" t="s">
        <v>122</v>
      </c>
      <c r="AH103" s="180" t="s">
        <v>610</v>
      </c>
      <c r="AI103" s="172" t="s">
        <v>325</v>
      </c>
      <c r="AJ103" s="173">
        <v>44713</v>
      </c>
      <c r="AK103" s="173">
        <v>44926</v>
      </c>
      <c r="AL103" s="174" t="s">
        <v>611</v>
      </c>
      <c r="AM103" s="172"/>
    </row>
    <row r="104" spans="1:60" s="144" customFormat="1" ht="151.5" customHeight="1" x14ac:dyDescent="0.25">
      <c r="A104" s="373"/>
      <c r="B104" s="395"/>
      <c r="C104" s="395"/>
      <c r="D104" s="395"/>
      <c r="E104" s="358"/>
      <c r="F104" s="358"/>
      <c r="G104" s="358"/>
      <c r="H104" s="375"/>
      <c r="I104" s="375"/>
      <c r="J104" s="398"/>
      <c r="K104" s="361"/>
      <c r="L104" s="364"/>
      <c r="M104" s="388"/>
      <c r="N104" s="364"/>
      <c r="O104" s="361"/>
      <c r="P104" s="364"/>
      <c r="Q104" s="380"/>
      <c r="R104" s="181">
        <v>2</v>
      </c>
      <c r="S104" s="182"/>
      <c r="T104" s="183"/>
      <c r="U104" s="175"/>
      <c r="V104" s="175"/>
      <c r="W104" s="184"/>
      <c r="X104" s="175"/>
      <c r="Y104" s="175"/>
      <c r="Z104" s="175"/>
      <c r="AA104" s="161"/>
      <c r="AB104" s="176"/>
      <c r="AC104" s="177"/>
      <c r="AD104" s="176"/>
      <c r="AE104" s="177"/>
      <c r="AF104" s="178"/>
      <c r="AG104" s="179"/>
      <c r="AH104" s="210"/>
      <c r="AI104" s="211"/>
      <c r="AJ104" s="212"/>
      <c r="AK104" s="212"/>
      <c r="AL104" s="213"/>
      <c r="AM104" s="172"/>
    </row>
    <row r="105" spans="1:60" s="144" customFormat="1" ht="151.5" customHeight="1" x14ac:dyDescent="0.25">
      <c r="A105" s="373"/>
      <c r="B105" s="396"/>
      <c r="C105" s="396"/>
      <c r="D105" s="396"/>
      <c r="E105" s="392"/>
      <c r="F105" s="392"/>
      <c r="G105" s="392"/>
      <c r="H105" s="393"/>
      <c r="I105" s="393"/>
      <c r="J105" s="399"/>
      <c r="K105" s="362"/>
      <c r="L105" s="365"/>
      <c r="M105" s="389"/>
      <c r="N105" s="365"/>
      <c r="O105" s="362"/>
      <c r="P105" s="365"/>
      <c r="Q105" s="381"/>
      <c r="R105" s="181">
        <v>3</v>
      </c>
      <c r="S105" s="182"/>
      <c r="T105" s="183"/>
      <c r="U105" s="175"/>
      <c r="V105" s="175"/>
      <c r="W105" s="184"/>
      <c r="X105" s="175"/>
      <c r="Y105" s="175"/>
      <c r="Z105" s="175"/>
      <c r="AA105" s="161"/>
      <c r="AB105" s="176"/>
      <c r="AC105" s="177"/>
      <c r="AD105" s="176"/>
      <c r="AE105" s="177"/>
      <c r="AF105" s="178"/>
      <c r="AG105" s="179"/>
      <c r="AH105" s="210"/>
      <c r="AI105" s="211"/>
      <c r="AJ105" s="212"/>
      <c r="AK105" s="212"/>
      <c r="AL105" s="213"/>
      <c r="AM105" s="172"/>
    </row>
    <row r="106" spans="1:60" s="144" customFormat="1" ht="151.5" customHeight="1" x14ac:dyDescent="0.25">
      <c r="A106" s="373">
        <v>34</v>
      </c>
      <c r="B106" s="370" t="s">
        <v>328</v>
      </c>
      <c r="C106" s="368" t="s">
        <v>391</v>
      </c>
      <c r="D106" s="368" t="s">
        <v>455</v>
      </c>
      <c r="E106" s="357" t="s">
        <v>118</v>
      </c>
      <c r="F106" s="357" t="s">
        <v>329</v>
      </c>
      <c r="G106" s="357" t="s">
        <v>535</v>
      </c>
      <c r="H106" s="374" t="s">
        <v>534</v>
      </c>
      <c r="I106" s="357" t="s">
        <v>117</v>
      </c>
      <c r="J106" s="355">
        <v>365</v>
      </c>
      <c r="K106" s="360" t="str">
        <f>IF(J106&lt;=0,"",IF(J106&lt;=2,"Muy Baja",IF(J106&lt;=24,"Baja",IF(J106&lt;=500,"Media",IF(J106&lt;=5000,"Alta","Muy Alta")))))</f>
        <v>Media</v>
      </c>
      <c r="L106" s="363">
        <f>IF(K106="","",IF(K106="Muy Baja",0.2,IF(K106="Baja",0.4,IF(K106="Media",0.6,IF(K106="Alta",0.8,IF(K106="Muy Alta",1,))))))</f>
        <v>0.6</v>
      </c>
      <c r="M106" s="366" t="s">
        <v>560</v>
      </c>
      <c r="N106" s="185" t="str">
        <f>IF(NOT(ISERROR(MATCH(M106,'Tabla Impacto'!$B$221:$B$223,0))),'Tabla Impacto'!$F$223&amp;"Por favor no seleccionar los criterios de impacto(Afectación Económica o presupuestal y Pérdida Reputacional)",M106)</f>
        <v xml:space="preserve"> El riesgo afecta la imagen de la entidad con algunos usuarios de relevancia frente al logro de los objetivos</v>
      </c>
      <c r="O106" s="360" t="str">
        <f>IF(OR(N106='Tabla Impacto'!$C$11,N106='Tabla Impacto'!$D$11),"Leve",IF(OR(N106='Tabla Impacto'!$C$12,N106='Tabla Impacto'!$D$12),"Menor",IF(OR(N106='Tabla Impacto'!$C$13,N106='Tabla Impacto'!$D$13),"Moderado",IF(OR(N106='Tabla Impacto'!$C$14,N106='Tabla Impacto'!$D$14),"Mayor",IF(OR(N106='Tabla Impacto'!$C$15,N106='Tabla Impacto'!$D$15),"Catastrófico","")))))</f>
        <v>Moderado</v>
      </c>
      <c r="P106" s="363">
        <f>IF(O106="","",IF(O106="Leve",0.2,IF(O106="Menor",0.4,IF(O106="Moderado",0.6,IF(O106="Mayor",0.8,IF(O106="Catastrófico",1,))))))</f>
        <v>0.6</v>
      </c>
      <c r="Q106" s="379" t="str">
        <f>IF(OR(AND(K106="Muy Baja",O106="Leve"),AND(K106="Muy Baja",O106="Menor"),AND(K106="Baja",O106="Leve")),"Bajo",IF(OR(AND(K106="Muy baja",O106="Moderado"),AND(K106="Baja",O106="Menor"),AND(K106="Baja",O106="Moderado"),AND(K106="Media",O106="Leve"),AND(K106="Media",O106="Menor"),AND(K106="Media",O106="Moderado"),AND(K106="Alta",O106="Leve"),AND(K106="Alta",O106="Menor")),"Moderado",IF(OR(AND(K106="Muy Baja",O106="Mayor"),AND(K106="Baja",O106="Mayor"),AND(K106="Media",O106="Mayor"),AND(K106="Alta",O106="Moderado"),AND(K106="Alta",O106="Mayor"),AND(K106="Muy Alta",O106="Leve"),AND(K106="Muy Alta",O106="Menor"),AND(K106="Muy Alta",O106="Moderado"),AND(K106="Muy Alta",O106="Mayor")),"Alto",IF(OR(AND(K106="Muy Baja",O106="Catastrófico"),AND(K106="Baja",O106="Catastrófico"),AND(K106="Media",O106="Catastrófico"),AND(K106="Alta",O106="Catastrófico"),AND(K106="Muy Alta",O106="Catastrófico")),"Extremo",""))))</f>
        <v>Moderado</v>
      </c>
      <c r="R106" s="186">
        <v>1</v>
      </c>
      <c r="S106" s="182" t="s">
        <v>374</v>
      </c>
      <c r="T106" s="183" t="str">
        <f t="shared" ref="T106:T108" si="166">IF(OR(U106="Preventivo",U106="Detectivo"),"Probabilidad",IF(U106="Correctivo","Impacto",""))</f>
        <v>Probabilidad</v>
      </c>
      <c r="U106" s="187" t="s">
        <v>15</v>
      </c>
      <c r="V106" s="187" t="s">
        <v>9</v>
      </c>
      <c r="W106" s="188" t="str">
        <f t="shared" ref="W106:W107" si="167">IF(AND(U106="Preventivo",V106="Automático"),"50%",IF(AND(U106="Preventivo",V106="Manual"),"40%",IF(AND(U106="Detectivo",V106="Automático"),"40%",IF(AND(U106="Detectivo",V106="Manual"),"30%",IF(AND(U106="Correctivo",V106="Automático"),"35%",IF(AND(U106="Correctivo",V106="Manual"),"25%",""))))))</f>
        <v>30%</v>
      </c>
      <c r="X106" s="187" t="s">
        <v>19</v>
      </c>
      <c r="Y106" s="187" t="s">
        <v>22</v>
      </c>
      <c r="Z106" s="187" t="s">
        <v>110</v>
      </c>
      <c r="AA106" s="161">
        <f t="shared" ref="AA106" si="168">IFERROR(IF(T106="Probabilidad",(L106-(+L106*W106)),IF(T106="Impacto",L106,"")),"")</f>
        <v>0.42</v>
      </c>
      <c r="AB106" s="176" t="str">
        <f t="shared" ref="AB106:AB108" si="169">IFERROR(IF(AA106="","",IF(AA106&lt;=0.2,"Muy Baja",IF(AA106&lt;=0.4,"Baja",IF(AA106&lt;=0.6,"Media",IF(AA106&lt;=0.8,"Alta","Muy Alta"))))),"")</f>
        <v>Media</v>
      </c>
      <c r="AC106" s="177">
        <f t="shared" ref="AC106:AC108" si="170">+AA106</f>
        <v>0.42</v>
      </c>
      <c r="AD106" s="176" t="str">
        <f t="shared" ref="AD106:AD108" si="171">IFERROR(IF(AE106="","",IF(AE106&lt;=0.2,"Leve",IF(AE106&lt;=0.4,"Menor",IF(AE106&lt;=0.6,"Moderado",IF(AE106&lt;=0.8,"Mayor","Catastrófico"))))),"")</f>
        <v>Moderado</v>
      </c>
      <c r="AE106" s="177">
        <f t="shared" ref="AE106:AE108" si="172">IFERROR(IF(T106="Impacto",(P106-(+P106*W106)),IF(T106="Probabilidad",P106,"")),"")</f>
        <v>0.6</v>
      </c>
      <c r="AF106" s="178" t="str">
        <f t="shared" ref="AF106:AF108" si="173">IFERROR(IF(OR(AND(AB106="Muy Baja",AD106="Leve"),AND(AB106="Muy Baja",AD106="Menor"),AND(AB106="Baja",AD106="Leve")),"Bajo",IF(OR(AND(AB106="Muy baja",AD106="Moderado"),AND(AB106="Baja",AD106="Menor"),AND(AB106="Baja",AD106="Moderado"),AND(AB106="Media",AD106="Leve"),AND(AB106="Media",AD106="Menor"),AND(AB106="Media",AD106="Moderado"),AND(AB106="Alta",AD106="Leve"),AND(AB106="Alta",AD106="Menor")),"Moderado",IF(OR(AND(AB106="Muy Baja",AD106="Mayor"),AND(AB106="Baja",AD106="Mayor"),AND(AB106="Media",AD106="Mayor"),AND(AB106="Alta",AD106="Moderado"),AND(AB106="Alta",AD106="Mayor"),AND(AB106="Muy Alta",AD106="Leve"),AND(AB106="Muy Alta",AD106="Menor"),AND(AB106="Muy Alta",AD106="Moderado"),AND(AB106="Muy Alta",AD106="Mayor")),"Alto",IF(OR(AND(AB106="Muy Baja",AD106="Catastrófico"),AND(AB106="Baja",AD106="Catastrófico"),AND(AB106="Media",AD106="Catastrófico"),AND(AB106="Alta",AD106="Catastrófico"),AND(AB106="Muy Alta",AD106="Catastrófico")),"Extremo","")))),"")</f>
        <v>Moderado</v>
      </c>
      <c r="AG106" s="179" t="s">
        <v>122</v>
      </c>
      <c r="AH106" s="189" t="s">
        <v>456</v>
      </c>
      <c r="AI106" s="190" t="s">
        <v>206</v>
      </c>
      <c r="AJ106" s="191" t="s">
        <v>202</v>
      </c>
      <c r="AK106" s="191" t="s">
        <v>202</v>
      </c>
      <c r="AL106" s="189" t="s">
        <v>458</v>
      </c>
      <c r="AM106" s="172"/>
    </row>
    <row r="107" spans="1:60" s="144" customFormat="1" ht="151.5" customHeight="1" x14ac:dyDescent="0.25">
      <c r="A107" s="373"/>
      <c r="B107" s="371"/>
      <c r="C107" s="376"/>
      <c r="D107" s="376"/>
      <c r="E107" s="358"/>
      <c r="F107" s="358"/>
      <c r="G107" s="358"/>
      <c r="H107" s="375"/>
      <c r="I107" s="358"/>
      <c r="J107" s="356"/>
      <c r="K107" s="361"/>
      <c r="L107" s="364"/>
      <c r="M107" s="367"/>
      <c r="N107" s="192"/>
      <c r="O107" s="361"/>
      <c r="P107" s="364"/>
      <c r="Q107" s="380"/>
      <c r="R107" s="186">
        <v>2</v>
      </c>
      <c r="S107" s="182" t="s">
        <v>381</v>
      </c>
      <c r="T107" s="183" t="str">
        <f t="shared" si="166"/>
        <v>Probabilidad</v>
      </c>
      <c r="U107" s="187" t="s">
        <v>14</v>
      </c>
      <c r="V107" s="187" t="s">
        <v>9</v>
      </c>
      <c r="W107" s="188" t="str">
        <f t="shared" si="167"/>
        <v>40%</v>
      </c>
      <c r="X107" s="187" t="s">
        <v>19</v>
      </c>
      <c r="Y107" s="187" t="s">
        <v>23</v>
      </c>
      <c r="Z107" s="187" t="s">
        <v>110</v>
      </c>
      <c r="AA107" s="161">
        <f>IFERROR(IF(T107="Probabilidad",(AA106-(+AA106*W107)),IF(T107="Impacto",L107,"")),"")</f>
        <v>0.252</v>
      </c>
      <c r="AB107" s="176" t="str">
        <f t="shared" si="169"/>
        <v>Baja</v>
      </c>
      <c r="AC107" s="177">
        <f t="shared" si="170"/>
        <v>0.252</v>
      </c>
      <c r="AD107" s="176" t="str">
        <f t="shared" si="171"/>
        <v>Moderado</v>
      </c>
      <c r="AE107" s="177">
        <v>0.6</v>
      </c>
      <c r="AF107" s="178" t="str">
        <f t="shared" si="173"/>
        <v>Moderado</v>
      </c>
      <c r="AG107" s="179" t="s">
        <v>122</v>
      </c>
      <c r="AH107" s="189" t="s">
        <v>330</v>
      </c>
      <c r="AI107" s="190" t="s">
        <v>219</v>
      </c>
      <c r="AJ107" s="191" t="s">
        <v>202</v>
      </c>
      <c r="AK107" s="191" t="s">
        <v>202</v>
      </c>
      <c r="AL107" s="189" t="s">
        <v>457</v>
      </c>
      <c r="AM107" s="172"/>
    </row>
    <row r="108" spans="1:60" s="144" customFormat="1" ht="99.75" customHeight="1" x14ac:dyDescent="0.25">
      <c r="A108" s="373"/>
      <c r="B108" s="372"/>
      <c r="C108" s="376"/>
      <c r="D108" s="376"/>
      <c r="E108" s="358"/>
      <c r="F108" s="358"/>
      <c r="G108" s="358"/>
      <c r="H108" s="375"/>
      <c r="I108" s="358"/>
      <c r="J108" s="356"/>
      <c r="K108" s="362"/>
      <c r="L108" s="365"/>
      <c r="M108" s="367"/>
      <c r="N108" s="192"/>
      <c r="O108" s="362"/>
      <c r="P108" s="365"/>
      <c r="Q108" s="381"/>
      <c r="R108" s="186">
        <v>3</v>
      </c>
      <c r="S108" s="182"/>
      <c r="T108" s="183" t="str">
        <f t="shared" si="166"/>
        <v/>
      </c>
      <c r="U108" s="187"/>
      <c r="V108" s="187"/>
      <c r="W108" s="188"/>
      <c r="X108" s="187"/>
      <c r="Y108" s="187"/>
      <c r="Z108" s="187"/>
      <c r="AA108" s="161" t="str">
        <f>IFERROR(IF(T108="Probabilidad",(AA107-(+AA107*W108)),IF(T108="Impacto",L108,"")),"")</f>
        <v/>
      </c>
      <c r="AB108" s="176" t="str">
        <f t="shared" si="169"/>
        <v/>
      </c>
      <c r="AC108" s="177" t="str">
        <f t="shared" si="170"/>
        <v/>
      </c>
      <c r="AD108" s="176" t="str">
        <f t="shared" si="171"/>
        <v/>
      </c>
      <c r="AE108" s="177" t="str">
        <f t="shared" si="172"/>
        <v/>
      </c>
      <c r="AF108" s="178" t="str">
        <f t="shared" si="173"/>
        <v/>
      </c>
      <c r="AG108" s="179"/>
      <c r="AH108" s="182"/>
      <c r="AI108" s="172"/>
      <c r="AJ108" s="173"/>
      <c r="AK108" s="173"/>
      <c r="AL108" s="182"/>
      <c r="AM108" s="172"/>
    </row>
    <row r="109" spans="1:60" s="144" customFormat="1" ht="151.5" customHeight="1" x14ac:dyDescent="0.25">
      <c r="A109" s="373">
        <v>35</v>
      </c>
      <c r="B109" s="370" t="s">
        <v>328</v>
      </c>
      <c r="C109" s="368" t="s">
        <v>391</v>
      </c>
      <c r="D109" s="368" t="s">
        <v>455</v>
      </c>
      <c r="E109" s="357" t="s">
        <v>118</v>
      </c>
      <c r="F109" s="357" t="s">
        <v>331</v>
      </c>
      <c r="G109" s="357" t="s">
        <v>357</v>
      </c>
      <c r="H109" s="374" t="s">
        <v>459</v>
      </c>
      <c r="I109" s="357" t="s">
        <v>348</v>
      </c>
      <c r="J109" s="355">
        <v>365</v>
      </c>
      <c r="K109" s="360" t="str">
        <f>IF(J109&lt;=0,"",IF(J109&lt;=2,"Muy Baja",IF(J109&lt;=24,"Baja",IF(J109&lt;=500,"Media",IF(J109&lt;=5000,"Alta","Muy Alta")))))</f>
        <v>Media</v>
      </c>
      <c r="L109" s="363">
        <f>IF(K109="","",IF(K109="Muy Baja",0.2,IF(K109="Baja",0.4,IF(K109="Media",0.6,IF(K109="Alta",0.8,IF(K109="Muy Alta",1,))))))</f>
        <v>0.6</v>
      </c>
      <c r="M109" s="366" t="s">
        <v>560</v>
      </c>
      <c r="N109" s="185" t="str">
        <f>IF(NOT(ISERROR(MATCH(M109,'Tabla Impacto'!$B$221:$B$223,0))),'Tabla Impacto'!$F$223&amp;"Por favor no seleccionar los criterios de impacto(Afectación Económica o presupuestal y Pérdida Reputacional)",M109)</f>
        <v xml:space="preserve"> El riesgo afecta la imagen de la entidad con algunos usuarios de relevancia frente al logro de los objetivos</v>
      </c>
      <c r="O109" s="360" t="str">
        <f>IF(OR(N109='Tabla Impacto'!$C$11,N109='Tabla Impacto'!$D$11),"Leve",IF(OR(N109='Tabla Impacto'!$C$12,N109='Tabla Impacto'!$D$12),"Menor",IF(OR(N109='Tabla Impacto'!$C$13,N109='Tabla Impacto'!$D$13),"Moderado",IF(OR(N109='Tabla Impacto'!$C$14,N109='Tabla Impacto'!$D$14),"Mayor",IF(OR(N109='Tabla Impacto'!$C$15,N109='Tabla Impacto'!$D$15),"Catastrófico","")))))</f>
        <v>Moderado</v>
      </c>
      <c r="P109" s="363">
        <f>IF(O109="","",IF(O109="Leve",0.2,IF(O109="Menor",0.4,IF(O109="Moderado",0.6,IF(O109="Mayor",0.8,IF(O109="Catastrófico",1,))))))</f>
        <v>0.6</v>
      </c>
      <c r="Q109" s="379" t="str">
        <f>IF(OR(AND(K109="Muy Baja",O109="Leve"),AND(K109="Muy Baja",O109="Menor"),AND(K109="Baja",O109="Leve")),"Bajo",IF(OR(AND(K109="Muy baja",O109="Moderado"),AND(K109="Baja",O109="Menor"),AND(K109="Baja",O109="Moderado"),AND(K109="Media",O109="Leve"),AND(K109="Media",O109="Menor"),AND(K109="Media",O109="Moderado"),AND(K109="Alta",O109="Leve"),AND(K109="Alta",O109="Menor")),"Moderado",IF(OR(AND(K109="Muy Baja",O109="Mayor"),AND(K109="Baja",O109="Mayor"),AND(K109="Media",O109="Mayor"),AND(K109="Alta",O109="Moderado"),AND(K109="Alta",O109="Mayor"),AND(K109="Muy Alta",O109="Leve"),AND(K109="Muy Alta",O109="Menor"),AND(K109="Muy Alta",O109="Moderado"),AND(K109="Muy Alta",O109="Mayor")),"Alto",IF(OR(AND(K109="Muy Baja",O109="Catastrófico"),AND(K109="Baja",O109="Catastrófico"),AND(K109="Media",O109="Catastrófico"),AND(K109="Alta",O109="Catastrófico"),AND(K109="Muy Alta",O109="Catastrófico")),"Extremo",""))))</f>
        <v>Moderado</v>
      </c>
      <c r="R109" s="186">
        <v>1</v>
      </c>
      <c r="S109" s="182" t="s">
        <v>358</v>
      </c>
      <c r="T109" s="183" t="str">
        <f t="shared" si="25"/>
        <v>Probabilidad</v>
      </c>
      <c r="U109" s="187" t="s">
        <v>14</v>
      </c>
      <c r="V109" s="187" t="s">
        <v>9</v>
      </c>
      <c r="W109" s="188" t="str">
        <f t="shared" si="26"/>
        <v>40%</v>
      </c>
      <c r="X109" s="187" t="s">
        <v>19</v>
      </c>
      <c r="Y109" s="187" t="s">
        <v>23</v>
      </c>
      <c r="Z109" s="187" t="s">
        <v>110</v>
      </c>
      <c r="AA109" s="161">
        <f t="shared" si="27"/>
        <v>0.36</v>
      </c>
      <c r="AB109" s="176" t="str">
        <f t="shared" si="28"/>
        <v>Baja</v>
      </c>
      <c r="AC109" s="177">
        <f t="shared" si="29"/>
        <v>0.36</v>
      </c>
      <c r="AD109" s="176" t="str">
        <f t="shared" si="30"/>
        <v>Moderado</v>
      </c>
      <c r="AE109" s="177">
        <f t="shared" si="31"/>
        <v>0.6</v>
      </c>
      <c r="AF109" s="178" t="str">
        <f t="shared" si="32"/>
        <v>Moderado</v>
      </c>
      <c r="AG109" s="179" t="s">
        <v>122</v>
      </c>
      <c r="AH109" s="189" t="s">
        <v>359</v>
      </c>
      <c r="AI109" s="190" t="s">
        <v>293</v>
      </c>
      <c r="AJ109" s="191" t="s">
        <v>202</v>
      </c>
      <c r="AK109" s="191" t="s">
        <v>202</v>
      </c>
      <c r="AL109" s="189" t="s">
        <v>460</v>
      </c>
      <c r="AM109" s="172"/>
    </row>
    <row r="110" spans="1:60" s="144" customFormat="1" ht="151.5" customHeight="1" x14ac:dyDescent="0.25">
      <c r="A110" s="373"/>
      <c r="B110" s="371"/>
      <c r="C110" s="376"/>
      <c r="D110" s="376"/>
      <c r="E110" s="358"/>
      <c r="F110" s="358"/>
      <c r="G110" s="358"/>
      <c r="H110" s="375"/>
      <c r="I110" s="358"/>
      <c r="J110" s="356"/>
      <c r="K110" s="361"/>
      <c r="L110" s="364"/>
      <c r="M110" s="367"/>
      <c r="N110" s="192"/>
      <c r="O110" s="361"/>
      <c r="P110" s="364"/>
      <c r="Q110" s="380"/>
      <c r="R110" s="186">
        <v>2</v>
      </c>
      <c r="S110" s="182" t="s">
        <v>375</v>
      </c>
      <c r="T110" s="183" t="str">
        <f t="shared" ref="T110:T111" si="174">IF(OR(U110="Preventivo",U110="Detectivo"),"Probabilidad",IF(U110="Correctivo","Impacto",""))</f>
        <v>Probabilidad</v>
      </c>
      <c r="U110" s="187" t="s">
        <v>14</v>
      </c>
      <c r="V110" s="187" t="s">
        <v>9</v>
      </c>
      <c r="W110" s="188" t="str">
        <f t="shared" ref="W110" si="175">IF(AND(U110="Preventivo",V110="Automático"),"50%",IF(AND(U110="Preventivo",V110="Manual"),"40%",IF(AND(U110="Detectivo",V110="Automático"),"40%",IF(AND(U110="Detectivo",V110="Manual"),"30%",IF(AND(U110="Correctivo",V110="Automático"),"35%",IF(AND(U110="Correctivo",V110="Manual"),"25%",""))))))</f>
        <v>40%</v>
      </c>
      <c r="X110" s="187" t="s">
        <v>20</v>
      </c>
      <c r="Y110" s="187" t="s">
        <v>22</v>
      </c>
      <c r="Z110" s="187" t="s">
        <v>110</v>
      </c>
      <c r="AA110" s="161">
        <f>IFERROR(IF(T110="Probabilidad",(AA109-(+AA109*W110)),IF(T110="Impacto",L110,"")),"")</f>
        <v>0.216</v>
      </c>
      <c r="AB110" s="176" t="str">
        <f t="shared" ref="AB110:AB111" si="176">IFERROR(IF(AA110="","",IF(AA110&lt;=0.2,"Muy Baja",IF(AA110&lt;=0.4,"Baja",IF(AA110&lt;=0.6,"Media",IF(AA110&lt;=0.8,"Alta","Muy Alta"))))),"")</f>
        <v>Baja</v>
      </c>
      <c r="AC110" s="177">
        <f t="shared" ref="AC110:AC111" si="177">+AA110</f>
        <v>0.216</v>
      </c>
      <c r="AD110" s="176" t="str">
        <f t="shared" ref="AD110:AD111" si="178">IFERROR(IF(AE110="","",IF(AE110&lt;=0.2,"Leve",IF(AE110&lt;=0.4,"Menor",IF(AE110&lt;=0.6,"Moderado",IF(AE110&lt;=0.8,"Mayor","Catastrófico"))))),"")</f>
        <v>Moderado</v>
      </c>
      <c r="AE110" s="177">
        <v>0.6</v>
      </c>
      <c r="AF110" s="178" t="str">
        <f t="shared" ref="AF110:AF111" si="179">IFERROR(IF(OR(AND(AB110="Muy Baja",AD110="Leve"),AND(AB110="Muy Baja",AD110="Menor"),AND(AB110="Baja",AD110="Leve")),"Bajo",IF(OR(AND(AB110="Muy baja",AD110="Moderado"),AND(AB110="Baja",AD110="Menor"),AND(AB110="Baja",AD110="Moderado"),AND(AB110="Media",AD110="Leve"),AND(AB110="Media",AD110="Menor"),AND(AB110="Media",AD110="Moderado"),AND(AB110="Alta",AD110="Leve"),AND(AB110="Alta",AD110="Menor")),"Moderado",IF(OR(AND(AB110="Muy Baja",AD110="Mayor"),AND(AB110="Baja",AD110="Mayor"),AND(AB110="Media",AD110="Mayor"),AND(AB110="Alta",AD110="Moderado"),AND(AB110="Alta",AD110="Mayor"),AND(AB110="Muy Alta",AD110="Leve"),AND(AB110="Muy Alta",AD110="Menor"),AND(AB110="Muy Alta",AD110="Moderado"),AND(AB110="Muy Alta",AD110="Mayor")),"Alto",IF(OR(AND(AB110="Muy Baja",AD110="Catastrófico"),AND(AB110="Baja",AD110="Catastrófico"),AND(AB110="Media",AD110="Catastrófico"),AND(AB110="Alta",AD110="Catastrófico"),AND(AB110="Muy Alta",AD110="Catastrófico")),"Extremo","")))),"")</f>
        <v>Moderado</v>
      </c>
      <c r="AG110" s="179" t="s">
        <v>122</v>
      </c>
      <c r="AH110" s="189" t="s">
        <v>456</v>
      </c>
      <c r="AI110" s="190" t="s">
        <v>206</v>
      </c>
      <c r="AJ110" s="191" t="s">
        <v>202</v>
      </c>
      <c r="AK110" s="191" t="s">
        <v>202</v>
      </c>
      <c r="AL110" s="189" t="s">
        <v>458</v>
      </c>
      <c r="AM110" s="172"/>
    </row>
    <row r="111" spans="1:60" s="144" customFormat="1" ht="151.5" customHeight="1" x14ac:dyDescent="0.25">
      <c r="A111" s="373"/>
      <c r="B111" s="372"/>
      <c r="C111" s="376"/>
      <c r="D111" s="376"/>
      <c r="E111" s="358"/>
      <c r="F111" s="358"/>
      <c r="G111" s="358"/>
      <c r="H111" s="375"/>
      <c r="I111" s="358"/>
      <c r="J111" s="356"/>
      <c r="K111" s="362"/>
      <c r="L111" s="365"/>
      <c r="M111" s="367"/>
      <c r="N111" s="192"/>
      <c r="O111" s="362"/>
      <c r="P111" s="365"/>
      <c r="Q111" s="381"/>
      <c r="R111" s="186">
        <v>3</v>
      </c>
      <c r="S111" s="182"/>
      <c r="T111" s="183" t="str">
        <f t="shared" si="174"/>
        <v/>
      </c>
      <c r="U111" s="187"/>
      <c r="V111" s="187"/>
      <c r="W111" s="188"/>
      <c r="X111" s="187"/>
      <c r="Y111" s="187"/>
      <c r="Z111" s="187"/>
      <c r="AA111" s="161" t="str">
        <f>IFERROR(IF(T111="Probabilidad",(AA110-(+AA110*W111)),IF(T111="Impacto",L111,"")),"")</f>
        <v/>
      </c>
      <c r="AB111" s="176" t="str">
        <f t="shared" si="176"/>
        <v/>
      </c>
      <c r="AC111" s="177" t="str">
        <f t="shared" si="177"/>
        <v/>
      </c>
      <c r="AD111" s="176" t="str">
        <f t="shared" si="178"/>
        <v/>
      </c>
      <c r="AE111" s="177" t="str">
        <f t="shared" ref="AE111" si="180">IFERROR(IF(T111="Impacto",(P111-(+P111*W111)),IF(T111="Probabilidad",P111,"")),"")</f>
        <v/>
      </c>
      <c r="AF111" s="178" t="str">
        <f t="shared" si="179"/>
        <v/>
      </c>
      <c r="AG111" s="179"/>
      <c r="AH111" s="182"/>
      <c r="AI111" s="172"/>
      <c r="AJ111" s="173"/>
      <c r="AK111" s="173"/>
      <c r="AL111" s="182"/>
      <c r="AM111" s="172"/>
    </row>
    <row r="112" spans="1:60" s="144" customFormat="1" ht="151.5" customHeight="1" x14ac:dyDescent="0.25">
      <c r="A112" s="373">
        <v>36</v>
      </c>
      <c r="B112" s="370" t="s">
        <v>328</v>
      </c>
      <c r="C112" s="368" t="s">
        <v>391</v>
      </c>
      <c r="D112" s="368" t="s">
        <v>455</v>
      </c>
      <c r="E112" s="357" t="s">
        <v>120</v>
      </c>
      <c r="F112" s="357" t="s">
        <v>333</v>
      </c>
      <c r="G112" s="357" t="s">
        <v>334</v>
      </c>
      <c r="H112" s="374" t="s">
        <v>332</v>
      </c>
      <c r="I112" s="357" t="s">
        <v>360</v>
      </c>
      <c r="J112" s="355">
        <v>365</v>
      </c>
      <c r="K112" s="360" t="str">
        <f>IF(J112&lt;=0,"",IF(J112&lt;=2,"Muy Baja",IF(J112&lt;=24,"Baja",IF(J112&lt;=500,"Media",IF(J112&lt;=5000,"Alta","Muy Alta")))))</f>
        <v>Media</v>
      </c>
      <c r="L112" s="363">
        <f>IF(K112="","",IF(K112="Muy Baja",0.2,IF(K112="Baja",0.4,IF(K112="Media",0.6,IF(K112="Alta",0.8,IF(K112="Muy Alta",1,))))))</f>
        <v>0.6</v>
      </c>
      <c r="M112" s="366" t="s">
        <v>567</v>
      </c>
      <c r="N112" s="185" t="str">
        <f>IF(NOT(ISERROR(MATCH(M112,'Tabla Impacto'!$B$221:$B$223,0))),'Tabla Impacto'!$F$223&amp;"Por favor no seleccionar los criterios de impacto(Afectación Económica o presupuestal y Pérdida Reputacional)",M112)</f>
        <v xml:space="preserve"> El riesgo afecta la imagen de la entidad con efecto publicitario sostenido a nivel de sector administrativo, nivel departamental o municipal</v>
      </c>
      <c r="O112" s="360" t="str">
        <f>IF(OR(N112='Tabla Impacto'!$C$11,N112='Tabla Impacto'!$D$11),"Leve",IF(OR(N112='Tabla Impacto'!$C$12,N112='Tabla Impacto'!$D$12),"Menor",IF(OR(N112='Tabla Impacto'!$C$13,N112='Tabla Impacto'!$D$13),"Moderado",IF(OR(N112='Tabla Impacto'!$C$14,N112='Tabla Impacto'!$D$14),"Mayor",IF(OR(N112='Tabla Impacto'!$C$15,N112='Tabla Impacto'!$D$15),"Catastrófico","")))))</f>
        <v>Mayor</v>
      </c>
      <c r="P112" s="363">
        <f>IF(O112="","",IF(O112="Leve",0.2,IF(O112="Menor",0.4,IF(O112="Moderado",0.6,IF(O112="Mayor",0.8,IF(O112="Catastrófico",1,))))))</f>
        <v>0.8</v>
      </c>
      <c r="Q112" s="379" t="str">
        <f>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Alto</v>
      </c>
      <c r="R112" s="186">
        <v>1</v>
      </c>
      <c r="S112" s="182" t="s">
        <v>382</v>
      </c>
      <c r="T112" s="183" t="str">
        <f t="shared" ref="T112:T114" si="181">IF(OR(U112="Preventivo",U112="Detectivo"),"Probabilidad",IF(U112="Correctivo","Impacto",""))</f>
        <v>Probabilidad</v>
      </c>
      <c r="U112" s="187" t="s">
        <v>14</v>
      </c>
      <c r="V112" s="187" t="s">
        <v>9</v>
      </c>
      <c r="W112" s="188" t="str">
        <f t="shared" ref="W112:W113" si="182">IF(AND(U112="Preventivo",V112="Automático"),"50%",IF(AND(U112="Preventivo",V112="Manual"),"40%",IF(AND(U112="Detectivo",V112="Automático"),"40%",IF(AND(U112="Detectivo",V112="Manual"),"30%",IF(AND(U112="Correctivo",V112="Automático"),"35%",IF(AND(U112="Correctivo",V112="Manual"),"25%",""))))))</f>
        <v>40%</v>
      </c>
      <c r="X112" s="187" t="s">
        <v>19</v>
      </c>
      <c r="Y112" s="187" t="s">
        <v>22</v>
      </c>
      <c r="Z112" s="187" t="s">
        <v>110</v>
      </c>
      <c r="AA112" s="161">
        <f t="shared" ref="AA112" si="183">IFERROR(IF(T112="Probabilidad",(L112-(+L112*W112)),IF(T112="Impacto",L112,"")),"")</f>
        <v>0.36</v>
      </c>
      <c r="AB112" s="176" t="str">
        <f t="shared" ref="AB112:AB114" si="184">IFERROR(IF(AA112="","",IF(AA112&lt;=0.2,"Muy Baja",IF(AA112&lt;=0.4,"Baja",IF(AA112&lt;=0.6,"Media",IF(AA112&lt;=0.8,"Alta","Muy Alta"))))),"")</f>
        <v>Baja</v>
      </c>
      <c r="AC112" s="177">
        <f t="shared" ref="AC112:AC114" si="185">+AA112</f>
        <v>0.36</v>
      </c>
      <c r="AD112" s="176" t="str">
        <f t="shared" ref="AD112:AD114" si="186">IFERROR(IF(AE112="","",IF(AE112&lt;=0.2,"Leve",IF(AE112&lt;=0.4,"Menor",IF(AE112&lt;=0.6,"Moderado",IF(AE112&lt;=0.8,"Mayor","Catastrófico"))))),"")</f>
        <v>Mayor</v>
      </c>
      <c r="AE112" s="177">
        <f t="shared" ref="AE112:AE114" si="187">IFERROR(IF(T112="Impacto",(P112-(+P112*W112)),IF(T112="Probabilidad",P112,"")),"")</f>
        <v>0.8</v>
      </c>
      <c r="AF112" s="178" t="str">
        <f t="shared" ref="AF112:AF114" si="188">IFERROR(IF(OR(AND(AB112="Muy Baja",AD112="Leve"),AND(AB112="Muy Baja",AD112="Menor"),AND(AB112="Baja",AD112="Leve")),"Bajo",IF(OR(AND(AB112="Muy baja",AD112="Moderado"),AND(AB112="Baja",AD112="Menor"),AND(AB112="Baja",AD112="Moderado"),AND(AB112="Media",AD112="Leve"),AND(AB112="Media",AD112="Menor"),AND(AB112="Media",AD112="Moderado"),AND(AB112="Alta",AD112="Leve"),AND(AB112="Alta",AD112="Menor")),"Moderado",IF(OR(AND(AB112="Muy Baja",AD112="Mayor"),AND(AB112="Baja",AD112="Mayor"),AND(AB112="Media",AD112="Mayor"),AND(AB112="Alta",AD112="Moderado"),AND(AB112="Alta",AD112="Mayor"),AND(AB112="Muy Alta",AD112="Leve"),AND(AB112="Muy Alta",AD112="Menor"),AND(AB112="Muy Alta",AD112="Moderado"),AND(AB112="Muy Alta",AD112="Mayor")),"Alto",IF(OR(AND(AB112="Muy Baja",AD112="Catastrófico"),AND(AB112="Baja",AD112="Catastrófico"),AND(AB112="Media",AD112="Catastrófico"),AND(AB112="Alta",AD112="Catastrófico"),AND(AB112="Muy Alta",AD112="Catastrófico")),"Extremo","")))),"")</f>
        <v>Alto</v>
      </c>
      <c r="AG112" s="179" t="s">
        <v>122</v>
      </c>
      <c r="AH112" s="189" t="s">
        <v>330</v>
      </c>
      <c r="AI112" s="190" t="s">
        <v>219</v>
      </c>
      <c r="AJ112" s="191" t="s">
        <v>202</v>
      </c>
      <c r="AK112" s="191" t="s">
        <v>202</v>
      </c>
      <c r="AL112" s="189" t="s">
        <v>457</v>
      </c>
      <c r="AM112" s="172"/>
    </row>
    <row r="113" spans="1:93" s="144" customFormat="1" ht="151.5" customHeight="1" x14ac:dyDescent="0.25">
      <c r="A113" s="373"/>
      <c r="B113" s="371"/>
      <c r="C113" s="376"/>
      <c r="D113" s="376"/>
      <c r="E113" s="358"/>
      <c r="F113" s="358"/>
      <c r="G113" s="358"/>
      <c r="H113" s="375"/>
      <c r="I113" s="358"/>
      <c r="J113" s="356"/>
      <c r="K113" s="361"/>
      <c r="L113" s="364"/>
      <c r="M113" s="367"/>
      <c r="N113" s="192"/>
      <c r="O113" s="361"/>
      <c r="P113" s="364"/>
      <c r="Q113" s="380"/>
      <c r="R113" s="186">
        <v>2</v>
      </c>
      <c r="S113" s="182" t="s">
        <v>376</v>
      </c>
      <c r="T113" s="183" t="str">
        <f t="shared" si="181"/>
        <v>Probabilidad</v>
      </c>
      <c r="U113" s="187" t="s">
        <v>15</v>
      </c>
      <c r="V113" s="187" t="s">
        <v>10</v>
      </c>
      <c r="W113" s="188" t="str">
        <f t="shared" si="182"/>
        <v>40%</v>
      </c>
      <c r="X113" s="187" t="s">
        <v>19</v>
      </c>
      <c r="Y113" s="187" t="s">
        <v>22</v>
      </c>
      <c r="Z113" s="187" t="s">
        <v>110</v>
      </c>
      <c r="AA113" s="161">
        <f>IFERROR(IF(T113="Probabilidad",(AA112-(+AA112*W113)),IF(T113="Impacto",L113,"")),"")</f>
        <v>0.216</v>
      </c>
      <c r="AB113" s="176" t="str">
        <f t="shared" si="184"/>
        <v>Baja</v>
      </c>
      <c r="AC113" s="177">
        <f t="shared" si="185"/>
        <v>0.216</v>
      </c>
      <c r="AD113" s="176" t="str">
        <f t="shared" si="186"/>
        <v>Mayor</v>
      </c>
      <c r="AE113" s="177">
        <v>0.8</v>
      </c>
      <c r="AF113" s="178" t="str">
        <f t="shared" si="188"/>
        <v>Alto</v>
      </c>
      <c r="AG113" s="179" t="s">
        <v>122</v>
      </c>
      <c r="AH113" s="193" t="s">
        <v>461</v>
      </c>
      <c r="AI113" s="190" t="s">
        <v>206</v>
      </c>
      <c r="AJ113" s="191" t="s">
        <v>202</v>
      </c>
      <c r="AK113" s="191" t="s">
        <v>202</v>
      </c>
      <c r="AL113" s="189" t="s">
        <v>462</v>
      </c>
      <c r="AM113" s="172"/>
    </row>
    <row r="114" spans="1:93" s="144" customFormat="1" ht="151.5" customHeight="1" x14ac:dyDescent="0.25">
      <c r="A114" s="373"/>
      <c r="B114" s="372"/>
      <c r="C114" s="376"/>
      <c r="D114" s="376"/>
      <c r="E114" s="358"/>
      <c r="F114" s="358"/>
      <c r="G114" s="358"/>
      <c r="H114" s="375"/>
      <c r="I114" s="358"/>
      <c r="J114" s="356"/>
      <c r="K114" s="362"/>
      <c r="L114" s="365"/>
      <c r="M114" s="367"/>
      <c r="N114" s="192"/>
      <c r="O114" s="362"/>
      <c r="P114" s="365"/>
      <c r="Q114" s="381"/>
      <c r="R114" s="186">
        <v>3</v>
      </c>
      <c r="S114" s="182"/>
      <c r="T114" s="183" t="str">
        <f t="shared" si="181"/>
        <v/>
      </c>
      <c r="U114" s="187"/>
      <c r="V114" s="187"/>
      <c r="W114" s="188"/>
      <c r="X114" s="187"/>
      <c r="Y114" s="187"/>
      <c r="Z114" s="187"/>
      <c r="AA114" s="161" t="str">
        <f>IFERROR(IF(T114="Probabilidad",(AA113-(+AA113*W114)),IF(T114="Impacto",L114,"")),"")</f>
        <v/>
      </c>
      <c r="AB114" s="176" t="str">
        <f t="shared" si="184"/>
        <v/>
      </c>
      <c r="AC114" s="177" t="str">
        <f t="shared" si="185"/>
        <v/>
      </c>
      <c r="AD114" s="176" t="str">
        <f t="shared" si="186"/>
        <v/>
      </c>
      <c r="AE114" s="177" t="str">
        <f t="shared" si="187"/>
        <v/>
      </c>
      <c r="AF114" s="178" t="str">
        <f t="shared" si="188"/>
        <v/>
      </c>
      <c r="AG114" s="179"/>
      <c r="AH114" s="182"/>
      <c r="AI114" s="172"/>
      <c r="AJ114" s="173"/>
      <c r="AK114" s="173"/>
      <c r="AL114" s="182"/>
      <c r="AM114" s="172"/>
    </row>
    <row r="115" spans="1:93" s="144" customFormat="1" ht="151.5" customHeight="1" x14ac:dyDescent="0.25">
      <c r="A115" s="373">
        <v>37</v>
      </c>
      <c r="B115" s="370" t="s">
        <v>335</v>
      </c>
      <c r="C115" s="368" t="s">
        <v>383</v>
      </c>
      <c r="D115" s="368" t="s">
        <v>463</v>
      </c>
      <c r="E115" s="357" t="s">
        <v>120</v>
      </c>
      <c r="F115" s="357" t="s">
        <v>536</v>
      </c>
      <c r="G115" s="357" t="s">
        <v>537</v>
      </c>
      <c r="H115" s="374" t="s">
        <v>464</v>
      </c>
      <c r="I115" s="357" t="s">
        <v>348</v>
      </c>
      <c r="J115" s="355">
        <v>35</v>
      </c>
      <c r="K115" s="360" t="str">
        <f>IF(J115&lt;=0,"",IF(J115&lt;=2,"Muy Baja",IF(J115&lt;=24,"Baja",IF(J115&lt;=500,"Media",IF(J115&lt;=5000,"Alta","Muy Alta")))))</f>
        <v>Media</v>
      </c>
      <c r="L115" s="363">
        <f>IF(K115="","",IF(K115="Muy Baja",0.2,IF(K115="Baja",0.4,IF(K115="Media",0.6,IF(K115="Alta",0.8,IF(K115="Muy Alta",1,))))))</f>
        <v>0.6</v>
      </c>
      <c r="M115" s="366" t="s">
        <v>565</v>
      </c>
      <c r="N115" s="185" t="str">
        <f>IF(NOT(ISERROR(MATCH(M115,'Tabla Impacto'!$B$221:$B$223,0))),'Tabla Impacto'!$F$223&amp;"Por favor no seleccionar los criterios de impacto(Afectación Económica o presupuestal y Pérdida Reputacional)",M115)</f>
        <v xml:space="preserve"> El riesgo afecta la imagen de la entidad internamente, de conocimiento general, nivel interno, de junta directiva y accionistas y/o de proveedores</v>
      </c>
      <c r="O115" s="360" t="str">
        <f>IF(OR(N115='Tabla Impacto'!$C$11,N115='Tabla Impacto'!$D$11),"Leve",IF(OR(N115='Tabla Impacto'!$C$12,N115='Tabla Impacto'!$D$12),"Menor",IF(OR(N115='Tabla Impacto'!$C$13,N115='Tabla Impacto'!$D$13),"Moderado",IF(OR(N115='Tabla Impacto'!$C$14,N115='Tabla Impacto'!$D$14),"Mayor",IF(OR(N115='Tabla Impacto'!$C$15,N115='Tabla Impacto'!$D$15),"Catastrófico","")))))</f>
        <v>Menor</v>
      </c>
      <c r="P115" s="363">
        <f>IF(O115="","",IF(O115="Leve",0.2,IF(O115="Menor",0.4,IF(O115="Moderado",0.6,IF(O115="Mayor",0.8,IF(O115="Catastrófico",1,))))))</f>
        <v>0.4</v>
      </c>
      <c r="Q115" s="379" t="str">
        <f>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Moderado</v>
      </c>
      <c r="R115" s="186">
        <v>1</v>
      </c>
      <c r="S115" s="182" t="s">
        <v>361</v>
      </c>
      <c r="T115" s="183" t="str">
        <f t="shared" ref="T115:T126" si="189">IF(OR(U115="Preventivo",U115="Detectivo"),"Probabilidad",IF(U115="Correctivo","Impacto",""))</f>
        <v>Probabilidad</v>
      </c>
      <c r="U115" s="187" t="s">
        <v>14</v>
      </c>
      <c r="V115" s="187" t="s">
        <v>9</v>
      </c>
      <c r="W115" s="188" t="str">
        <f t="shared" ref="W115:W125" si="190">IF(AND(U115="Preventivo",V115="Automático"),"50%",IF(AND(U115="Preventivo",V115="Manual"),"40%",IF(AND(U115="Detectivo",V115="Automático"),"40%",IF(AND(U115="Detectivo",V115="Manual"),"30%",IF(AND(U115="Correctivo",V115="Automático"),"35%",IF(AND(U115="Correctivo",V115="Manual"),"25%",""))))))</f>
        <v>40%</v>
      </c>
      <c r="X115" s="187" t="s">
        <v>19</v>
      </c>
      <c r="Y115" s="187" t="s">
        <v>22</v>
      </c>
      <c r="Z115" s="187" t="s">
        <v>110</v>
      </c>
      <c r="AA115" s="161">
        <f t="shared" ref="AA115:AA124" si="191">IFERROR(IF(T115="Probabilidad",(L115-(+L115*W115)),IF(T115="Impacto",L115,"")),"")</f>
        <v>0.36</v>
      </c>
      <c r="AB115" s="176" t="str">
        <f t="shared" ref="AB115:AB125" si="192">IFERROR(IF(AA115="","",IF(AA115&lt;=0.2,"Muy Baja",IF(AA115&lt;=0.4,"Baja",IF(AA115&lt;=0.6,"Media",IF(AA115&lt;=0.8,"Alta","Muy Alta"))))),"")</f>
        <v>Baja</v>
      </c>
      <c r="AC115" s="177">
        <f t="shared" ref="AC115:AC125" si="193">+AA115</f>
        <v>0.36</v>
      </c>
      <c r="AD115" s="176" t="str">
        <f t="shared" ref="AD115:AD125" si="194">IFERROR(IF(AE115="","",IF(AE115&lt;=0.2,"Leve",IF(AE115&lt;=0.4,"Menor",IF(AE115&lt;=0.6,"Moderado",IF(AE115&lt;=0.8,"Mayor","Catastrófico"))))),"")</f>
        <v>Menor</v>
      </c>
      <c r="AE115" s="177">
        <f t="shared" ref="AE115:AE125" si="195">IFERROR(IF(T115="Impacto",(P115-(+P115*W115)),IF(T115="Probabilidad",P115,"")),"")</f>
        <v>0.4</v>
      </c>
      <c r="AF115" s="178" t="str">
        <f t="shared" ref="AF115:AF125" si="196">IFERROR(IF(OR(AND(AB115="Muy Baja",AD115="Leve"),AND(AB115="Muy Baja",AD115="Menor"),AND(AB115="Baja",AD115="Leve")),"Bajo",IF(OR(AND(AB115="Muy baja",AD115="Moderado"),AND(AB115="Baja",AD115="Menor"),AND(AB115="Baja",AD115="Moderado"),AND(AB115="Media",AD115="Leve"),AND(AB115="Media",AD115="Menor"),AND(AB115="Media",AD115="Moderado"),AND(AB115="Alta",AD115="Leve"),AND(AB115="Alta",AD115="Menor")),"Moderado",IF(OR(AND(AB115="Muy Baja",AD115="Mayor"),AND(AB115="Baja",AD115="Mayor"),AND(AB115="Media",AD115="Mayor"),AND(AB115="Alta",AD115="Moderado"),AND(AB115="Alta",AD115="Mayor"),AND(AB115="Muy Alta",AD115="Leve"),AND(AB115="Muy Alta",AD115="Menor"),AND(AB115="Muy Alta",AD115="Moderado"),AND(AB115="Muy Alta",AD115="Mayor")),"Alto",IF(OR(AND(AB115="Muy Baja",AD115="Catastrófico"),AND(AB115="Baja",AD115="Catastrófico"),AND(AB115="Media",AD115="Catastrófico"),AND(AB115="Alta",AD115="Catastrófico"),AND(AB115="Muy Alta",AD115="Catastrófico")),"Extremo","")))),"")</f>
        <v>Moderado</v>
      </c>
      <c r="AG115" s="179" t="s">
        <v>122</v>
      </c>
      <c r="AH115" s="182" t="s">
        <v>595</v>
      </c>
      <c r="AI115" s="172" t="s">
        <v>269</v>
      </c>
      <c r="AJ115" s="173">
        <v>44563</v>
      </c>
      <c r="AK115" s="173" t="s">
        <v>408</v>
      </c>
      <c r="AL115" s="182" t="s">
        <v>465</v>
      </c>
      <c r="AM115" s="172"/>
    </row>
    <row r="116" spans="1:93" s="144" customFormat="1" ht="151.5" customHeight="1" x14ac:dyDescent="0.25">
      <c r="A116" s="373"/>
      <c r="B116" s="371"/>
      <c r="C116" s="369"/>
      <c r="D116" s="376"/>
      <c r="E116" s="358"/>
      <c r="F116" s="358"/>
      <c r="G116" s="358"/>
      <c r="H116" s="375"/>
      <c r="I116" s="358"/>
      <c r="J116" s="356"/>
      <c r="K116" s="361"/>
      <c r="L116" s="364"/>
      <c r="M116" s="367"/>
      <c r="N116" s="192"/>
      <c r="O116" s="361"/>
      <c r="P116" s="364"/>
      <c r="Q116" s="380"/>
      <c r="R116" s="186">
        <v>2</v>
      </c>
      <c r="S116" s="182" t="s">
        <v>377</v>
      </c>
      <c r="T116" s="183" t="str">
        <f t="shared" si="189"/>
        <v>Probabilidad</v>
      </c>
      <c r="U116" s="187" t="s">
        <v>15</v>
      </c>
      <c r="V116" s="187" t="s">
        <v>9</v>
      </c>
      <c r="W116" s="188" t="str">
        <f t="shared" si="190"/>
        <v>30%</v>
      </c>
      <c r="X116" s="187" t="s">
        <v>19</v>
      </c>
      <c r="Y116" s="187" t="s">
        <v>22</v>
      </c>
      <c r="Z116" s="187" t="s">
        <v>110</v>
      </c>
      <c r="AA116" s="161">
        <f>IFERROR(IF(T116="Probabilidad",(AA115-(+AA115*W116)),IF(T116="Impacto",L116,"")),"")</f>
        <v>0.252</v>
      </c>
      <c r="AB116" s="176" t="str">
        <f t="shared" si="192"/>
        <v>Baja</v>
      </c>
      <c r="AC116" s="177">
        <f t="shared" si="193"/>
        <v>0.252</v>
      </c>
      <c r="AD116" s="176" t="str">
        <f t="shared" si="194"/>
        <v>Menor</v>
      </c>
      <c r="AE116" s="177">
        <v>0.4</v>
      </c>
      <c r="AF116" s="178" t="str">
        <f t="shared" si="196"/>
        <v>Moderado</v>
      </c>
      <c r="AG116" s="179" t="s">
        <v>122</v>
      </c>
      <c r="AH116" s="182" t="s">
        <v>595</v>
      </c>
      <c r="AI116" s="172" t="s">
        <v>269</v>
      </c>
      <c r="AJ116" s="173">
        <v>44563</v>
      </c>
      <c r="AK116" s="173" t="s">
        <v>408</v>
      </c>
      <c r="AL116" s="182" t="s">
        <v>465</v>
      </c>
      <c r="AM116" s="172"/>
    </row>
    <row r="117" spans="1:93" s="144" customFormat="1" ht="151.5" customHeight="1" x14ac:dyDescent="0.25">
      <c r="A117" s="373"/>
      <c r="B117" s="372"/>
      <c r="C117" s="369"/>
      <c r="D117" s="376"/>
      <c r="E117" s="358"/>
      <c r="F117" s="358"/>
      <c r="G117" s="358"/>
      <c r="H117" s="375"/>
      <c r="I117" s="358"/>
      <c r="J117" s="356"/>
      <c r="K117" s="362"/>
      <c r="L117" s="365"/>
      <c r="M117" s="367"/>
      <c r="N117" s="192"/>
      <c r="O117" s="362"/>
      <c r="P117" s="365"/>
      <c r="Q117" s="381"/>
      <c r="R117" s="186">
        <v>3</v>
      </c>
      <c r="S117" s="182"/>
      <c r="T117" s="183" t="str">
        <f t="shared" si="189"/>
        <v/>
      </c>
      <c r="U117" s="187"/>
      <c r="V117" s="187"/>
      <c r="W117" s="188"/>
      <c r="X117" s="187"/>
      <c r="Y117" s="187"/>
      <c r="Z117" s="187"/>
      <c r="AA117" s="161" t="str">
        <f>IFERROR(IF(T117="Probabilidad",(AA116-(+AA116*W117)),IF(T117="Impacto",L117,"")),"")</f>
        <v/>
      </c>
      <c r="AB117" s="176" t="str">
        <f t="shared" si="192"/>
        <v/>
      </c>
      <c r="AC117" s="177" t="str">
        <f t="shared" si="193"/>
        <v/>
      </c>
      <c r="AD117" s="176" t="str">
        <f t="shared" si="194"/>
        <v/>
      </c>
      <c r="AE117" s="177" t="str">
        <f t="shared" si="195"/>
        <v/>
      </c>
      <c r="AF117" s="178" t="str">
        <f t="shared" si="196"/>
        <v/>
      </c>
      <c r="AG117" s="179"/>
      <c r="AH117" s="182"/>
      <c r="AI117" s="172"/>
      <c r="AJ117" s="173"/>
      <c r="AK117" s="173"/>
      <c r="AL117" s="182"/>
      <c r="AM117" s="172"/>
    </row>
    <row r="118" spans="1:93" s="170" customFormat="1" ht="151.5" customHeight="1" x14ac:dyDescent="0.25">
      <c r="A118" s="373">
        <v>38</v>
      </c>
      <c r="B118" s="370" t="s">
        <v>335</v>
      </c>
      <c r="C118" s="368" t="s">
        <v>383</v>
      </c>
      <c r="D118" s="368" t="s">
        <v>463</v>
      </c>
      <c r="E118" s="357" t="s">
        <v>120</v>
      </c>
      <c r="F118" s="357" t="s">
        <v>538</v>
      </c>
      <c r="G118" s="357" t="s">
        <v>539</v>
      </c>
      <c r="H118" s="374" t="s">
        <v>362</v>
      </c>
      <c r="I118" s="357" t="s">
        <v>348</v>
      </c>
      <c r="J118" s="355">
        <v>12</v>
      </c>
      <c r="K118" s="360" t="str">
        <f>IF(J118&lt;=0,"",IF(J118&lt;=2,"Muy Baja",IF(J118&lt;=24,"Baja",IF(J118&lt;=500,"Media",IF(J118&lt;=5000,"Alta","Muy Alta")))))</f>
        <v>Baja</v>
      </c>
      <c r="L118" s="363">
        <f>IF(K118="","",IF(K118="Muy Baja",0.2,IF(K118="Baja",0.4,IF(K118="Media",0.6,IF(K118="Alta",0.8,IF(K118="Muy Alta",1,))))))</f>
        <v>0.4</v>
      </c>
      <c r="M118" s="366" t="s">
        <v>565</v>
      </c>
      <c r="N118" s="185" t="str">
        <f>IF(NOT(ISERROR(MATCH(M118,'Tabla Impacto'!$B$221:$B$223,0))),'Tabla Impacto'!$F$223&amp;"Por favor no seleccionar los criterios de impacto(Afectación Económica o presupuestal y Pérdida Reputacional)",M118)</f>
        <v xml:space="preserve"> El riesgo afecta la imagen de la entidad internamente, de conocimiento general, nivel interno, de junta directiva y accionistas y/o de proveedores</v>
      </c>
      <c r="O118" s="360" t="str">
        <f>IF(OR(N118='Tabla Impacto'!$C$11,N118='Tabla Impacto'!$D$11),"Leve",IF(OR(N118='Tabla Impacto'!$C$12,N118='Tabla Impacto'!$D$12),"Menor",IF(OR(N118='Tabla Impacto'!$C$13,N118='Tabla Impacto'!$D$13),"Moderado",IF(OR(N118='Tabla Impacto'!$C$14,N118='Tabla Impacto'!$D$14),"Mayor",IF(OR(N118='Tabla Impacto'!$C$15,N118='Tabla Impacto'!$D$15),"Catastrófico","")))))</f>
        <v>Menor</v>
      </c>
      <c r="P118" s="363">
        <f>IF(O118="","",IF(O118="Leve",0.2,IF(O118="Menor",0.4,IF(O118="Moderado",0.6,IF(O118="Mayor",0.8,IF(O118="Catastrófico",1,))))))</f>
        <v>0.4</v>
      </c>
      <c r="Q118" s="379" t="str">
        <f>IF(OR(AND(K118="Muy Baja",O118="Leve"),AND(K118="Muy Baja",O118="Menor"),AND(K118="Baja",O118="Leve")),"Bajo",IF(OR(AND(K118="Muy baja",O118="Moderado"),AND(K118="Baja",O118="Menor"),AND(K118="Baja",O118="Moderado"),AND(K118="Media",O118="Leve"),AND(K118="Media",O118="Menor"),AND(K118="Media",O118="Moderado"),AND(K118="Alta",O118="Leve"),AND(K118="Alta",O118="Menor")),"Moderado",IF(OR(AND(K118="Muy Baja",O118="Mayor"),AND(K118="Baja",O118="Mayor"),AND(K118="Media",O118="Mayor"),AND(K118="Alta",O118="Moderado"),AND(K118="Alta",O118="Mayor"),AND(K118="Muy Alta",O118="Leve"),AND(K118="Muy Alta",O118="Menor"),AND(K118="Muy Alta",O118="Moderado"),AND(K118="Muy Alta",O118="Mayor")),"Alto",IF(OR(AND(K118="Muy Baja",O118="Catastrófico"),AND(K118="Baja",O118="Catastrófico"),AND(K118="Media",O118="Catastrófico"),AND(K118="Alta",O118="Catastrófico"),AND(K118="Muy Alta",O118="Catastrófico")),"Extremo",""))))</f>
        <v>Moderado</v>
      </c>
      <c r="R118" s="186">
        <v>1</v>
      </c>
      <c r="S118" s="182" t="s">
        <v>596</v>
      </c>
      <c r="T118" s="183" t="str">
        <f t="shared" si="189"/>
        <v>Probabilidad</v>
      </c>
      <c r="U118" s="187" t="s">
        <v>14</v>
      </c>
      <c r="V118" s="187" t="s">
        <v>9</v>
      </c>
      <c r="W118" s="188" t="str">
        <f t="shared" si="190"/>
        <v>40%</v>
      </c>
      <c r="X118" s="187" t="s">
        <v>19</v>
      </c>
      <c r="Y118" s="187" t="s">
        <v>22</v>
      </c>
      <c r="Z118" s="187" t="s">
        <v>110</v>
      </c>
      <c r="AA118" s="161">
        <f t="shared" si="191"/>
        <v>0.24</v>
      </c>
      <c r="AB118" s="176" t="str">
        <f t="shared" si="192"/>
        <v>Baja</v>
      </c>
      <c r="AC118" s="177">
        <f t="shared" si="193"/>
        <v>0.24</v>
      </c>
      <c r="AD118" s="176" t="str">
        <f t="shared" si="194"/>
        <v>Menor</v>
      </c>
      <c r="AE118" s="177">
        <f t="shared" si="195"/>
        <v>0.4</v>
      </c>
      <c r="AF118" s="178" t="str">
        <f t="shared" si="196"/>
        <v>Moderado</v>
      </c>
      <c r="AG118" s="179" t="s">
        <v>122</v>
      </c>
      <c r="AH118" s="182" t="s">
        <v>597</v>
      </c>
      <c r="AI118" s="172" t="s">
        <v>206</v>
      </c>
      <c r="AJ118" s="173">
        <v>44568</v>
      </c>
      <c r="AK118" s="173" t="s">
        <v>408</v>
      </c>
      <c r="AL118" s="182" t="s">
        <v>466</v>
      </c>
      <c r="AM118" s="172"/>
    </row>
    <row r="119" spans="1:93" s="170" customFormat="1" ht="151.5" customHeight="1" x14ac:dyDescent="0.25">
      <c r="A119" s="373"/>
      <c r="B119" s="371"/>
      <c r="C119" s="369"/>
      <c r="D119" s="376"/>
      <c r="E119" s="358"/>
      <c r="F119" s="358"/>
      <c r="G119" s="358"/>
      <c r="H119" s="375"/>
      <c r="I119" s="358"/>
      <c r="J119" s="356"/>
      <c r="K119" s="361"/>
      <c r="L119" s="364"/>
      <c r="M119" s="367"/>
      <c r="N119" s="192"/>
      <c r="O119" s="361"/>
      <c r="P119" s="364"/>
      <c r="Q119" s="380"/>
      <c r="R119" s="186">
        <v>2</v>
      </c>
      <c r="S119" s="182" t="s">
        <v>392</v>
      </c>
      <c r="T119" s="183" t="str">
        <f t="shared" si="189"/>
        <v>Probabilidad</v>
      </c>
      <c r="U119" s="187" t="s">
        <v>15</v>
      </c>
      <c r="V119" s="187" t="s">
        <v>9</v>
      </c>
      <c r="W119" s="188" t="str">
        <f t="shared" si="190"/>
        <v>30%</v>
      </c>
      <c r="X119" s="187" t="s">
        <v>19</v>
      </c>
      <c r="Y119" s="187" t="s">
        <v>22</v>
      </c>
      <c r="Z119" s="187" t="s">
        <v>110</v>
      </c>
      <c r="AA119" s="161">
        <f>IFERROR(IF(T119="Probabilidad",(AA118-(+AA118*W119)),IF(T119="Impacto",L119,"")),"")</f>
        <v>0.16799999999999998</v>
      </c>
      <c r="AB119" s="176" t="str">
        <f t="shared" si="192"/>
        <v>Muy Baja</v>
      </c>
      <c r="AC119" s="177">
        <f t="shared" si="193"/>
        <v>0.16799999999999998</v>
      </c>
      <c r="AD119" s="176" t="str">
        <f t="shared" si="194"/>
        <v>Menor</v>
      </c>
      <c r="AE119" s="177">
        <v>0.4</v>
      </c>
      <c r="AF119" s="178" t="str">
        <f t="shared" si="196"/>
        <v>Bajo</v>
      </c>
      <c r="AG119" s="179" t="s">
        <v>122</v>
      </c>
      <c r="AH119" s="182" t="s">
        <v>598</v>
      </c>
      <c r="AI119" s="172" t="s">
        <v>206</v>
      </c>
      <c r="AJ119" s="173">
        <v>44564</v>
      </c>
      <c r="AK119" s="173" t="s">
        <v>408</v>
      </c>
      <c r="AL119" s="182" t="s">
        <v>466</v>
      </c>
      <c r="AM119" s="172"/>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row>
    <row r="120" spans="1:93" s="171" customFormat="1" ht="151.5" customHeight="1" x14ac:dyDescent="0.25">
      <c r="A120" s="373"/>
      <c r="B120" s="372"/>
      <c r="C120" s="369"/>
      <c r="D120" s="376"/>
      <c r="E120" s="358"/>
      <c r="F120" s="358"/>
      <c r="G120" s="358"/>
      <c r="H120" s="375"/>
      <c r="I120" s="358"/>
      <c r="J120" s="356"/>
      <c r="K120" s="362"/>
      <c r="L120" s="365"/>
      <c r="M120" s="367"/>
      <c r="N120" s="192"/>
      <c r="O120" s="362"/>
      <c r="P120" s="365"/>
      <c r="Q120" s="381"/>
      <c r="R120" s="186">
        <v>3</v>
      </c>
      <c r="S120" s="182"/>
      <c r="T120" s="183" t="str">
        <f t="shared" si="189"/>
        <v/>
      </c>
      <c r="U120" s="187"/>
      <c r="V120" s="187"/>
      <c r="W120" s="188"/>
      <c r="X120" s="187"/>
      <c r="Y120" s="187"/>
      <c r="Z120" s="187"/>
      <c r="AA120" s="161" t="str">
        <f>IFERROR(IF(T120="Probabilidad",(AA119-(+AA119*W120)),IF(T120="Impacto",L120,"")),"")</f>
        <v/>
      </c>
      <c r="AB120" s="176" t="str">
        <f t="shared" si="192"/>
        <v/>
      </c>
      <c r="AC120" s="177" t="str">
        <f t="shared" si="193"/>
        <v/>
      </c>
      <c r="AD120" s="176" t="str">
        <f t="shared" si="194"/>
        <v/>
      </c>
      <c r="AE120" s="177" t="str">
        <f t="shared" si="195"/>
        <v/>
      </c>
      <c r="AF120" s="178" t="str">
        <f t="shared" si="196"/>
        <v/>
      </c>
      <c r="AG120" s="179"/>
      <c r="AH120" s="182"/>
      <c r="AI120" s="172"/>
      <c r="AJ120" s="173"/>
      <c r="AK120" s="173"/>
      <c r="AL120" s="182"/>
      <c r="AM120" s="172"/>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row>
    <row r="121" spans="1:93" s="170" customFormat="1" ht="151.5" customHeight="1" x14ac:dyDescent="0.25">
      <c r="A121" s="373">
        <v>39</v>
      </c>
      <c r="B121" s="370" t="s">
        <v>335</v>
      </c>
      <c r="C121" s="368" t="s">
        <v>383</v>
      </c>
      <c r="D121" s="368" t="s">
        <v>467</v>
      </c>
      <c r="E121" s="357" t="s">
        <v>120</v>
      </c>
      <c r="F121" s="357" t="s">
        <v>540</v>
      </c>
      <c r="G121" s="357" t="s">
        <v>363</v>
      </c>
      <c r="H121" s="374" t="s">
        <v>468</v>
      </c>
      <c r="I121" s="357" t="s">
        <v>115</v>
      </c>
      <c r="J121" s="355">
        <v>3000</v>
      </c>
      <c r="K121" s="360" t="str">
        <f>IF(J121&lt;=0,"",IF(J121&lt;=2,"Muy Baja",IF(J121&lt;=24,"Baja",IF(J121&lt;=500,"Media",IF(J121&lt;=5000,"Alta","Muy Alta")))))</f>
        <v>Alta</v>
      </c>
      <c r="L121" s="363">
        <f>IF(K121="","",IF(K121="Muy Baja",0.2,IF(K121="Baja",0.4,IF(K121="Media",0.6,IF(K121="Alta",0.8,IF(K121="Muy Alta",1,))))))</f>
        <v>0.8</v>
      </c>
      <c r="M121" s="366" t="s">
        <v>558</v>
      </c>
      <c r="N121" s="185" t="str">
        <f>IF(NOT(ISERROR(MATCH(M121,'Tabla Impacto'!$B$221:$B$223,0))),'Tabla Impacto'!$F$223&amp;"Por favor no seleccionar los criterios de impacto(Afectación Económica o presupuestal y Pérdida Reputacional)",M121)</f>
        <v xml:space="preserve"> Entre 10 y 50 SMLMV </v>
      </c>
      <c r="O121" s="360" t="str">
        <f>IF(OR(N121='Tabla Impacto'!$C$11,N121='Tabla Impacto'!$D$11),"Leve",IF(OR(N121='Tabla Impacto'!$C$12,N121='Tabla Impacto'!$D$12),"Menor",IF(OR(N121='Tabla Impacto'!$C$13,N121='Tabla Impacto'!$D$13),"Moderado",IF(OR(N121='Tabla Impacto'!$C$14,N121='Tabla Impacto'!$D$14),"Mayor",IF(OR(N121='Tabla Impacto'!$C$15,N121='Tabla Impacto'!$D$15),"Catastrófico","")))))</f>
        <v>Menor</v>
      </c>
      <c r="P121" s="363">
        <f>IF(O121="","",IF(O121="Leve",0.2,IF(O121="Menor",0.4,IF(O121="Moderado",0.6,IF(O121="Mayor",0.8,IF(O121="Catastrófico",1,))))))</f>
        <v>0.4</v>
      </c>
      <c r="Q121" s="379" t="str">
        <f>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Moderado</v>
      </c>
      <c r="R121" s="186">
        <v>1</v>
      </c>
      <c r="S121" s="182" t="s">
        <v>393</v>
      </c>
      <c r="T121" s="183" t="str">
        <f t="shared" si="189"/>
        <v>Probabilidad</v>
      </c>
      <c r="U121" s="187" t="s">
        <v>14</v>
      </c>
      <c r="V121" s="187" t="s">
        <v>9</v>
      </c>
      <c r="W121" s="188" t="str">
        <f t="shared" si="190"/>
        <v>40%</v>
      </c>
      <c r="X121" s="187" t="s">
        <v>19</v>
      </c>
      <c r="Y121" s="187" t="s">
        <v>22</v>
      </c>
      <c r="Z121" s="187" t="s">
        <v>110</v>
      </c>
      <c r="AA121" s="161">
        <f t="shared" si="191"/>
        <v>0.48</v>
      </c>
      <c r="AB121" s="176" t="str">
        <f t="shared" si="192"/>
        <v>Media</v>
      </c>
      <c r="AC121" s="177">
        <f t="shared" si="193"/>
        <v>0.48</v>
      </c>
      <c r="AD121" s="176" t="str">
        <f t="shared" si="194"/>
        <v>Menor</v>
      </c>
      <c r="AE121" s="177">
        <f t="shared" si="195"/>
        <v>0.4</v>
      </c>
      <c r="AF121" s="178" t="str">
        <f t="shared" si="196"/>
        <v>Moderado</v>
      </c>
      <c r="AG121" s="179" t="s">
        <v>122</v>
      </c>
      <c r="AH121" s="182" t="s">
        <v>599</v>
      </c>
      <c r="AI121" s="172" t="s">
        <v>206</v>
      </c>
      <c r="AJ121" s="173">
        <v>44564</v>
      </c>
      <c r="AK121" s="173" t="s">
        <v>408</v>
      </c>
      <c r="AL121" s="182" t="s">
        <v>465</v>
      </c>
      <c r="AM121" s="172"/>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row>
    <row r="122" spans="1:93" s="170" customFormat="1" ht="151.5" customHeight="1" x14ac:dyDescent="0.25">
      <c r="A122" s="373"/>
      <c r="B122" s="371"/>
      <c r="C122" s="369"/>
      <c r="D122" s="376"/>
      <c r="E122" s="358"/>
      <c r="F122" s="358"/>
      <c r="G122" s="358"/>
      <c r="H122" s="375"/>
      <c r="I122" s="358"/>
      <c r="J122" s="356"/>
      <c r="K122" s="361"/>
      <c r="L122" s="364"/>
      <c r="M122" s="367"/>
      <c r="N122" s="192"/>
      <c r="O122" s="361"/>
      <c r="P122" s="364"/>
      <c r="Q122" s="380"/>
      <c r="R122" s="186">
        <v>2</v>
      </c>
      <c r="S122" s="182" t="s">
        <v>469</v>
      </c>
      <c r="T122" s="183" t="str">
        <f t="shared" si="189"/>
        <v>Probabilidad</v>
      </c>
      <c r="U122" s="187" t="s">
        <v>14</v>
      </c>
      <c r="V122" s="187" t="s">
        <v>9</v>
      </c>
      <c r="W122" s="188" t="str">
        <f t="shared" si="190"/>
        <v>40%</v>
      </c>
      <c r="X122" s="187" t="s">
        <v>19</v>
      </c>
      <c r="Y122" s="187" t="s">
        <v>22</v>
      </c>
      <c r="Z122" s="187" t="s">
        <v>110</v>
      </c>
      <c r="AA122" s="161">
        <f>IFERROR(IF(T122="Probabilidad",(AA121-(+AA121*W122)),IF(T122="Impacto",L122,"")),"")</f>
        <v>0.28799999999999998</v>
      </c>
      <c r="AB122" s="176" t="str">
        <f t="shared" si="192"/>
        <v>Baja</v>
      </c>
      <c r="AC122" s="177">
        <f t="shared" si="193"/>
        <v>0.28799999999999998</v>
      </c>
      <c r="AD122" s="176" t="str">
        <f t="shared" si="194"/>
        <v>Menor</v>
      </c>
      <c r="AE122" s="177">
        <v>0.4</v>
      </c>
      <c r="AF122" s="178" t="str">
        <f t="shared" si="196"/>
        <v>Moderado</v>
      </c>
      <c r="AG122" s="179" t="s">
        <v>122</v>
      </c>
      <c r="AH122" s="182" t="s">
        <v>599</v>
      </c>
      <c r="AI122" s="172" t="s">
        <v>206</v>
      </c>
      <c r="AJ122" s="173">
        <v>44564</v>
      </c>
      <c r="AK122" s="173" t="s">
        <v>408</v>
      </c>
      <c r="AL122" s="182" t="s">
        <v>465</v>
      </c>
      <c r="AM122" s="172"/>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row>
    <row r="123" spans="1:93" s="170" customFormat="1" ht="151.5" customHeight="1" x14ac:dyDescent="0.25">
      <c r="A123" s="373"/>
      <c r="B123" s="372"/>
      <c r="C123" s="369"/>
      <c r="D123" s="376"/>
      <c r="E123" s="358"/>
      <c r="F123" s="358"/>
      <c r="G123" s="358"/>
      <c r="H123" s="375"/>
      <c r="I123" s="358"/>
      <c r="J123" s="356"/>
      <c r="K123" s="362"/>
      <c r="L123" s="365"/>
      <c r="M123" s="367"/>
      <c r="N123" s="192"/>
      <c r="O123" s="362"/>
      <c r="P123" s="365"/>
      <c r="Q123" s="381"/>
      <c r="R123" s="186">
        <v>3</v>
      </c>
      <c r="S123" s="182" t="s">
        <v>394</v>
      </c>
      <c r="T123" s="183" t="str">
        <f t="shared" si="189"/>
        <v>Probabilidad</v>
      </c>
      <c r="U123" s="187" t="s">
        <v>14</v>
      </c>
      <c r="V123" s="187" t="s">
        <v>9</v>
      </c>
      <c r="W123" s="188" t="str">
        <f t="shared" si="190"/>
        <v>40%</v>
      </c>
      <c r="X123" s="187" t="s">
        <v>19</v>
      </c>
      <c r="Y123" s="187" t="s">
        <v>22</v>
      </c>
      <c r="Z123" s="187" t="s">
        <v>110</v>
      </c>
      <c r="AA123" s="161">
        <f>IFERROR(IF(T123="Probabilidad",(AA122-(+A122*W123)),IF(T123="Impacto",L123,"")),"")</f>
        <v>0.28799999999999998</v>
      </c>
      <c r="AB123" s="176" t="str">
        <f t="shared" si="192"/>
        <v>Baja</v>
      </c>
      <c r="AC123" s="177">
        <f t="shared" si="193"/>
        <v>0.28799999999999998</v>
      </c>
      <c r="AD123" s="176" t="str">
        <f t="shared" si="194"/>
        <v>Menor</v>
      </c>
      <c r="AE123" s="177">
        <v>0.4</v>
      </c>
      <c r="AF123" s="178" t="str">
        <f t="shared" si="196"/>
        <v>Moderado</v>
      </c>
      <c r="AG123" s="179" t="s">
        <v>122</v>
      </c>
      <c r="AH123" s="182" t="s">
        <v>599</v>
      </c>
      <c r="AI123" s="172" t="s">
        <v>206</v>
      </c>
      <c r="AJ123" s="173">
        <v>44564</v>
      </c>
      <c r="AK123" s="173" t="s">
        <v>408</v>
      </c>
      <c r="AL123" s="182" t="s">
        <v>465</v>
      </c>
      <c r="AM123" s="172"/>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row>
    <row r="124" spans="1:93" s="170" customFormat="1" ht="151.5" customHeight="1" x14ac:dyDescent="0.25">
      <c r="A124" s="373">
        <v>40</v>
      </c>
      <c r="B124" s="370" t="s">
        <v>470</v>
      </c>
      <c r="C124" s="378" t="s">
        <v>471</v>
      </c>
      <c r="D124" s="368" t="s">
        <v>472</v>
      </c>
      <c r="E124" s="357" t="s">
        <v>120</v>
      </c>
      <c r="F124" s="377" t="s">
        <v>578</v>
      </c>
      <c r="G124" s="377" t="s">
        <v>473</v>
      </c>
      <c r="H124" s="374" t="s">
        <v>579</v>
      </c>
      <c r="I124" s="357" t="s">
        <v>348</v>
      </c>
      <c r="J124" s="355">
        <v>49</v>
      </c>
      <c r="K124" s="360" t="str">
        <f>IF(J124&lt;=0,"",IF(J124&lt;=2,"Muy Baja",IF(J124&lt;=24,"Baja",IF(J124&lt;=500,"Media",IF(J124&lt;=5000,"Alta","Muy Alta")))))</f>
        <v>Media</v>
      </c>
      <c r="L124" s="363">
        <f>IF(K124="","",IF(K124="Muy Baja",0.2,IF(K124="Baja",0.4,IF(K124="Media",0.6,IF(K124="Alta",0.8,IF(K124="Muy Alta",1,))))))</f>
        <v>0.6</v>
      </c>
      <c r="M124" s="366" t="s">
        <v>560</v>
      </c>
      <c r="N124" s="185" t="str">
        <f>IF(NOT(ISERROR(MATCH(M124,'Tabla Impacto'!$B$221:$B$223,0))),'Tabla Impacto'!$F$223&amp;"Por favor no seleccionar los criterios de impacto(Afectación Económica o presupuestal y Pérdida Reputacional)",M124)</f>
        <v xml:space="preserve"> El riesgo afecta la imagen de la entidad con algunos usuarios de relevancia frente al logro de los objetivos</v>
      </c>
      <c r="O124" s="360" t="str">
        <f>IF(OR(N124='Tabla Impacto'!$C$11,N124='Tabla Impacto'!$D$11),"Leve",IF(OR(N124='Tabla Impacto'!$C$12,N124='Tabla Impacto'!$D$12),"Menor",IF(OR(N124='Tabla Impacto'!$C$13,N124='Tabla Impacto'!$D$13),"Moderado",IF(OR(N124='Tabla Impacto'!$C$14,N124='Tabla Impacto'!$D$14),"Mayor",IF(OR(N124='Tabla Impacto'!$C$15,N124='Tabla Impacto'!$D$15),"Catastrófico","")))))</f>
        <v>Moderado</v>
      </c>
      <c r="P124" s="363">
        <f>IF(O124="","",IF(O124="Leve",0.2,IF(O124="Menor",0.4,IF(O124="Moderado",0.6,IF(O124="Mayor",0.8,IF(O124="Catastrófico",1,))))))</f>
        <v>0.6</v>
      </c>
      <c r="Q124" s="379" t="str">
        <f>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Moderado</v>
      </c>
      <c r="R124" s="186">
        <v>1</v>
      </c>
      <c r="S124" s="194" t="s">
        <v>580</v>
      </c>
      <c r="T124" s="183" t="str">
        <f t="shared" si="189"/>
        <v>Probabilidad</v>
      </c>
      <c r="U124" s="187" t="s">
        <v>14</v>
      </c>
      <c r="V124" s="187" t="s">
        <v>9</v>
      </c>
      <c r="W124" s="188" t="str">
        <f t="shared" si="190"/>
        <v>40%</v>
      </c>
      <c r="X124" s="187" t="s">
        <v>19</v>
      </c>
      <c r="Y124" s="187" t="s">
        <v>22</v>
      </c>
      <c r="Z124" s="187" t="s">
        <v>110</v>
      </c>
      <c r="AA124" s="161">
        <f t="shared" si="191"/>
        <v>0.36</v>
      </c>
      <c r="AB124" s="176" t="str">
        <f t="shared" si="192"/>
        <v>Baja</v>
      </c>
      <c r="AC124" s="177">
        <f t="shared" si="193"/>
        <v>0.36</v>
      </c>
      <c r="AD124" s="176" t="str">
        <f t="shared" si="194"/>
        <v>Moderado</v>
      </c>
      <c r="AE124" s="177">
        <f t="shared" si="195"/>
        <v>0.6</v>
      </c>
      <c r="AF124" s="178" t="str">
        <f t="shared" si="196"/>
        <v>Moderado</v>
      </c>
      <c r="AG124" s="179" t="s">
        <v>122</v>
      </c>
      <c r="AH124" s="195" t="s">
        <v>475</v>
      </c>
      <c r="AI124" s="174" t="s">
        <v>474</v>
      </c>
      <c r="AJ124" s="173" t="s">
        <v>199</v>
      </c>
      <c r="AK124" s="173" t="s">
        <v>476</v>
      </c>
      <c r="AL124" s="174" t="s">
        <v>581</v>
      </c>
      <c r="AM124" s="172"/>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row>
    <row r="125" spans="1:93" s="170" customFormat="1" ht="151.5" customHeight="1" x14ac:dyDescent="0.25">
      <c r="A125" s="373"/>
      <c r="B125" s="371"/>
      <c r="C125" s="376"/>
      <c r="D125" s="376"/>
      <c r="E125" s="358"/>
      <c r="F125" s="358"/>
      <c r="G125" s="358"/>
      <c r="H125" s="375"/>
      <c r="I125" s="358"/>
      <c r="J125" s="356"/>
      <c r="K125" s="361"/>
      <c r="L125" s="364"/>
      <c r="M125" s="367"/>
      <c r="N125" s="192"/>
      <c r="O125" s="361"/>
      <c r="P125" s="364"/>
      <c r="Q125" s="380"/>
      <c r="R125" s="186">
        <v>2</v>
      </c>
      <c r="S125" s="196" t="s">
        <v>570</v>
      </c>
      <c r="T125" s="183" t="str">
        <f t="shared" si="189"/>
        <v>Probabilidad</v>
      </c>
      <c r="U125" s="187" t="s">
        <v>15</v>
      </c>
      <c r="V125" s="187" t="s">
        <v>9</v>
      </c>
      <c r="W125" s="188" t="str">
        <f t="shared" si="190"/>
        <v>30%</v>
      </c>
      <c r="X125" s="187" t="s">
        <v>19</v>
      </c>
      <c r="Y125" s="187" t="s">
        <v>23</v>
      </c>
      <c r="Z125" s="187" t="s">
        <v>110</v>
      </c>
      <c r="AA125" s="161">
        <f>IFERROR(IF(T125="Probabilidad",(AA124-(+AA124*W125)),IF(T125="Impacto",L125,"")),"")</f>
        <v>0.252</v>
      </c>
      <c r="AB125" s="176" t="str">
        <f t="shared" si="192"/>
        <v>Baja</v>
      </c>
      <c r="AC125" s="177">
        <f t="shared" si="193"/>
        <v>0.252</v>
      </c>
      <c r="AD125" s="176" t="str">
        <f t="shared" si="194"/>
        <v>Leve</v>
      </c>
      <c r="AE125" s="177">
        <f t="shared" si="195"/>
        <v>0</v>
      </c>
      <c r="AF125" s="178" t="str">
        <f t="shared" si="196"/>
        <v>Bajo</v>
      </c>
      <c r="AG125" s="179" t="s">
        <v>122</v>
      </c>
      <c r="AH125" s="195" t="s">
        <v>582</v>
      </c>
      <c r="AI125" s="197" t="s">
        <v>206</v>
      </c>
      <c r="AJ125" s="173" t="s">
        <v>199</v>
      </c>
      <c r="AK125" s="173" t="s">
        <v>199</v>
      </c>
      <c r="AL125" s="195" t="s">
        <v>477</v>
      </c>
      <c r="AM125" s="172"/>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4"/>
      <c r="BR125" s="144"/>
      <c r="BS125" s="144"/>
      <c r="BT125" s="144"/>
      <c r="BU125" s="144"/>
      <c r="BV125" s="144"/>
      <c r="BW125" s="144"/>
      <c r="BX125" s="144"/>
      <c r="BY125" s="144"/>
      <c r="BZ125" s="144"/>
      <c r="CA125" s="144"/>
      <c r="CB125" s="144"/>
      <c r="CC125" s="144"/>
      <c r="CD125" s="144"/>
      <c r="CE125" s="144"/>
      <c r="CF125" s="144"/>
      <c r="CG125" s="144"/>
      <c r="CH125" s="144"/>
      <c r="CI125" s="144"/>
      <c r="CJ125" s="144"/>
      <c r="CK125" s="144"/>
      <c r="CL125" s="144"/>
      <c r="CM125" s="144"/>
      <c r="CN125" s="144"/>
      <c r="CO125" s="144"/>
    </row>
    <row r="126" spans="1:93" s="171" customFormat="1" ht="151.5" customHeight="1" x14ac:dyDescent="0.25">
      <c r="A126" s="373"/>
      <c r="B126" s="372"/>
      <c r="C126" s="376"/>
      <c r="D126" s="376"/>
      <c r="E126" s="358"/>
      <c r="F126" s="358"/>
      <c r="G126" s="358"/>
      <c r="H126" s="375"/>
      <c r="I126" s="358"/>
      <c r="J126" s="356"/>
      <c r="K126" s="362"/>
      <c r="L126" s="365"/>
      <c r="M126" s="367"/>
      <c r="N126" s="192"/>
      <c r="O126" s="362"/>
      <c r="P126" s="365"/>
      <c r="Q126" s="381"/>
      <c r="R126" s="186">
        <v>3</v>
      </c>
      <c r="S126" s="182"/>
      <c r="T126" s="183" t="str">
        <f t="shared" si="189"/>
        <v/>
      </c>
      <c r="U126" s="187"/>
      <c r="V126" s="187"/>
      <c r="W126" s="188"/>
      <c r="X126" s="187"/>
      <c r="Y126" s="187"/>
      <c r="Z126" s="187"/>
      <c r="AA126" s="161"/>
      <c r="AB126" s="176"/>
      <c r="AC126" s="177"/>
      <c r="AD126" s="176"/>
      <c r="AE126" s="177"/>
      <c r="AF126" s="178"/>
      <c r="AG126" s="179"/>
      <c r="AH126" s="182"/>
      <c r="AI126" s="172"/>
      <c r="AJ126" s="173"/>
      <c r="AK126" s="173"/>
      <c r="AL126" s="182"/>
      <c r="AM126" s="172"/>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row>
    <row r="127" spans="1:93" s="170" customFormat="1" ht="151.5" customHeight="1" x14ac:dyDescent="0.25">
      <c r="A127" s="373">
        <v>41</v>
      </c>
      <c r="B127" s="370" t="s">
        <v>470</v>
      </c>
      <c r="C127" s="378" t="s">
        <v>471</v>
      </c>
      <c r="D127" s="368" t="s">
        <v>472</v>
      </c>
      <c r="E127" s="357" t="s">
        <v>120</v>
      </c>
      <c r="F127" s="377" t="s">
        <v>583</v>
      </c>
      <c r="G127" s="377" t="s">
        <v>584</v>
      </c>
      <c r="H127" s="374" t="s">
        <v>585</v>
      </c>
      <c r="I127" s="357" t="s">
        <v>348</v>
      </c>
      <c r="J127" s="355">
        <v>60</v>
      </c>
      <c r="K127" s="360" t="str">
        <f>IF(J127&lt;=0,"",IF(J127&lt;=2,"Muy Baja",IF(J127&lt;=24,"Baja",IF(J127&lt;=500,"Media",IF(J127&lt;=5000,"Alta","Muy Alta")))))</f>
        <v>Media</v>
      </c>
      <c r="L127" s="363">
        <f>IF(K127="","",IF(K127="Muy Baja",0.2,IF(K127="Baja",0.4,IF(K127="Media",0.6,IF(K127="Alta",0.8,IF(K127="Muy Alta",1,))))))</f>
        <v>0.6</v>
      </c>
      <c r="M127" s="366" t="s">
        <v>560</v>
      </c>
      <c r="N127" s="185" t="str">
        <f>IF(NOT(ISERROR(MATCH(M127,'Tabla Impacto'!$B$221:$B$223,0))),'Tabla Impacto'!$F$223&amp;"Por favor no seleccionar los criterios de impacto(Afectación Económica o presupuestal y Pérdida Reputacional)",M127)</f>
        <v xml:space="preserve"> El riesgo afecta la imagen de la entidad con algunos usuarios de relevancia frente al logro de los objetivos</v>
      </c>
      <c r="O127" s="360" t="str">
        <f>IF(OR(N127='Tabla Impacto'!$C$11,N127='Tabla Impacto'!$D$11),"Leve",IF(OR(N127='Tabla Impacto'!$C$12,N127='Tabla Impacto'!$D$12),"Menor",IF(OR(N127='Tabla Impacto'!$C$13,N127='Tabla Impacto'!$D$13),"Moderado",IF(OR(N127='Tabla Impacto'!$C$14,N127='Tabla Impacto'!$D$14),"Mayor",IF(OR(N127='Tabla Impacto'!$C$15,N127='Tabla Impacto'!$D$15),"Catastrófico","")))))</f>
        <v>Moderado</v>
      </c>
      <c r="P127" s="363">
        <f>IF(O127="","",IF(O127="Leve",0.2,IF(O127="Menor",0.4,IF(O127="Moderado",0.6,IF(O127="Mayor",0.8,IF(O127="Catastrófico",1,))))))</f>
        <v>0.6</v>
      </c>
      <c r="Q127" s="379" t="str">
        <f>IF(OR(AND(K127="Muy Baja",O127="Leve"),AND(K127="Muy Baja",O127="Menor"),AND(K127="Baja",O127="Leve")),"Bajo",IF(OR(AND(K127="Muy baja",O127="Moderado"),AND(K127="Baja",O127="Menor"),AND(K127="Baja",O127="Moderado"),AND(K127="Media",O127="Leve"),AND(K127="Media",O127="Menor"),AND(K127="Media",O127="Moderado"),AND(K127="Alta",O127="Leve"),AND(K127="Alta",O127="Menor")),"Moderado",IF(OR(AND(K127="Muy Baja",O127="Mayor"),AND(K127="Baja",O127="Mayor"),AND(K127="Media",O127="Mayor"),AND(K127="Alta",O127="Moderado"),AND(K127="Alta",O127="Mayor"),AND(K127="Muy Alta",O127="Leve"),AND(K127="Muy Alta",O127="Menor"),AND(K127="Muy Alta",O127="Moderado"),AND(K127="Muy Alta",O127="Mayor")),"Alto",IF(OR(AND(K127="Muy Baja",O127="Catastrófico"),AND(K127="Baja",O127="Catastrófico"),AND(K127="Media",O127="Catastrófico"),AND(K127="Alta",O127="Catastrófico"),AND(K127="Muy Alta",O127="Catastrófico")),"Extremo",""))))</f>
        <v>Moderado</v>
      </c>
      <c r="R127" s="186">
        <v>1</v>
      </c>
      <c r="S127" s="182" t="s">
        <v>593</v>
      </c>
      <c r="T127" s="183" t="str">
        <f t="shared" ref="T127:T156" si="197">IF(OR(U127="Preventivo",U127="Detectivo"),"Probabilidad",IF(U127="Correctivo","Impacto",""))</f>
        <v>Probabilidad</v>
      </c>
      <c r="U127" s="187" t="s">
        <v>15</v>
      </c>
      <c r="V127" s="187" t="s">
        <v>9</v>
      </c>
      <c r="W127" s="188" t="str">
        <f t="shared" ref="W127:W156" si="198">IF(AND(U127="Preventivo",V127="Automático"),"50%",IF(AND(U127="Preventivo",V127="Manual"),"40%",IF(AND(U127="Detectivo",V127="Automático"),"40%",IF(AND(U127="Detectivo",V127="Manual"),"30%",IF(AND(U127="Correctivo",V127="Automático"),"35%",IF(AND(U127="Correctivo",V127="Manual"),"25%",""))))))</f>
        <v>30%</v>
      </c>
      <c r="X127" s="187" t="s">
        <v>20</v>
      </c>
      <c r="Y127" s="187" t="s">
        <v>23</v>
      </c>
      <c r="Z127" s="187" t="s">
        <v>111</v>
      </c>
      <c r="AA127" s="161">
        <f t="shared" ref="AA127:AA156" si="199">IFERROR(IF(T127="Probabilidad",(L127-(+L127*W127)),IF(T127="Impacto",L127,"")),"")</f>
        <v>0.42</v>
      </c>
      <c r="AB127" s="176" t="str">
        <f t="shared" ref="AB127:AB156" si="200">IFERROR(IF(AA127="","",IF(AA127&lt;=0.2,"Muy Baja",IF(AA127&lt;=0.4,"Baja",IF(AA127&lt;=0.6,"Media",IF(AA127&lt;=0.8,"Alta","Muy Alta"))))),"")</f>
        <v>Media</v>
      </c>
      <c r="AC127" s="177">
        <f t="shared" ref="AC127:AC156" si="201">+AA127</f>
        <v>0.42</v>
      </c>
      <c r="AD127" s="176" t="str">
        <f t="shared" ref="AD127:AD156" si="202">IFERROR(IF(AE127="","",IF(AE127&lt;=0.2,"Leve",IF(AE127&lt;=0.4,"Menor",IF(AE127&lt;=0.6,"Moderado",IF(AE127&lt;=0.8,"Mayor","Catastrófico"))))),"")</f>
        <v>Moderado</v>
      </c>
      <c r="AE127" s="177">
        <f t="shared" ref="AE127:AE156" si="203">IFERROR(IF(T127="Impacto",(P127-(+P127*W127)),IF(T127="Probabilidad",P127,"")),"")</f>
        <v>0.6</v>
      </c>
      <c r="AF127" s="178" t="str">
        <f t="shared" ref="AF127:AF156" si="204">IFERROR(IF(OR(AND(AB127="Muy Baja",AD127="Leve"),AND(AB127="Muy Baja",AD127="Menor"),AND(AB127="Baja",AD127="Leve")),"Bajo",IF(OR(AND(AB127="Muy baja",AD127="Moderado"),AND(AB127="Baja",AD127="Menor"),AND(AB127="Baja",AD127="Moderado"),AND(AB127="Media",AD127="Leve"),AND(AB127="Media",AD127="Menor"),AND(AB127="Media",AD127="Moderado"),AND(AB127="Alta",AD127="Leve"),AND(AB127="Alta",AD127="Menor")),"Moderado",IF(OR(AND(AB127="Muy Baja",AD127="Mayor"),AND(AB127="Baja",AD127="Mayor"),AND(AB127="Media",AD127="Mayor"),AND(AB127="Alta",AD127="Moderado"),AND(AB127="Alta",AD127="Mayor"),AND(AB127="Muy Alta",AD127="Leve"),AND(AB127="Muy Alta",AD127="Menor"),AND(AB127="Muy Alta",AD127="Moderado"),AND(AB127="Muy Alta",AD127="Mayor")),"Alto",IF(OR(AND(AB127="Muy Baja",AD127="Catastrófico"),AND(AB127="Baja",AD127="Catastrófico"),AND(AB127="Media",AD127="Catastrófico"),AND(AB127="Alta",AD127="Catastrófico"),AND(AB127="Muy Alta",AD127="Catastrófico")),"Extremo","")))),"")</f>
        <v>Moderado</v>
      </c>
      <c r="AG127" s="179" t="s">
        <v>122</v>
      </c>
      <c r="AH127" s="182" t="s">
        <v>586</v>
      </c>
      <c r="AI127" s="172" t="s">
        <v>474</v>
      </c>
      <c r="AJ127" s="173" t="s">
        <v>199</v>
      </c>
      <c r="AK127" s="173" t="s">
        <v>199</v>
      </c>
      <c r="AL127" s="182" t="s">
        <v>478</v>
      </c>
      <c r="AM127" s="172"/>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4"/>
      <c r="CH127" s="144"/>
      <c r="CI127" s="144"/>
      <c r="CJ127" s="144"/>
      <c r="CK127" s="144"/>
      <c r="CL127" s="144"/>
      <c r="CM127" s="144"/>
      <c r="CN127" s="144"/>
      <c r="CO127" s="144"/>
    </row>
    <row r="128" spans="1:93" s="171" customFormat="1" ht="151.5" customHeight="1" x14ac:dyDescent="0.25">
      <c r="A128" s="373"/>
      <c r="B128" s="371"/>
      <c r="C128" s="376"/>
      <c r="D128" s="376"/>
      <c r="E128" s="358"/>
      <c r="F128" s="358"/>
      <c r="G128" s="358"/>
      <c r="H128" s="375"/>
      <c r="I128" s="358"/>
      <c r="J128" s="356"/>
      <c r="K128" s="361"/>
      <c r="L128" s="364"/>
      <c r="M128" s="367"/>
      <c r="N128" s="192"/>
      <c r="O128" s="361"/>
      <c r="P128" s="364"/>
      <c r="Q128" s="380"/>
      <c r="R128" s="186">
        <v>2</v>
      </c>
      <c r="S128" s="182"/>
      <c r="T128" s="183" t="str">
        <f t="shared" si="197"/>
        <v/>
      </c>
      <c r="U128" s="187"/>
      <c r="V128" s="187"/>
      <c r="W128" s="188"/>
      <c r="X128" s="187"/>
      <c r="Y128" s="187"/>
      <c r="Z128" s="187"/>
      <c r="AA128" s="161" t="str">
        <f>IFERROR(IF(T128="Probabilidad",(AA127-(+AA127*W128)),IF(T128="Impacto",L128,"")),"")</f>
        <v/>
      </c>
      <c r="AB128" s="176" t="str">
        <f t="shared" si="200"/>
        <v/>
      </c>
      <c r="AC128" s="177" t="str">
        <f t="shared" si="201"/>
        <v/>
      </c>
      <c r="AD128" s="176" t="str">
        <f t="shared" si="202"/>
        <v/>
      </c>
      <c r="AE128" s="177" t="str">
        <f t="shared" si="203"/>
        <v/>
      </c>
      <c r="AF128" s="178" t="str">
        <f t="shared" si="204"/>
        <v/>
      </c>
      <c r="AG128" s="179"/>
      <c r="AH128" s="182"/>
      <c r="AI128" s="172"/>
      <c r="AJ128" s="173"/>
      <c r="AK128" s="173"/>
      <c r="AL128" s="182"/>
      <c r="AM128" s="172"/>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c r="BM128" s="144"/>
      <c r="BN128" s="144"/>
      <c r="BO128" s="144"/>
      <c r="BP128" s="144"/>
      <c r="BQ128" s="144"/>
      <c r="BR128" s="144"/>
      <c r="BS128" s="144"/>
      <c r="BT128" s="144"/>
      <c r="BU128" s="144"/>
      <c r="BV128" s="144"/>
      <c r="BW128" s="144"/>
      <c r="BX128" s="144"/>
      <c r="BY128" s="144"/>
      <c r="BZ128" s="144"/>
      <c r="CA128" s="144"/>
      <c r="CB128" s="144"/>
      <c r="CC128" s="144"/>
      <c r="CD128" s="144"/>
      <c r="CE128" s="144"/>
      <c r="CF128" s="144"/>
      <c r="CG128" s="144"/>
      <c r="CH128" s="144"/>
      <c r="CI128" s="144"/>
      <c r="CJ128" s="144"/>
      <c r="CK128" s="144"/>
      <c r="CL128" s="144"/>
      <c r="CM128" s="144"/>
      <c r="CN128" s="144"/>
      <c r="CO128" s="144"/>
    </row>
    <row r="129" spans="1:71" s="171" customFormat="1" ht="151.5" customHeight="1" x14ac:dyDescent="0.25">
      <c r="A129" s="373"/>
      <c r="B129" s="372"/>
      <c r="C129" s="376"/>
      <c r="D129" s="376"/>
      <c r="E129" s="358"/>
      <c r="F129" s="358"/>
      <c r="G129" s="358"/>
      <c r="H129" s="375"/>
      <c r="I129" s="358"/>
      <c r="J129" s="356"/>
      <c r="K129" s="362"/>
      <c r="L129" s="365"/>
      <c r="M129" s="367"/>
      <c r="N129" s="192"/>
      <c r="O129" s="362"/>
      <c r="P129" s="365"/>
      <c r="Q129" s="381"/>
      <c r="R129" s="186">
        <v>3</v>
      </c>
      <c r="S129" s="182"/>
      <c r="T129" s="183" t="str">
        <f t="shared" si="197"/>
        <v/>
      </c>
      <c r="U129" s="187"/>
      <c r="V129" s="187"/>
      <c r="W129" s="188"/>
      <c r="X129" s="187"/>
      <c r="Y129" s="187"/>
      <c r="Z129" s="187"/>
      <c r="AA129" s="161" t="str">
        <f>IFERROR(IF(T129="Probabilidad",(AA128-(+AA128*W129)),IF(T129="Impacto",L129,"")),"")</f>
        <v/>
      </c>
      <c r="AB129" s="176" t="str">
        <f t="shared" si="200"/>
        <v/>
      </c>
      <c r="AC129" s="177" t="str">
        <f t="shared" si="201"/>
        <v/>
      </c>
      <c r="AD129" s="176" t="str">
        <f t="shared" si="202"/>
        <v/>
      </c>
      <c r="AE129" s="177" t="str">
        <f t="shared" si="203"/>
        <v/>
      </c>
      <c r="AF129" s="178" t="str">
        <f t="shared" si="204"/>
        <v/>
      </c>
      <c r="AG129" s="179"/>
      <c r="AH129" s="182"/>
      <c r="AI129" s="172"/>
      <c r="AJ129" s="173"/>
      <c r="AK129" s="173"/>
      <c r="AL129" s="182"/>
      <c r="AM129" s="172"/>
    </row>
    <row r="130" spans="1:71" s="170" customFormat="1" ht="151.5" customHeight="1" x14ac:dyDescent="0.25">
      <c r="A130" s="373">
        <v>42</v>
      </c>
      <c r="B130" s="370" t="s">
        <v>470</v>
      </c>
      <c r="C130" s="378" t="s">
        <v>471</v>
      </c>
      <c r="D130" s="368" t="s">
        <v>472</v>
      </c>
      <c r="E130" s="357" t="s">
        <v>120</v>
      </c>
      <c r="F130" s="377" t="s">
        <v>479</v>
      </c>
      <c r="G130" s="357" t="s">
        <v>571</v>
      </c>
      <c r="H130" s="390" t="s">
        <v>572</v>
      </c>
      <c r="I130" s="357" t="s">
        <v>116</v>
      </c>
      <c r="J130" s="355">
        <v>13</v>
      </c>
      <c r="K130" s="360" t="str">
        <f>IF(J130&lt;=0,"",IF(J130&lt;=2,"Muy Baja",IF(J130&lt;=24,"Baja",IF(J130&lt;=500,"Media",IF(J130&lt;=5000,"Alta","Muy Alta")))))</f>
        <v>Baja</v>
      </c>
      <c r="L130" s="363">
        <f>IF(K130="","",IF(K130="Muy Baja",0.2,IF(K130="Baja",0.4,IF(K130="Media",0.6,IF(K130="Alta",0.8,IF(K130="Muy Alta",1,))))))</f>
        <v>0.4</v>
      </c>
      <c r="M130" s="366" t="s">
        <v>560</v>
      </c>
      <c r="N130" s="185" t="str">
        <f>IF(NOT(ISERROR(MATCH(M130,'Tabla Impacto'!$B$221:$B$223,0))),'Tabla Impacto'!$F$223&amp;"Por favor no seleccionar los criterios de impacto(Afectación Económica o presupuestal y Pérdida Reputacional)",M130)</f>
        <v xml:space="preserve"> El riesgo afecta la imagen de la entidad con algunos usuarios de relevancia frente al logro de los objetivos</v>
      </c>
      <c r="O130" s="360" t="str">
        <f>IF(OR(N130='Tabla Impacto'!$C$11,N130='Tabla Impacto'!$D$11),"Leve",IF(OR(N130='Tabla Impacto'!$C$12,N130='Tabla Impacto'!$D$12),"Menor",IF(OR(N130='Tabla Impacto'!$C$13,N130='Tabla Impacto'!$D$13),"Moderado",IF(OR(N130='Tabla Impacto'!$C$14,N130='Tabla Impacto'!$D$14),"Mayor",IF(OR(N130='Tabla Impacto'!$C$15,N130='Tabla Impacto'!$D$15),"Catastrófico","")))))</f>
        <v>Moderado</v>
      </c>
      <c r="P130" s="363">
        <f>IF(O130="","",IF(O130="Leve",0.2,IF(O130="Menor",0.4,IF(O130="Moderado",0.6,IF(O130="Mayor",0.8,IF(O130="Catastrófico",1,))))))</f>
        <v>0.6</v>
      </c>
      <c r="Q130" s="379" t="str">
        <f>IF(OR(AND(K130="Muy Baja",O130="Leve"),AND(K130="Muy Baja",O130="Menor"),AND(K130="Baja",O130="Leve")),"Bajo",IF(OR(AND(K130="Muy baja",O130="Moderado"),AND(K130="Baja",O130="Menor"),AND(K130="Baja",O130="Moderado"),AND(K130="Media",O130="Leve"),AND(K130="Media",O130="Menor"),AND(K130="Media",O130="Moderado"),AND(K130="Alta",O130="Leve"),AND(K130="Alta",O130="Menor")),"Moderado",IF(OR(AND(K130="Muy Baja",O130="Mayor"),AND(K130="Baja",O130="Mayor"),AND(K130="Media",O130="Mayor"),AND(K130="Alta",O130="Moderado"),AND(K130="Alta",O130="Mayor"),AND(K130="Muy Alta",O130="Leve"),AND(K130="Muy Alta",O130="Menor"),AND(K130="Muy Alta",O130="Moderado"),AND(K130="Muy Alta",O130="Mayor")),"Alto",IF(OR(AND(K130="Muy Baja",O130="Catastrófico"),AND(K130="Baja",O130="Catastrófico"),AND(K130="Media",O130="Catastrófico"),AND(K130="Alta",O130="Catastrófico"),AND(K130="Muy Alta",O130="Catastrófico")),"Extremo",""))))</f>
        <v>Moderado</v>
      </c>
      <c r="R130" s="186">
        <v>1</v>
      </c>
      <c r="S130" s="198" t="s">
        <v>587</v>
      </c>
      <c r="T130" s="183" t="str">
        <f t="shared" si="197"/>
        <v>Probabilidad</v>
      </c>
      <c r="U130" s="187" t="s">
        <v>15</v>
      </c>
      <c r="V130" s="187" t="s">
        <v>9</v>
      </c>
      <c r="W130" s="188" t="str">
        <f t="shared" si="198"/>
        <v>30%</v>
      </c>
      <c r="X130" s="187" t="s">
        <v>20</v>
      </c>
      <c r="Y130" s="187" t="s">
        <v>22</v>
      </c>
      <c r="Z130" s="187" t="s">
        <v>110</v>
      </c>
      <c r="AA130" s="161">
        <f t="shared" si="199"/>
        <v>0.28000000000000003</v>
      </c>
      <c r="AB130" s="176" t="str">
        <f t="shared" si="200"/>
        <v>Baja</v>
      </c>
      <c r="AC130" s="177">
        <f t="shared" si="201"/>
        <v>0.28000000000000003</v>
      </c>
      <c r="AD130" s="176" t="str">
        <f t="shared" si="202"/>
        <v>Moderado</v>
      </c>
      <c r="AE130" s="177">
        <f t="shared" si="203"/>
        <v>0.6</v>
      </c>
      <c r="AF130" s="178" t="str">
        <f t="shared" si="204"/>
        <v>Moderado</v>
      </c>
      <c r="AG130" s="179" t="s">
        <v>122</v>
      </c>
      <c r="AH130" s="182" t="s">
        <v>588</v>
      </c>
      <c r="AI130" s="172" t="s">
        <v>219</v>
      </c>
      <c r="AJ130" s="173" t="s">
        <v>199</v>
      </c>
      <c r="AK130" s="173" t="s">
        <v>199</v>
      </c>
      <c r="AL130" s="182" t="s">
        <v>480</v>
      </c>
      <c r="AM130" s="172"/>
    </row>
    <row r="131" spans="1:71" s="171" customFormat="1" ht="151.5" customHeight="1" x14ac:dyDescent="0.25">
      <c r="A131" s="373"/>
      <c r="B131" s="371"/>
      <c r="C131" s="376"/>
      <c r="D131" s="376"/>
      <c r="E131" s="358"/>
      <c r="F131" s="358"/>
      <c r="G131" s="358"/>
      <c r="H131" s="375"/>
      <c r="I131" s="358"/>
      <c r="J131" s="356"/>
      <c r="K131" s="361"/>
      <c r="L131" s="364"/>
      <c r="M131" s="367"/>
      <c r="N131" s="192"/>
      <c r="O131" s="361"/>
      <c r="P131" s="364"/>
      <c r="Q131" s="380"/>
      <c r="R131" s="186">
        <v>2</v>
      </c>
      <c r="S131" s="182"/>
      <c r="T131" s="183" t="str">
        <f t="shared" si="197"/>
        <v/>
      </c>
      <c r="U131" s="187"/>
      <c r="V131" s="187"/>
      <c r="W131" s="188"/>
      <c r="X131" s="187"/>
      <c r="Y131" s="187"/>
      <c r="Z131" s="187"/>
      <c r="AA131" s="161" t="str">
        <f>IFERROR(IF(T131="Probabilidad",(AA130-(+AA130*W131)),IF(T131="Impacto",L131,"")),"")</f>
        <v/>
      </c>
      <c r="AB131" s="176" t="str">
        <f t="shared" si="200"/>
        <v/>
      </c>
      <c r="AC131" s="177" t="str">
        <f t="shared" si="201"/>
        <v/>
      </c>
      <c r="AD131" s="176" t="str">
        <f t="shared" si="202"/>
        <v/>
      </c>
      <c r="AE131" s="177" t="str">
        <f t="shared" si="203"/>
        <v/>
      </c>
      <c r="AF131" s="178" t="str">
        <f t="shared" si="204"/>
        <v/>
      </c>
      <c r="AG131" s="179"/>
      <c r="AH131" s="182"/>
      <c r="AI131" s="172"/>
      <c r="AJ131" s="173"/>
      <c r="AK131" s="173"/>
      <c r="AL131" s="182"/>
      <c r="AM131" s="172"/>
    </row>
    <row r="132" spans="1:71" s="171" customFormat="1" ht="151.5" customHeight="1" x14ac:dyDescent="0.25">
      <c r="A132" s="373"/>
      <c r="B132" s="372"/>
      <c r="C132" s="376"/>
      <c r="D132" s="376"/>
      <c r="E132" s="358"/>
      <c r="F132" s="358"/>
      <c r="G132" s="358"/>
      <c r="H132" s="375"/>
      <c r="I132" s="358"/>
      <c r="J132" s="356"/>
      <c r="K132" s="362"/>
      <c r="L132" s="365"/>
      <c r="M132" s="367"/>
      <c r="N132" s="192"/>
      <c r="O132" s="362"/>
      <c r="P132" s="365"/>
      <c r="Q132" s="381"/>
      <c r="R132" s="186">
        <v>3</v>
      </c>
      <c r="S132" s="182"/>
      <c r="T132" s="183" t="str">
        <f t="shared" si="197"/>
        <v/>
      </c>
      <c r="U132" s="187"/>
      <c r="V132" s="187"/>
      <c r="W132" s="188"/>
      <c r="X132" s="187"/>
      <c r="Y132" s="187"/>
      <c r="Z132" s="187"/>
      <c r="AA132" s="161" t="str">
        <f>IFERROR(IF(T132="Probabilidad",(AA131-(+AA131*W132)),IF(T132="Impacto",L132,"")),"")</f>
        <v/>
      </c>
      <c r="AB132" s="176" t="str">
        <f t="shared" si="200"/>
        <v/>
      </c>
      <c r="AC132" s="177" t="str">
        <f t="shared" si="201"/>
        <v/>
      </c>
      <c r="AD132" s="176" t="str">
        <f t="shared" si="202"/>
        <v/>
      </c>
      <c r="AE132" s="177" t="str">
        <f t="shared" si="203"/>
        <v/>
      </c>
      <c r="AF132" s="178" t="str">
        <f t="shared" si="204"/>
        <v/>
      </c>
      <c r="AG132" s="179"/>
      <c r="AH132" s="182"/>
      <c r="AI132" s="172"/>
      <c r="AJ132" s="173"/>
      <c r="AK132" s="173"/>
      <c r="AL132" s="182"/>
      <c r="AM132" s="172"/>
    </row>
    <row r="133" spans="1:71" s="170" customFormat="1" ht="151.5" customHeight="1" x14ac:dyDescent="0.25">
      <c r="A133" s="373">
        <v>43</v>
      </c>
      <c r="B133" s="370" t="s">
        <v>336</v>
      </c>
      <c r="C133" s="368" t="s">
        <v>337</v>
      </c>
      <c r="D133" s="368" t="s">
        <v>338</v>
      </c>
      <c r="E133" s="357" t="s">
        <v>120</v>
      </c>
      <c r="F133" s="377" t="s">
        <v>548</v>
      </c>
      <c r="G133" s="357" t="s">
        <v>481</v>
      </c>
      <c r="H133" s="374" t="s">
        <v>482</v>
      </c>
      <c r="I133" s="357" t="s">
        <v>115</v>
      </c>
      <c r="J133" s="355">
        <v>53</v>
      </c>
      <c r="K133" s="360" t="str">
        <f>IF(J133&lt;=0,"",IF(J133&lt;=2,"Muy Baja",IF(J133&lt;=24,"Baja",IF(J133&lt;=500,"Media",IF(J133&lt;=5000,"Alta","Muy Alta")))))</f>
        <v>Media</v>
      </c>
      <c r="L133" s="363">
        <f>IF(K133="","",IF(K133="Muy Baja",0.2,IF(K133="Baja",0.4,IF(K133="Media",0.6,IF(K133="Alta",0.8,IF(K133="Muy Alta",1,))))))</f>
        <v>0.6</v>
      </c>
      <c r="M133" s="366" t="s">
        <v>567</v>
      </c>
      <c r="N133" s="185" t="str">
        <f>IF(NOT(ISERROR(MATCH(M133,'Tabla Impacto'!$B$221:$B$223,0))),'Tabla Impacto'!$F$223&amp;"Por favor no seleccionar los criterios de impacto(Afectación Económica o presupuestal y Pérdida Reputacional)",M133)</f>
        <v xml:space="preserve"> El riesgo afecta la imagen de la entidad con efecto publicitario sostenido a nivel de sector administrativo, nivel departamental o municipal</v>
      </c>
      <c r="O133" s="360" t="str">
        <f>IF(OR(N133='Tabla Impacto'!$C$11,N133='Tabla Impacto'!$D$11),"Leve",IF(OR(N133='Tabla Impacto'!$C$12,N133='Tabla Impacto'!$D$12),"Menor",IF(OR(N133='Tabla Impacto'!$C$13,N133='Tabla Impacto'!$D$13),"Moderado",IF(OR(N133='Tabla Impacto'!$C$14,N133='Tabla Impacto'!$D$14),"Mayor",IF(OR(N133='Tabla Impacto'!$C$15,N133='Tabla Impacto'!$D$15),"Catastrófico","")))))</f>
        <v>Mayor</v>
      </c>
      <c r="P133" s="363">
        <f>IF(O133="","",IF(O133="Leve",0.2,IF(O133="Menor",0.4,IF(O133="Moderado",0.6,IF(O133="Mayor",0.8,IF(O133="Catastrófico",1,))))))</f>
        <v>0.8</v>
      </c>
      <c r="Q133" s="379" t="str">
        <f>IF(OR(AND(K133="Muy Baja",O133="Leve"),AND(K133="Muy Baja",O133="Menor"),AND(K133="Baja",O133="Leve")),"Bajo",IF(OR(AND(K133="Muy baja",O133="Moderado"),AND(K133="Baja",O133="Menor"),AND(K133="Baja",O133="Moderado"),AND(K133="Media",O133="Leve"),AND(K133="Media",O133="Menor"),AND(K133="Media",O133="Moderado"),AND(K133="Alta",O133="Leve"),AND(K133="Alta",O133="Menor")),"Moderado",IF(OR(AND(K133="Muy Baja",O133="Mayor"),AND(K133="Baja",O133="Mayor"),AND(K133="Media",O133="Mayor"),AND(K133="Alta",O133="Moderado"),AND(K133="Alta",O133="Mayor"),AND(K133="Muy Alta",O133="Leve"),AND(K133="Muy Alta",O133="Menor"),AND(K133="Muy Alta",O133="Moderado"),AND(K133="Muy Alta",O133="Mayor")),"Alto",IF(OR(AND(K133="Muy Baja",O133="Catastrófico"),AND(K133="Baja",O133="Catastrófico"),AND(K133="Media",O133="Catastrófico"),AND(K133="Alta",O133="Catastrófico"),AND(K133="Muy Alta",O133="Catastrófico")),"Extremo",""))))</f>
        <v>Alto</v>
      </c>
      <c r="R133" s="186">
        <v>1</v>
      </c>
      <c r="S133" s="182" t="s">
        <v>549</v>
      </c>
      <c r="T133" s="183" t="str">
        <f t="shared" si="197"/>
        <v>Probabilidad</v>
      </c>
      <c r="U133" s="187" t="s">
        <v>15</v>
      </c>
      <c r="V133" s="187" t="s">
        <v>9</v>
      </c>
      <c r="W133" s="188" t="str">
        <f t="shared" si="198"/>
        <v>30%</v>
      </c>
      <c r="X133" s="187" t="s">
        <v>19</v>
      </c>
      <c r="Y133" s="187" t="s">
        <v>22</v>
      </c>
      <c r="Z133" s="187" t="s">
        <v>110</v>
      </c>
      <c r="AA133" s="161">
        <f t="shared" si="199"/>
        <v>0.42</v>
      </c>
      <c r="AB133" s="176" t="str">
        <f t="shared" si="200"/>
        <v>Media</v>
      </c>
      <c r="AC133" s="177">
        <f t="shared" si="201"/>
        <v>0.42</v>
      </c>
      <c r="AD133" s="176" t="str">
        <f t="shared" si="202"/>
        <v>Mayor</v>
      </c>
      <c r="AE133" s="177">
        <f t="shared" si="203"/>
        <v>0.8</v>
      </c>
      <c r="AF133" s="178" t="str">
        <f t="shared" si="204"/>
        <v>Alto</v>
      </c>
      <c r="AG133" s="179" t="s">
        <v>122</v>
      </c>
      <c r="AH133" s="182" t="s">
        <v>551</v>
      </c>
      <c r="AI133" s="174" t="s">
        <v>269</v>
      </c>
      <c r="AJ133" s="173">
        <v>44562</v>
      </c>
      <c r="AK133" s="173" t="s">
        <v>408</v>
      </c>
      <c r="AL133" s="182" t="s">
        <v>550</v>
      </c>
      <c r="AM133" s="172"/>
    </row>
    <row r="134" spans="1:71" s="170" customFormat="1" ht="151.5" customHeight="1" x14ac:dyDescent="0.25">
      <c r="A134" s="373"/>
      <c r="B134" s="371"/>
      <c r="C134" s="369"/>
      <c r="D134" s="369"/>
      <c r="E134" s="358"/>
      <c r="F134" s="358"/>
      <c r="G134" s="358"/>
      <c r="H134" s="375"/>
      <c r="I134" s="358"/>
      <c r="J134" s="356"/>
      <c r="K134" s="361"/>
      <c r="L134" s="364"/>
      <c r="M134" s="367"/>
      <c r="N134" s="192"/>
      <c r="O134" s="361"/>
      <c r="P134" s="364"/>
      <c r="Q134" s="380"/>
      <c r="R134" s="186">
        <v>2</v>
      </c>
      <c r="S134" s="182" t="s">
        <v>589</v>
      </c>
      <c r="T134" s="183" t="str">
        <f t="shared" si="197"/>
        <v>Probabilidad</v>
      </c>
      <c r="U134" s="187" t="s">
        <v>14</v>
      </c>
      <c r="V134" s="187" t="s">
        <v>9</v>
      </c>
      <c r="W134" s="188" t="str">
        <f t="shared" si="198"/>
        <v>40%</v>
      </c>
      <c r="X134" s="187" t="s">
        <v>19</v>
      </c>
      <c r="Y134" s="187" t="s">
        <v>22</v>
      </c>
      <c r="Z134" s="187" t="s">
        <v>110</v>
      </c>
      <c r="AA134" s="161">
        <f>IFERROR(IF(T134="Probabilidad",(AA133-(+AA133*W134)),IF(T134="Impacto",L134,"")),"")</f>
        <v>0.252</v>
      </c>
      <c r="AB134" s="176" t="str">
        <f t="shared" si="200"/>
        <v>Baja</v>
      </c>
      <c r="AC134" s="177">
        <f t="shared" si="201"/>
        <v>0.252</v>
      </c>
      <c r="AD134" s="176" t="str">
        <f t="shared" si="202"/>
        <v>Mayor</v>
      </c>
      <c r="AE134" s="177">
        <v>0.8</v>
      </c>
      <c r="AF134" s="178" t="str">
        <f t="shared" si="204"/>
        <v>Alto</v>
      </c>
      <c r="AG134" s="179" t="s">
        <v>122</v>
      </c>
      <c r="AH134" s="182" t="s">
        <v>590</v>
      </c>
      <c r="AI134" s="172" t="s">
        <v>206</v>
      </c>
      <c r="AJ134" s="173">
        <v>44562</v>
      </c>
      <c r="AK134" s="173" t="s">
        <v>408</v>
      </c>
      <c r="AL134" s="182" t="s">
        <v>550</v>
      </c>
      <c r="AM134" s="172"/>
    </row>
    <row r="135" spans="1:71" s="170" customFormat="1" ht="151.5" customHeight="1" x14ac:dyDescent="0.25">
      <c r="A135" s="373"/>
      <c r="B135" s="372"/>
      <c r="C135" s="369"/>
      <c r="D135" s="369"/>
      <c r="E135" s="358"/>
      <c r="F135" s="358"/>
      <c r="G135" s="358"/>
      <c r="H135" s="375"/>
      <c r="I135" s="358"/>
      <c r="J135" s="356"/>
      <c r="K135" s="362"/>
      <c r="L135" s="365"/>
      <c r="M135" s="367"/>
      <c r="N135" s="192"/>
      <c r="O135" s="362"/>
      <c r="P135" s="365"/>
      <c r="Q135" s="381"/>
      <c r="R135" s="186">
        <v>3</v>
      </c>
      <c r="S135" s="182" t="s">
        <v>341</v>
      </c>
      <c r="T135" s="183" t="str">
        <f t="shared" si="197"/>
        <v>Probabilidad</v>
      </c>
      <c r="U135" s="187" t="s">
        <v>14</v>
      </c>
      <c r="V135" s="187" t="s">
        <v>9</v>
      </c>
      <c r="W135" s="188" t="str">
        <f t="shared" si="198"/>
        <v>40%</v>
      </c>
      <c r="X135" s="187" t="s">
        <v>19</v>
      </c>
      <c r="Y135" s="187" t="s">
        <v>22</v>
      </c>
      <c r="Z135" s="187" t="s">
        <v>110</v>
      </c>
      <c r="AA135" s="161">
        <f>IFERROR(IF(T135="Probabilidad",(AA134-(+AA134*W135)),IF(T135="Impacto",L135,"")),"")</f>
        <v>0.1512</v>
      </c>
      <c r="AB135" s="176" t="str">
        <f t="shared" si="200"/>
        <v>Muy Baja</v>
      </c>
      <c r="AC135" s="177">
        <f t="shared" si="201"/>
        <v>0.1512</v>
      </c>
      <c r="AD135" s="176" t="str">
        <f t="shared" si="202"/>
        <v>Mayor</v>
      </c>
      <c r="AE135" s="177">
        <v>0.8</v>
      </c>
      <c r="AF135" s="178" t="str">
        <f t="shared" si="204"/>
        <v>Alto</v>
      </c>
      <c r="AG135" s="179" t="s">
        <v>122</v>
      </c>
      <c r="AH135" s="182" t="s">
        <v>590</v>
      </c>
      <c r="AI135" s="172" t="s">
        <v>206</v>
      </c>
      <c r="AJ135" s="173">
        <v>44562</v>
      </c>
      <c r="AK135" s="173" t="s">
        <v>408</v>
      </c>
      <c r="AL135" s="182" t="s">
        <v>550</v>
      </c>
      <c r="AM135" s="172"/>
    </row>
    <row r="136" spans="1:71" s="170" customFormat="1" ht="151.5" customHeight="1" x14ac:dyDescent="0.25">
      <c r="A136" s="373">
        <v>44</v>
      </c>
      <c r="B136" s="370" t="s">
        <v>336</v>
      </c>
      <c r="C136" s="368" t="s">
        <v>337</v>
      </c>
      <c r="D136" s="368" t="s">
        <v>338</v>
      </c>
      <c r="E136" s="357" t="s">
        <v>120</v>
      </c>
      <c r="F136" s="377" t="s">
        <v>342</v>
      </c>
      <c r="G136" s="377" t="s">
        <v>484</v>
      </c>
      <c r="H136" s="374" t="s">
        <v>378</v>
      </c>
      <c r="I136" s="357" t="s">
        <v>348</v>
      </c>
      <c r="J136" s="355">
        <v>56</v>
      </c>
      <c r="K136" s="360" t="str">
        <f>IF(J136&lt;=0,"",IF(J136&lt;=2,"Muy Baja",IF(J136&lt;=24,"Baja",IF(J136&lt;=500,"Media",IF(J136&lt;=5000,"Alta","Muy Alta")))))</f>
        <v>Media</v>
      </c>
      <c r="L136" s="363">
        <f>IF(K136="","",IF(K136="Muy Baja",0.2,IF(K136="Baja",0.4,IF(K136="Media",0.6,IF(K136="Alta",0.8,IF(K136="Muy Alta",1,))))))</f>
        <v>0.6</v>
      </c>
      <c r="M136" s="366" t="s">
        <v>560</v>
      </c>
      <c r="N136" s="185" t="str">
        <f>IF(NOT(ISERROR(MATCH(M136,'Tabla Impacto'!$B$221:$B$223,0))),'Tabla Impacto'!$F$223&amp;"Por favor no seleccionar los criterios de impacto(Afectación Económica o presupuestal y Pérdida Reputacional)",M136)</f>
        <v xml:space="preserve"> El riesgo afecta la imagen de la entidad con algunos usuarios de relevancia frente al logro de los objetivos</v>
      </c>
      <c r="O136" s="360" t="str">
        <f>IF(OR(N136='Tabla Impacto'!$C$11,N136='Tabla Impacto'!$D$11),"Leve",IF(OR(N136='Tabla Impacto'!$C$12,N136='Tabla Impacto'!$D$12),"Menor",IF(OR(N136='Tabla Impacto'!$C$13,N136='Tabla Impacto'!$D$13),"Moderado",IF(OR(N136='Tabla Impacto'!$C$14,N136='Tabla Impacto'!$D$14),"Mayor",IF(OR(N136='Tabla Impacto'!$C$15,N136='Tabla Impacto'!$D$15),"Catastrófico","")))))</f>
        <v>Moderado</v>
      </c>
      <c r="P136" s="363">
        <f>IF(O136="","",IF(O136="Leve",0.2,IF(O136="Menor",0.4,IF(O136="Moderado",0.6,IF(O136="Mayor",0.8,IF(O136="Catastrófico",1,))))))</f>
        <v>0.6</v>
      </c>
      <c r="Q136" s="379" t="str">
        <f>IF(OR(AND(K136="Muy Baja",O136="Leve"),AND(K136="Muy Baja",O136="Menor"),AND(K136="Baja",O136="Leve")),"Bajo",IF(OR(AND(K136="Muy baja",O136="Moderado"),AND(K136="Baja",O136="Menor"),AND(K136="Baja",O136="Moderado"),AND(K136="Media",O136="Leve"),AND(K136="Media",O136="Menor"),AND(K136="Media",O136="Moderado"),AND(K136="Alta",O136="Leve"),AND(K136="Alta",O136="Menor")),"Moderado",IF(OR(AND(K136="Muy Baja",O136="Mayor"),AND(K136="Baja",O136="Mayor"),AND(K136="Media",O136="Mayor"),AND(K136="Alta",O136="Moderado"),AND(K136="Alta",O136="Mayor"),AND(K136="Muy Alta",O136="Leve"),AND(K136="Muy Alta",O136="Menor"),AND(K136="Muy Alta",O136="Moderado"),AND(K136="Muy Alta",O136="Mayor")),"Alto",IF(OR(AND(K136="Muy Baja",O136="Catastrófico"),AND(K136="Baja",O136="Catastrófico"),AND(K136="Media",O136="Catastrófico"),AND(K136="Alta",O136="Catastrófico"),AND(K136="Muy Alta",O136="Catastrófico")),"Extremo",""))))</f>
        <v>Moderado</v>
      </c>
      <c r="R136" s="186">
        <v>1</v>
      </c>
      <c r="S136" s="182" t="s">
        <v>339</v>
      </c>
      <c r="T136" s="183" t="str">
        <f t="shared" si="197"/>
        <v>Probabilidad</v>
      </c>
      <c r="U136" s="187" t="s">
        <v>15</v>
      </c>
      <c r="V136" s="187" t="s">
        <v>9</v>
      </c>
      <c r="W136" s="188" t="str">
        <f t="shared" si="198"/>
        <v>30%</v>
      </c>
      <c r="X136" s="187" t="s">
        <v>20</v>
      </c>
      <c r="Y136" s="187" t="s">
        <v>23</v>
      </c>
      <c r="Z136" s="187" t="s">
        <v>111</v>
      </c>
      <c r="AA136" s="161">
        <f t="shared" si="199"/>
        <v>0.42</v>
      </c>
      <c r="AB136" s="176" t="str">
        <f t="shared" si="200"/>
        <v>Media</v>
      </c>
      <c r="AC136" s="177">
        <f t="shared" si="201"/>
        <v>0.42</v>
      </c>
      <c r="AD136" s="176" t="str">
        <f t="shared" si="202"/>
        <v>Moderado</v>
      </c>
      <c r="AE136" s="177">
        <f t="shared" si="203"/>
        <v>0.6</v>
      </c>
      <c r="AF136" s="178" t="str">
        <f t="shared" si="204"/>
        <v>Moderado</v>
      </c>
      <c r="AG136" s="179" t="s">
        <v>122</v>
      </c>
      <c r="AH136" s="182" t="s">
        <v>343</v>
      </c>
      <c r="AI136" s="174" t="s">
        <v>219</v>
      </c>
      <c r="AJ136" s="173">
        <v>44562</v>
      </c>
      <c r="AK136" s="173" t="s">
        <v>408</v>
      </c>
      <c r="AL136" s="182" t="s">
        <v>552</v>
      </c>
      <c r="AM136" s="172"/>
    </row>
    <row r="137" spans="1:71" s="170" customFormat="1" ht="151.5" customHeight="1" x14ac:dyDescent="0.25">
      <c r="A137" s="373"/>
      <c r="B137" s="371"/>
      <c r="C137" s="369"/>
      <c r="D137" s="369"/>
      <c r="E137" s="358"/>
      <c r="F137" s="358"/>
      <c r="G137" s="358"/>
      <c r="H137" s="375"/>
      <c r="I137" s="358"/>
      <c r="J137" s="356"/>
      <c r="K137" s="361"/>
      <c r="L137" s="364"/>
      <c r="M137" s="367"/>
      <c r="N137" s="192"/>
      <c r="O137" s="361"/>
      <c r="P137" s="364"/>
      <c r="Q137" s="380"/>
      <c r="R137" s="186">
        <v>2</v>
      </c>
      <c r="S137" s="182" t="s">
        <v>340</v>
      </c>
      <c r="T137" s="183" t="str">
        <f t="shared" si="197"/>
        <v>Probabilidad</v>
      </c>
      <c r="U137" s="187" t="s">
        <v>15</v>
      </c>
      <c r="V137" s="187" t="s">
        <v>9</v>
      </c>
      <c r="W137" s="188" t="str">
        <f t="shared" si="198"/>
        <v>30%</v>
      </c>
      <c r="X137" s="187" t="s">
        <v>20</v>
      </c>
      <c r="Y137" s="187" t="s">
        <v>23</v>
      </c>
      <c r="Z137" s="187" t="s">
        <v>111</v>
      </c>
      <c r="AA137" s="161">
        <f>IFERROR(IF(T137="Probabilidad",(AA136-(+AA136*W137)),IF(T137="Impacto",L137,"")),"")</f>
        <v>0.29399999999999998</v>
      </c>
      <c r="AB137" s="176" t="str">
        <f t="shared" si="200"/>
        <v>Baja</v>
      </c>
      <c r="AC137" s="177">
        <f t="shared" si="201"/>
        <v>0.29399999999999998</v>
      </c>
      <c r="AD137" s="176" t="str">
        <f t="shared" si="202"/>
        <v>Moderado</v>
      </c>
      <c r="AE137" s="177">
        <v>0.6</v>
      </c>
      <c r="AF137" s="178" t="str">
        <f t="shared" si="204"/>
        <v>Moderado</v>
      </c>
      <c r="AG137" s="179" t="s">
        <v>122</v>
      </c>
      <c r="AH137" s="182" t="s">
        <v>590</v>
      </c>
      <c r="AI137" s="172" t="s">
        <v>206</v>
      </c>
      <c r="AJ137" s="173">
        <v>44562</v>
      </c>
      <c r="AK137" s="173" t="s">
        <v>408</v>
      </c>
      <c r="AL137" s="182" t="s">
        <v>552</v>
      </c>
      <c r="AM137" s="172"/>
    </row>
    <row r="138" spans="1:71" s="170" customFormat="1" ht="151.5" customHeight="1" x14ac:dyDescent="0.25">
      <c r="A138" s="373"/>
      <c r="B138" s="372"/>
      <c r="C138" s="369"/>
      <c r="D138" s="369"/>
      <c r="E138" s="358"/>
      <c r="F138" s="358"/>
      <c r="G138" s="358"/>
      <c r="H138" s="375"/>
      <c r="I138" s="358"/>
      <c r="J138" s="356"/>
      <c r="K138" s="362"/>
      <c r="L138" s="365"/>
      <c r="M138" s="367"/>
      <c r="N138" s="192"/>
      <c r="O138" s="362"/>
      <c r="P138" s="365"/>
      <c r="Q138" s="381"/>
      <c r="R138" s="186">
        <v>3</v>
      </c>
      <c r="S138" s="182" t="s">
        <v>341</v>
      </c>
      <c r="T138" s="183" t="str">
        <f t="shared" si="197"/>
        <v>Probabilidad</v>
      </c>
      <c r="U138" s="187" t="s">
        <v>15</v>
      </c>
      <c r="V138" s="187" t="s">
        <v>9</v>
      </c>
      <c r="W138" s="188" t="str">
        <f t="shared" si="198"/>
        <v>30%</v>
      </c>
      <c r="X138" s="187" t="s">
        <v>20</v>
      </c>
      <c r="Y138" s="187" t="s">
        <v>23</v>
      </c>
      <c r="Z138" s="187" t="s">
        <v>111</v>
      </c>
      <c r="AA138" s="161">
        <f>IFERROR(IF(T138="Probabilidad",(AA137-(+AA137*W138)),IF(T138="Impacto",L138,"")),"")</f>
        <v>0.20579999999999998</v>
      </c>
      <c r="AB138" s="176" t="str">
        <f t="shared" si="200"/>
        <v>Baja</v>
      </c>
      <c r="AC138" s="177">
        <f t="shared" si="201"/>
        <v>0.20579999999999998</v>
      </c>
      <c r="AD138" s="176" t="str">
        <f t="shared" si="202"/>
        <v>Moderado</v>
      </c>
      <c r="AE138" s="177">
        <v>0.6</v>
      </c>
      <c r="AF138" s="178" t="str">
        <f t="shared" si="204"/>
        <v>Moderado</v>
      </c>
      <c r="AG138" s="179" t="s">
        <v>122</v>
      </c>
      <c r="AH138" s="182" t="s">
        <v>553</v>
      </c>
      <c r="AI138" s="172" t="s">
        <v>219</v>
      </c>
      <c r="AJ138" s="173">
        <v>44562</v>
      </c>
      <c r="AK138" s="173" t="s">
        <v>408</v>
      </c>
      <c r="AL138" s="182" t="s">
        <v>552</v>
      </c>
      <c r="AM138" s="172"/>
    </row>
    <row r="139" spans="1:71" s="170" customFormat="1" ht="151.5" customHeight="1" x14ac:dyDescent="0.25">
      <c r="A139" s="373">
        <v>45</v>
      </c>
      <c r="B139" s="370" t="s">
        <v>336</v>
      </c>
      <c r="C139" s="368" t="s">
        <v>337</v>
      </c>
      <c r="D139" s="368" t="s">
        <v>338</v>
      </c>
      <c r="E139" s="357" t="s">
        <v>120</v>
      </c>
      <c r="F139" s="357" t="s">
        <v>483</v>
      </c>
      <c r="G139" s="357" t="s">
        <v>485</v>
      </c>
      <c r="H139" s="374" t="s">
        <v>344</v>
      </c>
      <c r="I139" s="357" t="s">
        <v>115</v>
      </c>
      <c r="J139" s="355">
        <v>56</v>
      </c>
      <c r="K139" s="360" t="str">
        <f>IF(J139&lt;=0,"",IF(J139&lt;=2,"Muy Baja",IF(J139&lt;=24,"Baja",IF(J139&lt;=500,"Media",IF(J139&lt;=5000,"Alta","Muy Alta")))))</f>
        <v>Media</v>
      </c>
      <c r="L139" s="363">
        <f>IF(K139="","",IF(K139="Muy Baja",0.2,IF(K139="Baja",0.4,IF(K139="Media",0.6,IF(K139="Alta",0.8,IF(K139="Muy Alta",1,))))))</f>
        <v>0.6</v>
      </c>
      <c r="M139" s="366" t="s">
        <v>557</v>
      </c>
      <c r="N139" s="185" t="str">
        <f>IF(NOT(ISERROR(MATCH(M139,'Tabla Impacto'!$B$221:$B$223,0))),'Tabla Impacto'!$F$223&amp;"Por favor no seleccionar los criterios de impacto(Afectación Económica o presupuestal y Pérdida Reputacional)",M139)</f>
        <v xml:space="preserve"> El riesgo afecta la imagen de alguna área de la organización</v>
      </c>
      <c r="O139" s="360" t="str">
        <f>IF(OR(N139='Tabla Impacto'!$C$11,N139='Tabla Impacto'!$D$11),"Leve",IF(OR(N139='Tabla Impacto'!$C$12,N139='Tabla Impacto'!$D$12),"Menor",IF(OR(N139='Tabla Impacto'!$C$13,N139='Tabla Impacto'!$D$13),"Moderado",IF(OR(N139='Tabla Impacto'!$C$14,N139='Tabla Impacto'!$D$14),"Mayor",IF(OR(N139='Tabla Impacto'!$C$15,N139='Tabla Impacto'!$D$15),"Catastrófico","")))))</f>
        <v>Leve</v>
      </c>
      <c r="P139" s="363">
        <f>IF(O139="","",IF(O139="Leve",0.2,IF(O139="Menor",0.4,IF(O139="Moderado",0.6,IF(O139="Mayor",0.8,IF(O139="Catastrófico",1,))))))</f>
        <v>0.2</v>
      </c>
      <c r="Q139" s="379" t="str">
        <f>IF(OR(AND(K139="Muy Baja",O139="Leve"),AND(K139="Muy Baja",O139="Menor"),AND(K139="Baja",O139="Leve")),"Bajo",IF(OR(AND(K139="Muy baja",O139="Moderado"),AND(K139="Baja",O139="Menor"),AND(K139="Baja",O139="Moderado"),AND(K139="Media",O139="Leve"),AND(K139="Media",O139="Menor"),AND(K139="Media",O139="Moderado"),AND(K139="Alta",O139="Leve"),AND(K139="Alta",O139="Menor")),"Moderado",IF(OR(AND(K139="Muy Baja",O139="Mayor"),AND(K139="Baja",O139="Mayor"),AND(K139="Media",O139="Mayor"),AND(K139="Alta",O139="Moderado"),AND(K139="Alta",O139="Mayor"),AND(K139="Muy Alta",O139="Leve"),AND(K139="Muy Alta",O139="Menor"),AND(K139="Muy Alta",O139="Moderado"),AND(K139="Muy Alta",O139="Mayor")),"Alto",IF(OR(AND(K139="Muy Baja",O139="Catastrófico"),AND(K139="Baja",O139="Catastrófico"),AND(K139="Media",O139="Catastrófico"),AND(K139="Alta",O139="Catastrófico"),AND(K139="Muy Alta",O139="Catastrófico")),"Extremo",""))))</f>
        <v>Moderado</v>
      </c>
      <c r="R139" s="186">
        <v>1</v>
      </c>
      <c r="S139" s="182" t="s">
        <v>345</v>
      </c>
      <c r="T139" s="183" t="str">
        <f t="shared" si="197"/>
        <v>Probabilidad</v>
      </c>
      <c r="U139" s="187" t="s">
        <v>15</v>
      </c>
      <c r="V139" s="187" t="s">
        <v>9</v>
      </c>
      <c r="W139" s="188" t="str">
        <f t="shared" si="198"/>
        <v>30%</v>
      </c>
      <c r="X139" s="187" t="s">
        <v>20</v>
      </c>
      <c r="Y139" s="187" t="s">
        <v>23</v>
      </c>
      <c r="Z139" s="187" t="s">
        <v>111</v>
      </c>
      <c r="AA139" s="161">
        <f t="shared" si="199"/>
        <v>0.42</v>
      </c>
      <c r="AB139" s="176" t="str">
        <f t="shared" si="200"/>
        <v>Media</v>
      </c>
      <c r="AC139" s="177">
        <f t="shared" si="201"/>
        <v>0.42</v>
      </c>
      <c r="AD139" s="176" t="str">
        <f t="shared" si="202"/>
        <v>Leve</v>
      </c>
      <c r="AE139" s="177">
        <f t="shared" si="203"/>
        <v>0.2</v>
      </c>
      <c r="AF139" s="178" t="str">
        <f t="shared" si="204"/>
        <v>Moderado</v>
      </c>
      <c r="AG139" s="179" t="s">
        <v>122</v>
      </c>
      <c r="AH139" s="199" t="s">
        <v>554</v>
      </c>
      <c r="AI139" s="172" t="s">
        <v>201</v>
      </c>
      <c r="AJ139" s="173">
        <v>44562</v>
      </c>
      <c r="AK139" s="173" t="s">
        <v>408</v>
      </c>
      <c r="AL139" s="199" t="s">
        <v>555</v>
      </c>
      <c r="AM139" s="172"/>
    </row>
    <row r="140" spans="1:71" s="170" customFormat="1" ht="151.5" customHeight="1" x14ac:dyDescent="0.25">
      <c r="A140" s="373"/>
      <c r="B140" s="371"/>
      <c r="C140" s="369"/>
      <c r="D140" s="369"/>
      <c r="E140" s="358"/>
      <c r="F140" s="358"/>
      <c r="G140" s="358"/>
      <c r="H140" s="375"/>
      <c r="I140" s="358"/>
      <c r="J140" s="356"/>
      <c r="K140" s="361"/>
      <c r="L140" s="364"/>
      <c r="M140" s="367"/>
      <c r="N140" s="192"/>
      <c r="O140" s="361"/>
      <c r="P140" s="364"/>
      <c r="Q140" s="380"/>
      <c r="R140" s="186">
        <v>2</v>
      </c>
      <c r="S140" s="182"/>
      <c r="T140" s="183" t="str">
        <f t="shared" si="197"/>
        <v>Probabilidad</v>
      </c>
      <c r="U140" s="187" t="s">
        <v>15</v>
      </c>
      <c r="V140" s="187" t="s">
        <v>9</v>
      </c>
      <c r="W140" s="188" t="str">
        <f t="shared" si="198"/>
        <v>30%</v>
      </c>
      <c r="X140" s="187" t="s">
        <v>20</v>
      </c>
      <c r="Y140" s="187" t="s">
        <v>23</v>
      </c>
      <c r="Z140" s="187" t="s">
        <v>111</v>
      </c>
      <c r="AA140" s="161">
        <f>IFERROR(IF(T140="Probabilidad",(AA139-(+AA139*W140)),IF(T140="Impacto",L140,"")),"")</f>
        <v>0.29399999999999998</v>
      </c>
      <c r="AB140" s="176" t="str">
        <f t="shared" si="200"/>
        <v>Baja</v>
      </c>
      <c r="AC140" s="177">
        <f t="shared" si="201"/>
        <v>0.29399999999999998</v>
      </c>
      <c r="AD140" s="176" t="str">
        <f t="shared" si="202"/>
        <v>Leve</v>
      </c>
      <c r="AE140" s="177">
        <f t="shared" si="203"/>
        <v>0</v>
      </c>
      <c r="AF140" s="178" t="str">
        <f t="shared" si="204"/>
        <v>Bajo</v>
      </c>
      <c r="AG140" s="179" t="s">
        <v>122</v>
      </c>
      <c r="AH140" s="182" t="s">
        <v>346</v>
      </c>
      <c r="AI140" s="172" t="s">
        <v>206</v>
      </c>
      <c r="AJ140" s="173">
        <v>44562</v>
      </c>
      <c r="AK140" s="173" t="s">
        <v>408</v>
      </c>
      <c r="AL140" s="199" t="s">
        <v>555</v>
      </c>
      <c r="AM140" s="172"/>
    </row>
    <row r="141" spans="1:71" s="170" customFormat="1" ht="151.5" customHeight="1" x14ac:dyDescent="0.25">
      <c r="A141" s="373"/>
      <c r="B141" s="372"/>
      <c r="C141" s="369"/>
      <c r="D141" s="369"/>
      <c r="E141" s="358"/>
      <c r="F141" s="358"/>
      <c r="G141" s="358"/>
      <c r="H141" s="375"/>
      <c r="I141" s="358"/>
      <c r="J141" s="356"/>
      <c r="K141" s="362"/>
      <c r="L141" s="365"/>
      <c r="M141" s="367"/>
      <c r="N141" s="192"/>
      <c r="O141" s="362"/>
      <c r="P141" s="365"/>
      <c r="Q141" s="381"/>
      <c r="R141" s="186">
        <v>3</v>
      </c>
      <c r="S141" s="182"/>
      <c r="T141" s="183" t="str">
        <f t="shared" si="197"/>
        <v>Probabilidad</v>
      </c>
      <c r="U141" s="187" t="s">
        <v>15</v>
      </c>
      <c r="V141" s="187" t="s">
        <v>9</v>
      </c>
      <c r="W141" s="188" t="str">
        <f t="shared" si="198"/>
        <v>30%</v>
      </c>
      <c r="X141" s="187" t="s">
        <v>20</v>
      </c>
      <c r="Y141" s="187" t="s">
        <v>23</v>
      </c>
      <c r="Z141" s="187" t="s">
        <v>111</v>
      </c>
      <c r="AA141" s="161">
        <f>IFERROR(IF(T141="Probabilidad",(AA140-(+AA140*W141)),IF(T141="Impacto",L141,"")),"")</f>
        <v>0.20579999999999998</v>
      </c>
      <c r="AB141" s="176" t="str">
        <f t="shared" si="200"/>
        <v>Baja</v>
      </c>
      <c r="AC141" s="177">
        <f t="shared" si="201"/>
        <v>0.20579999999999998</v>
      </c>
      <c r="AD141" s="176" t="str">
        <f t="shared" si="202"/>
        <v>Leve</v>
      </c>
      <c r="AE141" s="177">
        <f t="shared" si="203"/>
        <v>0</v>
      </c>
      <c r="AF141" s="178" t="str">
        <f t="shared" si="204"/>
        <v>Bajo</v>
      </c>
      <c r="AG141" s="179" t="s">
        <v>122</v>
      </c>
      <c r="AH141" s="199" t="s">
        <v>591</v>
      </c>
      <c r="AI141" s="172" t="s">
        <v>206</v>
      </c>
      <c r="AJ141" s="173">
        <v>44562</v>
      </c>
      <c r="AK141" s="173" t="s">
        <v>408</v>
      </c>
      <c r="AL141" s="199" t="s">
        <v>555</v>
      </c>
      <c r="AM141" s="172"/>
    </row>
    <row r="142" spans="1:71" s="145" customFormat="1" ht="151.5" hidden="1" customHeight="1" x14ac:dyDescent="0.25">
      <c r="A142" s="373">
        <v>46</v>
      </c>
      <c r="B142" s="370"/>
      <c r="C142" s="382"/>
      <c r="D142" s="382"/>
      <c r="E142" s="357"/>
      <c r="F142" s="357"/>
      <c r="G142" s="357"/>
      <c r="H142" s="374"/>
      <c r="I142" s="357"/>
      <c r="J142" s="355"/>
      <c r="K142" s="360" t="str">
        <f>IF(J142&lt;=0,"",IF(J142&lt;=2,"Muy Baja",IF(J142&lt;=24,"Baja",IF(J142&lt;=500,"Media",IF(J142&lt;=5000,"Alta","Muy Alta")))))</f>
        <v/>
      </c>
      <c r="L142" s="363" t="str">
        <f>IF(K142="","",IF(K142="Muy Baja",0.2,IF(K142="Baja",0.4,IF(K142="Media",0.6,IF(K142="Alta",0.8,IF(K142="Muy Alta",1,))))))</f>
        <v/>
      </c>
      <c r="M142" s="366"/>
      <c r="N142" s="185">
        <f>IF(NOT(ISERROR(MATCH(M142,'Tabla Impacto'!$B$221:$B$223,0))),'Tabla Impacto'!$F$223&amp;"Por favor no seleccionar los criterios de impacto(Afectación Económica o presupuestal y Pérdida Reputacional)",M142)</f>
        <v>0</v>
      </c>
      <c r="O142" s="360" t="str">
        <f>IF(OR(N142='Tabla Impacto'!$C$11,N142='Tabla Impacto'!$D$11),"Leve",IF(OR(N142='Tabla Impacto'!$C$12,N142='Tabla Impacto'!$D$12),"Menor",IF(OR(N142='Tabla Impacto'!$C$13,N142='Tabla Impacto'!$D$13),"Moderado",IF(OR(N142='Tabla Impacto'!$C$14,N142='Tabla Impacto'!$D$14),"Mayor",IF(OR(N142='Tabla Impacto'!$C$15,N142='Tabla Impacto'!$D$15),"Catastrófico","")))))</f>
        <v/>
      </c>
      <c r="P142" s="363" t="str">
        <f>IF(O142="","",IF(O142="Leve",0.2,IF(O142="Menor",0.4,IF(O142="Moderado",0.6,IF(O142="Mayor",0.8,IF(O142="Catastrófico",1,))))))</f>
        <v/>
      </c>
      <c r="Q142" s="379" t="str">
        <f>IF(OR(AND(K142="Muy Baja",O142="Leve"),AND(K142="Muy Baja",O142="Menor"),AND(K142="Baja",O142="Leve")),"Bajo",IF(OR(AND(K142="Muy baja",O142="Moderado"),AND(K142="Baja",O142="Menor"),AND(K142="Baja",O142="Moderado"),AND(K142="Media",O142="Leve"),AND(K142="Media",O142="Menor"),AND(K142="Media",O142="Moderado"),AND(K142="Alta",O142="Leve"),AND(K142="Alta",O142="Menor")),"Moderado",IF(OR(AND(K142="Muy Baja",O142="Mayor"),AND(K142="Baja",O142="Mayor"),AND(K142="Media",O142="Mayor"),AND(K142="Alta",O142="Moderado"),AND(K142="Alta",O142="Mayor"),AND(K142="Muy Alta",O142="Leve"),AND(K142="Muy Alta",O142="Menor"),AND(K142="Muy Alta",O142="Moderado"),AND(K142="Muy Alta",O142="Mayor")),"Alto",IF(OR(AND(K142="Muy Baja",O142="Catastrófico"),AND(K142="Baja",O142="Catastrófico"),AND(K142="Media",O142="Catastrófico"),AND(K142="Alta",O142="Catastrófico"),AND(K142="Muy Alta",O142="Catastrófico")),"Extremo",""))))</f>
        <v/>
      </c>
      <c r="R142" s="186">
        <v>1</v>
      </c>
      <c r="S142" s="182"/>
      <c r="T142" s="183" t="str">
        <f t="shared" si="197"/>
        <v/>
      </c>
      <c r="U142" s="187"/>
      <c r="V142" s="187"/>
      <c r="W142" s="188" t="str">
        <f t="shared" si="198"/>
        <v/>
      </c>
      <c r="X142" s="187"/>
      <c r="Y142" s="187"/>
      <c r="Z142" s="187"/>
      <c r="AA142" s="161" t="str">
        <f t="shared" si="199"/>
        <v/>
      </c>
      <c r="AB142" s="176" t="str">
        <f t="shared" si="200"/>
        <v/>
      </c>
      <c r="AC142" s="177" t="str">
        <f t="shared" si="201"/>
        <v/>
      </c>
      <c r="AD142" s="176" t="str">
        <f t="shared" si="202"/>
        <v/>
      </c>
      <c r="AE142" s="177" t="str">
        <f t="shared" si="203"/>
        <v/>
      </c>
      <c r="AF142" s="178" t="str">
        <f t="shared" si="204"/>
        <v/>
      </c>
      <c r="AG142" s="179"/>
      <c r="AH142" s="174"/>
      <c r="AI142" s="172"/>
      <c r="AJ142" s="173"/>
      <c r="AK142" s="173"/>
      <c r="AL142" s="174"/>
      <c r="AM142" s="172"/>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row>
    <row r="143" spans="1:71" s="145" customFormat="1" ht="151.5" hidden="1" customHeight="1" x14ac:dyDescent="0.25">
      <c r="A143" s="373"/>
      <c r="B143" s="371"/>
      <c r="C143" s="373"/>
      <c r="D143" s="373"/>
      <c r="E143" s="358"/>
      <c r="F143" s="358"/>
      <c r="G143" s="358"/>
      <c r="H143" s="375"/>
      <c r="I143" s="358"/>
      <c r="J143" s="356"/>
      <c r="K143" s="361"/>
      <c r="L143" s="364"/>
      <c r="M143" s="367"/>
      <c r="N143" s="192"/>
      <c r="O143" s="361"/>
      <c r="P143" s="364"/>
      <c r="Q143" s="380"/>
      <c r="R143" s="186">
        <v>2</v>
      </c>
      <c r="S143" s="182"/>
      <c r="T143" s="183" t="str">
        <f t="shared" si="197"/>
        <v/>
      </c>
      <c r="U143" s="187"/>
      <c r="V143" s="187"/>
      <c r="W143" s="188" t="str">
        <f t="shared" si="198"/>
        <v/>
      </c>
      <c r="X143" s="187"/>
      <c r="Y143" s="187"/>
      <c r="Z143" s="187"/>
      <c r="AA143" s="161" t="str">
        <f t="shared" si="199"/>
        <v/>
      </c>
      <c r="AB143" s="176" t="str">
        <f t="shared" si="200"/>
        <v/>
      </c>
      <c r="AC143" s="177" t="str">
        <f t="shared" si="201"/>
        <v/>
      </c>
      <c r="AD143" s="176" t="str">
        <f t="shared" si="202"/>
        <v/>
      </c>
      <c r="AE143" s="177" t="str">
        <f t="shared" si="203"/>
        <v/>
      </c>
      <c r="AF143" s="178" t="str">
        <f t="shared" si="204"/>
        <v/>
      </c>
      <c r="AG143" s="179"/>
      <c r="AH143" s="174"/>
      <c r="AI143" s="172"/>
      <c r="AJ143" s="173"/>
      <c r="AK143" s="173"/>
      <c r="AL143" s="174"/>
      <c r="AM143" s="172"/>
      <c r="AN143" s="144"/>
      <c r="AO143" s="144"/>
      <c r="AP143" s="144"/>
      <c r="AQ143" s="144"/>
      <c r="AR143" s="144"/>
      <c r="AS143" s="144"/>
      <c r="AT143" s="144"/>
      <c r="AU143" s="144"/>
      <c r="AV143" s="144"/>
      <c r="AW143" s="144"/>
      <c r="AX143" s="144"/>
      <c r="AY143" s="144"/>
      <c r="AZ143" s="144"/>
      <c r="BA143" s="144"/>
      <c r="BB143" s="144"/>
      <c r="BC143" s="144"/>
      <c r="BD143" s="144"/>
      <c r="BE143" s="144"/>
      <c r="BF143" s="144"/>
      <c r="BG143" s="144"/>
      <c r="BH143" s="144"/>
      <c r="BI143" s="144"/>
      <c r="BJ143" s="144"/>
      <c r="BK143" s="144"/>
      <c r="BL143" s="144"/>
      <c r="BM143" s="144"/>
      <c r="BN143" s="144"/>
      <c r="BO143" s="144"/>
      <c r="BP143" s="144"/>
      <c r="BQ143" s="144"/>
      <c r="BR143" s="144"/>
      <c r="BS143" s="144"/>
    </row>
    <row r="144" spans="1:71" s="145" customFormat="1" ht="151.5" hidden="1" customHeight="1" x14ac:dyDescent="0.25">
      <c r="A144" s="373"/>
      <c r="B144" s="372"/>
      <c r="C144" s="391"/>
      <c r="D144" s="391"/>
      <c r="E144" s="392"/>
      <c r="F144" s="392"/>
      <c r="G144" s="392"/>
      <c r="H144" s="393"/>
      <c r="I144" s="392"/>
      <c r="J144" s="385"/>
      <c r="K144" s="362"/>
      <c r="L144" s="365"/>
      <c r="M144" s="386"/>
      <c r="N144" s="192"/>
      <c r="O144" s="362"/>
      <c r="P144" s="365"/>
      <c r="Q144" s="381"/>
      <c r="R144" s="186">
        <v>3</v>
      </c>
      <c r="S144" s="182"/>
      <c r="T144" s="183" t="str">
        <f t="shared" si="197"/>
        <v/>
      </c>
      <c r="U144" s="187"/>
      <c r="V144" s="187"/>
      <c r="W144" s="188" t="str">
        <f t="shared" si="198"/>
        <v/>
      </c>
      <c r="X144" s="187"/>
      <c r="Y144" s="187"/>
      <c r="Z144" s="187"/>
      <c r="AA144" s="161" t="str">
        <f t="shared" si="199"/>
        <v/>
      </c>
      <c r="AB144" s="176" t="str">
        <f t="shared" si="200"/>
        <v/>
      </c>
      <c r="AC144" s="177" t="str">
        <f t="shared" si="201"/>
        <v/>
      </c>
      <c r="AD144" s="176" t="str">
        <f t="shared" si="202"/>
        <v/>
      </c>
      <c r="AE144" s="177" t="str">
        <f t="shared" si="203"/>
        <v/>
      </c>
      <c r="AF144" s="178" t="str">
        <f t="shared" si="204"/>
        <v/>
      </c>
      <c r="AG144" s="179"/>
      <c r="AH144" s="174"/>
      <c r="AI144" s="172"/>
      <c r="AJ144" s="173"/>
      <c r="AK144" s="173"/>
      <c r="AL144" s="174"/>
      <c r="AM144" s="172"/>
      <c r="AN144" s="144"/>
      <c r="AO144" s="144"/>
      <c r="AP144" s="144"/>
      <c r="AQ144" s="144"/>
      <c r="AR144" s="144"/>
      <c r="AS144" s="144"/>
      <c r="AT144" s="144"/>
      <c r="AU144" s="144"/>
      <c r="AV144" s="144"/>
      <c r="AW144" s="144"/>
      <c r="AX144" s="144"/>
      <c r="AY144" s="144"/>
      <c r="AZ144" s="144"/>
      <c r="BA144" s="144"/>
      <c r="BB144" s="144"/>
      <c r="BC144" s="144"/>
      <c r="BD144" s="144"/>
      <c r="BE144" s="144"/>
      <c r="BF144" s="144"/>
      <c r="BG144" s="144"/>
      <c r="BH144" s="144"/>
      <c r="BI144" s="144"/>
      <c r="BJ144" s="144"/>
      <c r="BK144" s="144"/>
      <c r="BL144" s="144"/>
      <c r="BM144" s="144"/>
      <c r="BN144" s="144"/>
      <c r="BO144" s="144"/>
      <c r="BP144" s="144"/>
      <c r="BQ144" s="144"/>
      <c r="BR144" s="144"/>
      <c r="BS144" s="144"/>
    </row>
    <row r="145" spans="1:71" s="145" customFormat="1" ht="151.5" hidden="1" customHeight="1" x14ac:dyDescent="0.25">
      <c r="A145" s="373">
        <v>47</v>
      </c>
      <c r="B145" s="370"/>
      <c r="C145" s="382"/>
      <c r="D145" s="382"/>
      <c r="E145" s="357"/>
      <c r="F145" s="357"/>
      <c r="G145" s="357"/>
      <c r="H145" s="374"/>
      <c r="I145" s="357"/>
      <c r="J145" s="355"/>
      <c r="K145" s="360" t="str">
        <f>IF(J145&lt;=0,"",IF(J145&lt;=2,"Muy Baja",IF(J145&lt;=24,"Baja",IF(J145&lt;=500,"Media",IF(J145&lt;=5000,"Alta","Muy Alta")))))</f>
        <v/>
      </c>
      <c r="L145" s="363" t="str">
        <f>IF(K145="","",IF(K145="Muy Baja",0.2,IF(K145="Baja",0.4,IF(K145="Media",0.6,IF(K145="Alta",0.8,IF(K145="Muy Alta",1,))))))</f>
        <v/>
      </c>
      <c r="M145" s="366"/>
      <c r="N145" s="185">
        <f>IF(NOT(ISERROR(MATCH(M145,'Tabla Impacto'!$B$221:$B$223,0))),'Tabla Impacto'!$F$223&amp;"Por favor no seleccionar los criterios de impacto(Afectación Económica o presupuestal y Pérdida Reputacional)",M145)</f>
        <v>0</v>
      </c>
      <c r="O145" s="360" t="str">
        <f>IF(OR(N145='Tabla Impacto'!$C$11,N145='Tabla Impacto'!$D$11),"Leve",IF(OR(N145='Tabla Impacto'!$C$12,N145='Tabla Impacto'!$D$12),"Menor",IF(OR(N145='Tabla Impacto'!$C$13,N145='Tabla Impacto'!$D$13),"Moderado",IF(OR(N145='Tabla Impacto'!$C$14,N145='Tabla Impacto'!$D$14),"Mayor",IF(OR(N145='Tabla Impacto'!$C$15,N145='Tabla Impacto'!$D$15),"Catastrófico","")))))</f>
        <v/>
      </c>
      <c r="P145" s="363" t="str">
        <f>IF(O145="","",IF(O145="Leve",0.2,IF(O145="Menor",0.4,IF(O145="Moderado",0.6,IF(O145="Mayor",0.8,IF(O145="Catastrófico",1,))))))</f>
        <v/>
      </c>
      <c r="Q145" s="379" t="str">
        <f>IF(OR(AND(K145="Muy Baja",O145="Leve"),AND(K145="Muy Baja",O145="Menor"),AND(K145="Baja",O145="Leve")),"Bajo",IF(OR(AND(K145="Muy baja",O145="Moderado"),AND(K145="Baja",O145="Menor"),AND(K145="Baja",O145="Moderado"),AND(K145="Media",O145="Leve"),AND(K145="Media",O145="Menor"),AND(K145="Media",O145="Moderado"),AND(K145="Alta",O145="Leve"),AND(K145="Alta",O145="Menor")),"Moderado",IF(OR(AND(K145="Muy Baja",O145="Mayor"),AND(K145="Baja",O145="Mayor"),AND(K145="Media",O145="Mayor"),AND(K145="Alta",O145="Moderado"),AND(K145="Alta",O145="Mayor"),AND(K145="Muy Alta",O145="Leve"),AND(K145="Muy Alta",O145="Menor"),AND(K145="Muy Alta",O145="Moderado"),AND(K145="Muy Alta",O145="Mayor")),"Alto",IF(OR(AND(K145="Muy Baja",O145="Catastrófico"),AND(K145="Baja",O145="Catastrófico"),AND(K145="Media",O145="Catastrófico"),AND(K145="Alta",O145="Catastrófico"),AND(K145="Muy Alta",O145="Catastrófico")),"Extremo",""))))</f>
        <v/>
      </c>
      <c r="R145" s="186">
        <v>1</v>
      </c>
      <c r="S145" s="182"/>
      <c r="T145" s="183" t="str">
        <f t="shared" si="197"/>
        <v/>
      </c>
      <c r="U145" s="187"/>
      <c r="V145" s="187"/>
      <c r="W145" s="188" t="str">
        <f t="shared" si="198"/>
        <v/>
      </c>
      <c r="X145" s="187"/>
      <c r="Y145" s="187"/>
      <c r="Z145" s="187"/>
      <c r="AA145" s="161" t="str">
        <f t="shared" si="199"/>
        <v/>
      </c>
      <c r="AB145" s="176" t="str">
        <f t="shared" si="200"/>
        <v/>
      </c>
      <c r="AC145" s="177" t="str">
        <f t="shared" si="201"/>
        <v/>
      </c>
      <c r="AD145" s="176" t="str">
        <f t="shared" si="202"/>
        <v/>
      </c>
      <c r="AE145" s="177" t="str">
        <f t="shared" si="203"/>
        <v/>
      </c>
      <c r="AF145" s="178" t="str">
        <f t="shared" si="204"/>
        <v/>
      </c>
      <c r="AG145" s="179"/>
      <c r="AH145" s="174"/>
      <c r="AI145" s="172"/>
      <c r="AJ145" s="173"/>
      <c r="AK145" s="173"/>
      <c r="AL145" s="174"/>
      <c r="AM145" s="172"/>
      <c r="AN145" s="144"/>
      <c r="AO145" s="144"/>
      <c r="AP145" s="144"/>
      <c r="AQ145" s="144"/>
      <c r="AR145" s="144"/>
      <c r="AS145" s="144"/>
      <c r="AT145" s="144"/>
      <c r="AU145" s="144"/>
      <c r="AV145" s="144"/>
      <c r="AW145" s="144"/>
      <c r="AX145" s="144"/>
      <c r="AY145" s="144"/>
      <c r="AZ145" s="144"/>
      <c r="BA145" s="144"/>
      <c r="BB145" s="144"/>
      <c r="BC145" s="144"/>
      <c r="BD145" s="144"/>
      <c r="BE145" s="144"/>
      <c r="BF145" s="144"/>
      <c r="BG145" s="144"/>
      <c r="BH145" s="144"/>
      <c r="BI145" s="144"/>
      <c r="BJ145" s="144"/>
      <c r="BK145" s="144"/>
      <c r="BL145" s="144"/>
      <c r="BM145" s="144"/>
      <c r="BN145" s="144"/>
      <c r="BO145" s="144"/>
      <c r="BP145" s="144"/>
      <c r="BQ145" s="144"/>
      <c r="BR145" s="144"/>
      <c r="BS145" s="144"/>
    </row>
    <row r="146" spans="1:71" s="145" customFormat="1" ht="151.5" hidden="1" customHeight="1" x14ac:dyDescent="0.25">
      <c r="A146" s="373"/>
      <c r="B146" s="371"/>
      <c r="C146" s="373"/>
      <c r="D146" s="373"/>
      <c r="E146" s="358"/>
      <c r="F146" s="358"/>
      <c r="G146" s="358"/>
      <c r="H146" s="375"/>
      <c r="I146" s="358"/>
      <c r="J146" s="356"/>
      <c r="K146" s="361"/>
      <c r="L146" s="364"/>
      <c r="M146" s="367"/>
      <c r="N146" s="192"/>
      <c r="O146" s="361"/>
      <c r="P146" s="364"/>
      <c r="Q146" s="380"/>
      <c r="R146" s="186">
        <v>2</v>
      </c>
      <c r="S146" s="182"/>
      <c r="T146" s="183" t="str">
        <f t="shared" si="197"/>
        <v/>
      </c>
      <c r="U146" s="187"/>
      <c r="V146" s="187"/>
      <c r="W146" s="188" t="str">
        <f t="shared" si="198"/>
        <v/>
      </c>
      <c r="X146" s="187"/>
      <c r="Y146" s="187"/>
      <c r="Z146" s="187"/>
      <c r="AA146" s="161" t="str">
        <f t="shared" si="199"/>
        <v/>
      </c>
      <c r="AB146" s="176" t="str">
        <f t="shared" si="200"/>
        <v/>
      </c>
      <c r="AC146" s="177" t="str">
        <f t="shared" si="201"/>
        <v/>
      </c>
      <c r="AD146" s="176" t="str">
        <f t="shared" si="202"/>
        <v/>
      </c>
      <c r="AE146" s="177" t="str">
        <f t="shared" si="203"/>
        <v/>
      </c>
      <c r="AF146" s="178" t="str">
        <f t="shared" si="204"/>
        <v/>
      </c>
      <c r="AG146" s="179"/>
      <c r="AH146" s="174"/>
      <c r="AI146" s="172"/>
      <c r="AJ146" s="173"/>
      <c r="AK146" s="173"/>
      <c r="AL146" s="174"/>
      <c r="AM146" s="172"/>
      <c r="AN146" s="144"/>
      <c r="AO146" s="144"/>
      <c r="AP146" s="144"/>
      <c r="AQ146" s="144"/>
      <c r="AR146" s="144"/>
      <c r="AS146" s="144"/>
      <c r="AT146" s="144"/>
      <c r="AU146" s="144"/>
      <c r="AV146" s="144"/>
      <c r="AW146" s="144"/>
      <c r="AX146" s="144"/>
      <c r="AY146" s="144"/>
      <c r="AZ146" s="144"/>
      <c r="BA146" s="144"/>
      <c r="BB146" s="144"/>
      <c r="BC146" s="144"/>
      <c r="BD146" s="144"/>
      <c r="BE146" s="144"/>
      <c r="BF146" s="144"/>
      <c r="BG146" s="144"/>
      <c r="BH146" s="144"/>
      <c r="BI146" s="144"/>
      <c r="BJ146" s="144"/>
      <c r="BK146" s="144"/>
      <c r="BL146" s="144"/>
      <c r="BM146" s="144"/>
      <c r="BN146" s="144"/>
      <c r="BO146" s="144"/>
      <c r="BP146" s="144"/>
      <c r="BQ146" s="144"/>
      <c r="BR146" s="144"/>
      <c r="BS146" s="144"/>
    </row>
    <row r="147" spans="1:71" s="145" customFormat="1" ht="151.5" hidden="1" customHeight="1" x14ac:dyDescent="0.25">
      <c r="A147" s="373"/>
      <c r="B147" s="372"/>
      <c r="C147" s="391"/>
      <c r="D147" s="391"/>
      <c r="E147" s="392"/>
      <c r="F147" s="392"/>
      <c r="G147" s="392"/>
      <c r="H147" s="393"/>
      <c r="I147" s="392"/>
      <c r="J147" s="385"/>
      <c r="K147" s="362"/>
      <c r="L147" s="365"/>
      <c r="M147" s="386"/>
      <c r="N147" s="192"/>
      <c r="O147" s="362"/>
      <c r="P147" s="365"/>
      <c r="Q147" s="381"/>
      <c r="R147" s="186">
        <v>3</v>
      </c>
      <c r="S147" s="182"/>
      <c r="T147" s="183" t="str">
        <f t="shared" si="197"/>
        <v/>
      </c>
      <c r="U147" s="187"/>
      <c r="V147" s="187"/>
      <c r="W147" s="188" t="str">
        <f t="shared" si="198"/>
        <v/>
      </c>
      <c r="X147" s="187"/>
      <c r="Y147" s="187"/>
      <c r="Z147" s="187"/>
      <c r="AA147" s="161" t="str">
        <f t="shared" si="199"/>
        <v/>
      </c>
      <c r="AB147" s="176" t="str">
        <f t="shared" si="200"/>
        <v/>
      </c>
      <c r="AC147" s="177" t="str">
        <f t="shared" si="201"/>
        <v/>
      </c>
      <c r="AD147" s="176" t="str">
        <f t="shared" si="202"/>
        <v/>
      </c>
      <c r="AE147" s="177" t="str">
        <f t="shared" si="203"/>
        <v/>
      </c>
      <c r="AF147" s="178" t="str">
        <f t="shared" si="204"/>
        <v/>
      </c>
      <c r="AG147" s="179"/>
      <c r="AH147" s="174"/>
      <c r="AI147" s="172"/>
      <c r="AJ147" s="173"/>
      <c r="AK147" s="173"/>
      <c r="AL147" s="174"/>
      <c r="AM147" s="172"/>
      <c r="AN147" s="144"/>
      <c r="AO147" s="144"/>
      <c r="AP147" s="144"/>
      <c r="AQ147" s="144"/>
      <c r="AR147" s="144"/>
      <c r="AS147" s="144"/>
      <c r="AT147" s="144"/>
      <c r="AU147" s="144"/>
      <c r="AV147" s="144"/>
      <c r="AW147" s="144"/>
      <c r="AX147" s="144"/>
      <c r="AY147" s="144"/>
      <c r="AZ147" s="144"/>
      <c r="BA147" s="144"/>
      <c r="BB147" s="144"/>
      <c r="BC147" s="144"/>
      <c r="BD147" s="144"/>
      <c r="BE147" s="144"/>
      <c r="BF147" s="144"/>
      <c r="BG147" s="144"/>
      <c r="BH147" s="144"/>
      <c r="BI147" s="144"/>
      <c r="BJ147" s="144"/>
      <c r="BK147" s="144"/>
      <c r="BL147" s="144"/>
      <c r="BM147" s="144"/>
      <c r="BN147" s="144"/>
      <c r="BO147" s="144"/>
      <c r="BP147" s="144"/>
      <c r="BQ147" s="144"/>
      <c r="BR147" s="144"/>
      <c r="BS147" s="144"/>
    </row>
    <row r="148" spans="1:71" s="145" customFormat="1" ht="151.5" hidden="1" customHeight="1" x14ac:dyDescent="0.25">
      <c r="A148" s="373">
        <v>48</v>
      </c>
      <c r="B148" s="370"/>
      <c r="C148" s="382"/>
      <c r="D148" s="382"/>
      <c r="E148" s="357"/>
      <c r="F148" s="357"/>
      <c r="G148" s="357"/>
      <c r="H148" s="374"/>
      <c r="I148" s="357"/>
      <c r="J148" s="355"/>
      <c r="K148" s="360" t="str">
        <f>IF(J148&lt;=0,"",IF(J148&lt;=2,"Muy Baja",IF(J148&lt;=24,"Baja",IF(J148&lt;=500,"Media",IF(J148&lt;=5000,"Alta","Muy Alta")))))</f>
        <v/>
      </c>
      <c r="L148" s="363" t="str">
        <f>IF(K148="","",IF(K148="Muy Baja",0.2,IF(K148="Baja",0.4,IF(K148="Media",0.6,IF(K148="Alta",0.8,IF(K148="Muy Alta",1,))))))</f>
        <v/>
      </c>
      <c r="M148" s="366"/>
      <c r="N148" s="185">
        <f>IF(NOT(ISERROR(MATCH(M148,'Tabla Impacto'!$B$221:$B$223,0))),'Tabla Impacto'!$F$223&amp;"Por favor no seleccionar los criterios de impacto(Afectación Económica o presupuestal y Pérdida Reputacional)",M148)</f>
        <v>0</v>
      </c>
      <c r="O148" s="360" t="str">
        <f>IF(OR(N148='Tabla Impacto'!$C$11,N148='Tabla Impacto'!$D$11),"Leve",IF(OR(N148='Tabla Impacto'!$C$12,N148='Tabla Impacto'!$D$12),"Menor",IF(OR(N148='Tabla Impacto'!$C$13,N148='Tabla Impacto'!$D$13),"Moderado",IF(OR(N148='Tabla Impacto'!$C$14,N148='Tabla Impacto'!$D$14),"Mayor",IF(OR(N148='Tabla Impacto'!$C$15,N148='Tabla Impacto'!$D$15),"Catastrófico","")))))</f>
        <v/>
      </c>
      <c r="P148" s="363" t="str">
        <f>IF(O148="","",IF(O148="Leve",0.2,IF(O148="Menor",0.4,IF(O148="Moderado",0.6,IF(O148="Mayor",0.8,IF(O148="Catastrófico",1,))))))</f>
        <v/>
      </c>
      <c r="Q148" s="379" t="str">
        <f>IF(OR(AND(K148="Muy Baja",O148="Leve"),AND(K148="Muy Baja",O148="Menor"),AND(K148="Baja",O148="Leve")),"Bajo",IF(OR(AND(K148="Muy baja",O148="Moderado"),AND(K148="Baja",O148="Menor"),AND(K148="Baja",O148="Moderado"),AND(K148="Media",O148="Leve"),AND(K148="Media",O148="Menor"),AND(K148="Media",O148="Moderado"),AND(K148="Alta",O148="Leve"),AND(K148="Alta",O148="Menor")),"Moderado",IF(OR(AND(K148="Muy Baja",O148="Mayor"),AND(K148="Baja",O148="Mayor"),AND(K148="Media",O148="Mayor"),AND(K148="Alta",O148="Moderado"),AND(K148="Alta",O148="Mayor"),AND(K148="Muy Alta",O148="Leve"),AND(K148="Muy Alta",O148="Menor"),AND(K148="Muy Alta",O148="Moderado"),AND(K148="Muy Alta",O148="Mayor")),"Alto",IF(OR(AND(K148="Muy Baja",O148="Catastrófico"),AND(K148="Baja",O148="Catastrófico"),AND(K148="Media",O148="Catastrófico"),AND(K148="Alta",O148="Catastrófico"),AND(K148="Muy Alta",O148="Catastrófico")),"Extremo",""))))</f>
        <v/>
      </c>
      <c r="R148" s="186">
        <v>1</v>
      </c>
      <c r="S148" s="182"/>
      <c r="T148" s="183" t="str">
        <f t="shared" si="197"/>
        <v/>
      </c>
      <c r="U148" s="187"/>
      <c r="V148" s="187"/>
      <c r="W148" s="188" t="str">
        <f t="shared" si="198"/>
        <v/>
      </c>
      <c r="X148" s="187"/>
      <c r="Y148" s="187"/>
      <c r="Z148" s="187"/>
      <c r="AA148" s="161" t="str">
        <f t="shared" si="199"/>
        <v/>
      </c>
      <c r="AB148" s="176" t="str">
        <f t="shared" si="200"/>
        <v/>
      </c>
      <c r="AC148" s="177" t="str">
        <f t="shared" si="201"/>
        <v/>
      </c>
      <c r="AD148" s="176" t="str">
        <f t="shared" si="202"/>
        <v/>
      </c>
      <c r="AE148" s="177" t="str">
        <f t="shared" si="203"/>
        <v/>
      </c>
      <c r="AF148" s="178" t="str">
        <f t="shared" si="204"/>
        <v/>
      </c>
      <c r="AG148" s="179"/>
      <c r="AH148" s="174"/>
      <c r="AI148" s="172"/>
      <c r="AJ148" s="173"/>
      <c r="AK148" s="173"/>
      <c r="AL148" s="174"/>
      <c r="AM148" s="172"/>
      <c r="AN148" s="144"/>
      <c r="AO148" s="144"/>
      <c r="AP148" s="144"/>
      <c r="AQ148" s="144"/>
      <c r="AR148" s="144"/>
      <c r="AS148" s="144"/>
      <c r="AT148" s="144"/>
      <c r="AU148" s="144"/>
      <c r="AV148" s="144"/>
      <c r="AW148" s="144"/>
      <c r="AX148" s="144"/>
      <c r="AY148" s="144"/>
      <c r="AZ148" s="144"/>
      <c r="BA148" s="144"/>
      <c r="BB148" s="144"/>
      <c r="BC148" s="144"/>
      <c r="BD148" s="144"/>
      <c r="BE148" s="144"/>
      <c r="BF148" s="144"/>
      <c r="BG148" s="144"/>
      <c r="BH148" s="144"/>
      <c r="BI148" s="144"/>
      <c r="BJ148" s="144"/>
      <c r="BK148" s="144"/>
      <c r="BL148" s="144"/>
      <c r="BM148" s="144"/>
      <c r="BN148" s="144"/>
      <c r="BO148" s="144"/>
      <c r="BP148" s="144"/>
      <c r="BQ148" s="144"/>
      <c r="BR148" s="144"/>
      <c r="BS148" s="144"/>
    </row>
    <row r="149" spans="1:71" s="145" customFormat="1" ht="151.5" hidden="1" customHeight="1" x14ac:dyDescent="0.25">
      <c r="A149" s="373"/>
      <c r="B149" s="371"/>
      <c r="C149" s="373"/>
      <c r="D149" s="373"/>
      <c r="E149" s="358"/>
      <c r="F149" s="358"/>
      <c r="G149" s="358"/>
      <c r="H149" s="375"/>
      <c r="I149" s="358"/>
      <c r="J149" s="356"/>
      <c r="K149" s="361"/>
      <c r="L149" s="364"/>
      <c r="M149" s="367"/>
      <c r="N149" s="192"/>
      <c r="O149" s="361"/>
      <c r="P149" s="364"/>
      <c r="Q149" s="380"/>
      <c r="R149" s="186">
        <v>2</v>
      </c>
      <c r="S149" s="182"/>
      <c r="T149" s="183" t="str">
        <f t="shared" si="197"/>
        <v/>
      </c>
      <c r="U149" s="187"/>
      <c r="V149" s="187"/>
      <c r="W149" s="188" t="str">
        <f t="shared" si="198"/>
        <v/>
      </c>
      <c r="X149" s="187"/>
      <c r="Y149" s="187"/>
      <c r="Z149" s="187"/>
      <c r="AA149" s="161" t="str">
        <f t="shared" si="199"/>
        <v/>
      </c>
      <c r="AB149" s="176" t="str">
        <f t="shared" si="200"/>
        <v/>
      </c>
      <c r="AC149" s="177" t="str">
        <f t="shared" si="201"/>
        <v/>
      </c>
      <c r="AD149" s="176" t="str">
        <f t="shared" si="202"/>
        <v/>
      </c>
      <c r="AE149" s="177" t="str">
        <f t="shared" si="203"/>
        <v/>
      </c>
      <c r="AF149" s="178" t="str">
        <f t="shared" si="204"/>
        <v/>
      </c>
      <c r="AG149" s="179"/>
      <c r="AH149" s="174"/>
      <c r="AI149" s="172"/>
      <c r="AJ149" s="173"/>
      <c r="AK149" s="173"/>
      <c r="AL149" s="174"/>
      <c r="AM149" s="172"/>
      <c r="AN149" s="144"/>
      <c r="AO149" s="144"/>
      <c r="AP149" s="144"/>
      <c r="AQ149" s="144"/>
      <c r="AR149" s="144"/>
      <c r="AS149" s="144"/>
      <c r="AT149" s="144"/>
      <c r="AU149" s="144"/>
      <c r="AV149" s="144"/>
      <c r="AW149" s="144"/>
      <c r="AX149" s="144"/>
      <c r="AY149" s="144"/>
      <c r="AZ149" s="144"/>
      <c r="BA149" s="144"/>
      <c r="BB149" s="144"/>
      <c r="BC149" s="144"/>
      <c r="BD149" s="144"/>
      <c r="BE149" s="144"/>
      <c r="BF149" s="144"/>
      <c r="BG149" s="144"/>
      <c r="BH149" s="144"/>
      <c r="BI149" s="144"/>
      <c r="BJ149" s="144"/>
      <c r="BK149" s="144"/>
      <c r="BL149" s="144"/>
      <c r="BM149" s="144"/>
      <c r="BN149" s="144"/>
      <c r="BO149" s="144"/>
      <c r="BP149" s="144"/>
      <c r="BQ149" s="144"/>
      <c r="BR149" s="144"/>
      <c r="BS149" s="144"/>
    </row>
    <row r="150" spans="1:71" s="145" customFormat="1" ht="151.5" hidden="1" customHeight="1" x14ac:dyDescent="0.25">
      <c r="A150" s="373"/>
      <c r="B150" s="372"/>
      <c r="C150" s="391"/>
      <c r="D150" s="391"/>
      <c r="E150" s="392"/>
      <c r="F150" s="392"/>
      <c r="G150" s="392"/>
      <c r="H150" s="393"/>
      <c r="I150" s="392"/>
      <c r="J150" s="385"/>
      <c r="K150" s="362"/>
      <c r="L150" s="365"/>
      <c r="M150" s="386"/>
      <c r="N150" s="192"/>
      <c r="O150" s="362"/>
      <c r="P150" s="365"/>
      <c r="Q150" s="381"/>
      <c r="R150" s="186">
        <v>3</v>
      </c>
      <c r="S150" s="182"/>
      <c r="T150" s="183" t="str">
        <f t="shared" si="197"/>
        <v/>
      </c>
      <c r="U150" s="187"/>
      <c r="V150" s="187"/>
      <c r="W150" s="188" t="str">
        <f t="shared" si="198"/>
        <v/>
      </c>
      <c r="X150" s="187"/>
      <c r="Y150" s="187"/>
      <c r="Z150" s="187"/>
      <c r="AA150" s="161" t="str">
        <f t="shared" si="199"/>
        <v/>
      </c>
      <c r="AB150" s="176" t="str">
        <f t="shared" si="200"/>
        <v/>
      </c>
      <c r="AC150" s="177" t="str">
        <f t="shared" si="201"/>
        <v/>
      </c>
      <c r="AD150" s="176" t="str">
        <f t="shared" si="202"/>
        <v/>
      </c>
      <c r="AE150" s="177" t="str">
        <f t="shared" si="203"/>
        <v/>
      </c>
      <c r="AF150" s="178" t="str">
        <f t="shared" si="204"/>
        <v/>
      </c>
      <c r="AG150" s="179"/>
      <c r="AH150" s="174"/>
      <c r="AI150" s="172"/>
      <c r="AJ150" s="173"/>
      <c r="AK150" s="173"/>
      <c r="AL150" s="174"/>
      <c r="AM150" s="172"/>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row>
    <row r="151" spans="1:71" s="145" customFormat="1" ht="151.5" hidden="1" customHeight="1" x14ac:dyDescent="0.25">
      <c r="A151" s="373">
        <v>49</v>
      </c>
      <c r="B151" s="370"/>
      <c r="C151" s="382"/>
      <c r="D151" s="382"/>
      <c r="E151" s="357"/>
      <c r="F151" s="357"/>
      <c r="G151" s="357"/>
      <c r="H151" s="374"/>
      <c r="I151" s="357"/>
      <c r="J151" s="355"/>
      <c r="K151" s="360" t="str">
        <f>IF(J151&lt;=0,"",IF(J151&lt;=2,"Muy Baja",IF(J151&lt;=24,"Baja",IF(J151&lt;=500,"Media",IF(J151&lt;=5000,"Alta","Muy Alta")))))</f>
        <v/>
      </c>
      <c r="L151" s="363" t="str">
        <f>IF(K151="","",IF(K151="Muy Baja",0.2,IF(K151="Baja",0.4,IF(K151="Media",0.6,IF(K151="Alta",0.8,IF(K151="Muy Alta",1,))))))</f>
        <v/>
      </c>
      <c r="M151" s="366"/>
      <c r="N151" s="185">
        <f>IF(NOT(ISERROR(MATCH(M151,'Tabla Impacto'!$B$221:$B$223,0))),'Tabla Impacto'!$F$223&amp;"Por favor no seleccionar los criterios de impacto(Afectación Económica o presupuestal y Pérdida Reputacional)",M151)</f>
        <v>0</v>
      </c>
      <c r="O151" s="360" t="str">
        <f>IF(OR(N151='Tabla Impacto'!$C$11,N151='Tabla Impacto'!$D$11),"Leve",IF(OR(N151='Tabla Impacto'!$C$12,N151='Tabla Impacto'!$D$12),"Menor",IF(OR(N151='Tabla Impacto'!$C$13,N151='Tabla Impacto'!$D$13),"Moderado",IF(OR(N151='Tabla Impacto'!$C$14,N151='Tabla Impacto'!$D$14),"Mayor",IF(OR(N151='Tabla Impacto'!$C$15,N151='Tabla Impacto'!$D$15),"Catastrófico","")))))</f>
        <v/>
      </c>
      <c r="P151" s="363" t="str">
        <f>IF(O151="","",IF(O151="Leve",0.2,IF(O151="Menor",0.4,IF(O151="Moderado",0.6,IF(O151="Mayor",0.8,IF(O151="Catastrófico",1,))))))</f>
        <v/>
      </c>
      <c r="Q151" s="379" t="str">
        <f>IF(OR(AND(K151="Muy Baja",O151="Leve"),AND(K151="Muy Baja",O151="Menor"),AND(K151="Baja",O151="Leve")),"Bajo",IF(OR(AND(K151="Muy baja",O151="Moderado"),AND(K151="Baja",O151="Menor"),AND(K151="Baja",O151="Moderado"),AND(K151="Media",O151="Leve"),AND(K151="Media",O151="Menor"),AND(K151="Media",O151="Moderado"),AND(K151="Alta",O151="Leve"),AND(K151="Alta",O151="Menor")),"Moderado",IF(OR(AND(K151="Muy Baja",O151="Mayor"),AND(K151="Baja",O151="Mayor"),AND(K151="Media",O151="Mayor"),AND(K151="Alta",O151="Moderado"),AND(K151="Alta",O151="Mayor"),AND(K151="Muy Alta",O151="Leve"),AND(K151="Muy Alta",O151="Menor"),AND(K151="Muy Alta",O151="Moderado"),AND(K151="Muy Alta",O151="Mayor")),"Alto",IF(OR(AND(K151="Muy Baja",O151="Catastrófico"),AND(K151="Baja",O151="Catastrófico"),AND(K151="Media",O151="Catastrófico"),AND(K151="Alta",O151="Catastrófico"),AND(K151="Muy Alta",O151="Catastrófico")),"Extremo",""))))</f>
        <v/>
      </c>
      <c r="R151" s="186">
        <v>1</v>
      </c>
      <c r="S151" s="182"/>
      <c r="T151" s="183" t="str">
        <f t="shared" si="197"/>
        <v/>
      </c>
      <c r="U151" s="187"/>
      <c r="V151" s="187"/>
      <c r="W151" s="188" t="str">
        <f t="shared" si="198"/>
        <v/>
      </c>
      <c r="X151" s="187"/>
      <c r="Y151" s="187"/>
      <c r="Z151" s="187"/>
      <c r="AA151" s="161" t="str">
        <f t="shared" si="199"/>
        <v/>
      </c>
      <c r="AB151" s="176" t="str">
        <f t="shared" si="200"/>
        <v/>
      </c>
      <c r="AC151" s="177" t="str">
        <f t="shared" si="201"/>
        <v/>
      </c>
      <c r="AD151" s="176" t="str">
        <f t="shared" si="202"/>
        <v/>
      </c>
      <c r="AE151" s="177" t="str">
        <f t="shared" si="203"/>
        <v/>
      </c>
      <c r="AF151" s="178" t="str">
        <f t="shared" si="204"/>
        <v/>
      </c>
      <c r="AG151" s="179"/>
      <c r="AH151" s="174"/>
      <c r="AI151" s="172"/>
      <c r="AJ151" s="173"/>
      <c r="AK151" s="173"/>
      <c r="AL151" s="174"/>
      <c r="AM151" s="172"/>
      <c r="AN151" s="144"/>
      <c r="AO151" s="144"/>
      <c r="AP151" s="144"/>
      <c r="AQ151" s="144"/>
      <c r="AR151" s="144"/>
      <c r="AS151" s="144"/>
      <c r="AT151" s="144"/>
      <c r="AU151" s="144"/>
      <c r="AV151" s="144"/>
      <c r="AW151" s="144"/>
      <c r="AX151" s="144"/>
      <c r="AY151" s="144"/>
      <c r="AZ151" s="144"/>
      <c r="BA151" s="144"/>
      <c r="BB151" s="144"/>
      <c r="BC151" s="144"/>
      <c r="BD151" s="144"/>
      <c r="BE151" s="144"/>
      <c r="BF151" s="144"/>
      <c r="BG151" s="144"/>
      <c r="BH151" s="144"/>
      <c r="BI151" s="144"/>
      <c r="BJ151" s="144"/>
      <c r="BK151" s="144"/>
      <c r="BL151" s="144"/>
      <c r="BM151" s="144"/>
      <c r="BN151" s="144"/>
      <c r="BO151" s="144"/>
      <c r="BP151" s="144"/>
      <c r="BQ151" s="144"/>
      <c r="BR151" s="144"/>
      <c r="BS151" s="144"/>
    </row>
    <row r="152" spans="1:71" s="145" customFormat="1" ht="151.5" hidden="1" customHeight="1" x14ac:dyDescent="0.25">
      <c r="A152" s="373"/>
      <c r="B152" s="371"/>
      <c r="C152" s="373"/>
      <c r="D152" s="373"/>
      <c r="E152" s="358"/>
      <c r="F152" s="358"/>
      <c r="G152" s="358"/>
      <c r="H152" s="375"/>
      <c r="I152" s="358"/>
      <c r="J152" s="356"/>
      <c r="K152" s="361"/>
      <c r="L152" s="364"/>
      <c r="M152" s="367"/>
      <c r="N152" s="192"/>
      <c r="O152" s="361"/>
      <c r="P152" s="364"/>
      <c r="Q152" s="380"/>
      <c r="R152" s="186">
        <v>2</v>
      </c>
      <c r="S152" s="182"/>
      <c r="T152" s="183" t="str">
        <f t="shared" si="197"/>
        <v/>
      </c>
      <c r="U152" s="187"/>
      <c r="V152" s="187"/>
      <c r="W152" s="188" t="str">
        <f t="shared" si="198"/>
        <v/>
      </c>
      <c r="X152" s="187"/>
      <c r="Y152" s="187"/>
      <c r="Z152" s="187"/>
      <c r="AA152" s="161" t="str">
        <f t="shared" si="199"/>
        <v/>
      </c>
      <c r="AB152" s="176" t="str">
        <f t="shared" si="200"/>
        <v/>
      </c>
      <c r="AC152" s="177" t="str">
        <f t="shared" si="201"/>
        <v/>
      </c>
      <c r="AD152" s="176" t="str">
        <f t="shared" si="202"/>
        <v/>
      </c>
      <c r="AE152" s="177" t="str">
        <f t="shared" si="203"/>
        <v/>
      </c>
      <c r="AF152" s="178" t="str">
        <f t="shared" si="204"/>
        <v/>
      </c>
      <c r="AG152" s="179"/>
      <c r="AH152" s="174"/>
      <c r="AI152" s="172"/>
      <c r="AJ152" s="173"/>
      <c r="AK152" s="173"/>
      <c r="AL152" s="174"/>
      <c r="AM152" s="172"/>
      <c r="AN152" s="144"/>
      <c r="AO152" s="144"/>
      <c r="AP152" s="144"/>
      <c r="AQ152" s="144"/>
      <c r="AR152" s="144"/>
      <c r="AS152" s="144"/>
      <c r="AT152" s="144"/>
      <c r="AU152" s="144"/>
      <c r="AV152" s="144"/>
      <c r="AW152" s="144"/>
      <c r="AX152" s="144"/>
      <c r="AY152" s="144"/>
      <c r="AZ152" s="144"/>
      <c r="BA152" s="144"/>
      <c r="BB152" s="144"/>
      <c r="BC152" s="144"/>
      <c r="BD152" s="144"/>
      <c r="BE152" s="144"/>
      <c r="BF152" s="144"/>
      <c r="BG152" s="144"/>
      <c r="BH152" s="144"/>
      <c r="BI152" s="144"/>
      <c r="BJ152" s="144"/>
      <c r="BK152" s="144"/>
      <c r="BL152" s="144"/>
      <c r="BM152" s="144"/>
      <c r="BN152" s="144"/>
      <c r="BO152" s="144"/>
      <c r="BP152" s="144"/>
      <c r="BQ152" s="144"/>
      <c r="BR152" s="144"/>
      <c r="BS152" s="144"/>
    </row>
    <row r="153" spans="1:71" s="145" customFormat="1" ht="151.5" hidden="1" customHeight="1" x14ac:dyDescent="0.25">
      <c r="A153" s="373"/>
      <c r="B153" s="372"/>
      <c r="C153" s="391"/>
      <c r="D153" s="391"/>
      <c r="E153" s="392"/>
      <c r="F153" s="392"/>
      <c r="G153" s="392"/>
      <c r="H153" s="393"/>
      <c r="I153" s="392"/>
      <c r="J153" s="385"/>
      <c r="K153" s="362"/>
      <c r="L153" s="365"/>
      <c r="M153" s="386"/>
      <c r="N153" s="192"/>
      <c r="O153" s="362"/>
      <c r="P153" s="365"/>
      <c r="Q153" s="381"/>
      <c r="R153" s="186">
        <v>3</v>
      </c>
      <c r="S153" s="182"/>
      <c r="T153" s="183" t="str">
        <f t="shared" si="197"/>
        <v/>
      </c>
      <c r="U153" s="187"/>
      <c r="V153" s="187"/>
      <c r="W153" s="188" t="str">
        <f t="shared" si="198"/>
        <v/>
      </c>
      <c r="X153" s="187"/>
      <c r="Y153" s="187"/>
      <c r="Z153" s="187"/>
      <c r="AA153" s="161" t="str">
        <f t="shared" si="199"/>
        <v/>
      </c>
      <c r="AB153" s="176" t="str">
        <f t="shared" si="200"/>
        <v/>
      </c>
      <c r="AC153" s="177" t="str">
        <f t="shared" si="201"/>
        <v/>
      </c>
      <c r="AD153" s="176" t="str">
        <f t="shared" si="202"/>
        <v/>
      </c>
      <c r="AE153" s="177" t="str">
        <f t="shared" si="203"/>
        <v/>
      </c>
      <c r="AF153" s="178" t="str">
        <f t="shared" si="204"/>
        <v/>
      </c>
      <c r="AG153" s="179"/>
      <c r="AH153" s="174"/>
      <c r="AI153" s="172"/>
      <c r="AJ153" s="173"/>
      <c r="AK153" s="173"/>
      <c r="AL153" s="174"/>
      <c r="AM153" s="172"/>
      <c r="AN153" s="144"/>
      <c r="AO153" s="144"/>
      <c r="AP153" s="144"/>
      <c r="AQ153" s="144"/>
      <c r="AR153" s="144"/>
      <c r="AS153" s="144"/>
      <c r="AT153" s="144"/>
      <c r="AU153" s="144"/>
      <c r="AV153" s="144"/>
      <c r="AW153" s="144"/>
      <c r="AX153" s="144"/>
      <c r="AY153" s="144"/>
      <c r="AZ153" s="144"/>
      <c r="BA153" s="144"/>
      <c r="BB153" s="144"/>
      <c r="BC153" s="144"/>
      <c r="BD153" s="144"/>
      <c r="BE153" s="144"/>
      <c r="BF153" s="144"/>
      <c r="BG153" s="144"/>
      <c r="BH153" s="144"/>
      <c r="BI153" s="144"/>
      <c r="BJ153" s="144"/>
      <c r="BK153" s="144"/>
      <c r="BL153" s="144"/>
      <c r="BM153" s="144"/>
      <c r="BN153" s="144"/>
      <c r="BO153" s="144"/>
      <c r="BP153" s="144"/>
      <c r="BQ153" s="144"/>
      <c r="BR153" s="144"/>
      <c r="BS153" s="144"/>
    </row>
    <row r="154" spans="1:71" s="145" customFormat="1" ht="151.5" hidden="1" customHeight="1" x14ac:dyDescent="0.25">
      <c r="A154" s="373">
        <v>50</v>
      </c>
      <c r="B154" s="370"/>
      <c r="C154" s="382"/>
      <c r="D154" s="382"/>
      <c r="E154" s="357"/>
      <c r="F154" s="357"/>
      <c r="G154" s="357"/>
      <c r="H154" s="374"/>
      <c r="I154" s="357"/>
      <c r="J154" s="355"/>
      <c r="K154" s="360" t="str">
        <f>IF(J154&lt;=0,"",IF(J154&lt;=2,"Muy Baja",IF(J154&lt;=24,"Baja",IF(J154&lt;=500,"Media",IF(J154&lt;=5000,"Alta","Muy Alta")))))</f>
        <v/>
      </c>
      <c r="L154" s="363" t="str">
        <f>IF(K154="","",IF(K154="Muy Baja",0.2,IF(K154="Baja",0.4,IF(K154="Media",0.6,IF(K154="Alta",0.8,IF(K154="Muy Alta",1,))))))</f>
        <v/>
      </c>
      <c r="M154" s="366"/>
      <c r="N154" s="185">
        <f>IF(NOT(ISERROR(MATCH(M154,'Tabla Impacto'!$B$221:$B$223,0))),'Tabla Impacto'!$F$223&amp;"Por favor no seleccionar los criterios de impacto(Afectación Económica o presupuestal y Pérdida Reputacional)",M154)</f>
        <v>0</v>
      </c>
      <c r="O154" s="360" t="str">
        <f>IF(OR(N154='Tabla Impacto'!$C$11,N154='Tabla Impacto'!$D$11),"Leve",IF(OR(N154='Tabla Impacto'!$C$12,N154='Tabla Impacto'!$D$12),"Menor",IF(OR(N154='Tabla Impacto'!$C$13,N154='Tabla Impacto'!$D$13),"Moderado",IF(OR(N154='Tabla Impacto'!$C$14,N154='Tabla Impacto'!$D$14),"Mayor",IF(OR(N154='Tabla Impacto'!$C$15,N154='Tabla Impacto'!$D$15),"Catastrófico","")))))</f>
        <v/>
      </c>
      <c r="P154" s="363" t="str">
        <f>IF(O154="","",IF(O154="Leve",0.2,IF(O154="Menor",0.4,IF(O154="Moderado",0.6,IF(O154="Mayor",0.8,IF(O154="Catastrófico",1,))))))</f>
        <v/>
      </c>
      <c r="Q154" s="379" t="str">
        <f>IF(OR(AND(K154="Muy Baja",O154="Leve"),AND(K154="Muy Baja",O154="Menor"),AND(K154="Baja",O154="Leve")),"Bajo",IF(OR(AND(K154="Muy baja",O154="Moderado"),AND(K154="Baja",O154="Menor"),AND(K154="Baja",O154="Moderado"),AND(K154="Media",O154="Leve"),AND(K154="Media",O154="Menor"),AND(K154="Media",O154="Moderado"),AND(K154="Alta",O154="Leve"),AND(K154="Alta",O154="Menor")),"Moderado",IF(OR(AND(K154="Muy Baja",O154="Mayor"),AND(K154="Baja",O154="Mayor"),AND(K154="Media",O154="Mayor"),AND(K154="Alta",O154="Moderado"),AND(K154="Alta",O154="Mayor"),AND(K154="Muy Alta",O154="Leve"),AND(K154="Muy Alta",O154="Menor"),AND(K154="Muy Alta",O154="Moderado"),AND(K154="Muy Alta",O154="Mayor")),"Alto",IF(OR(AND(K154="Muy Baja",O154="Catastrófico"),AND(K154="Baja",O154="Catastrófico"),AND(K154="Media",O154="Catastrófico"),AND(K154="Alta",O154="Catastrófico"),AND(K154="Muy Alta",O154="Catastrófico")),"Extremo",""))))</f>
        <v/>
      </c>
      <c r="R154" s="186">
        <v>1</v>
      </c>
      <c r="S154" s="182"/>
      <c r="T154" s="183" t="str">
        <f t="shared" si="197"/>
        <v/>
      </c>
      <c r="U154" s="187"/>
      <c r="V154" s="187"/>
      <c r="W154" s="188" t="str">
        <f t="shared" si="198"/>
        <v/>
      </c>
      <c r="X154" s="187"/>
      <c r="Y154" s="187"/>
      <c r="Z154" s="187"/>
      <c r="AA154" s="161" t="str">
        <f t="shared" si="199"/>
        <v/>
      </c>
      <c r="AB154" s="176" t="str">
        <f t="shared" si="200"/>
        <v/>
      </c>
      <c r="AC154" s="177" t="str">
        <f t="shared" si="201"/>
        <v/>
      </c>
      <c r="AD154" s="176" t="str">
        <f t="shared" si="202"/>
        <v/>
      </c>
      <c r="AE154" s="177" t="str">
        <f t="shared" si="203"/>
        <v/>
      </c>
      <c r="AF154" s="178" t="str">
        <f t="shared" si="204"/>
        <v/>
      </c>
      <c r="AG154" s="179"/>
      <c r="AH154" s="174"/>
      <c r="AI154" s="172"/>
      <c r="AJ154" s="173"/>
      <c r="AK154" s="173"/>
      <c r="AL154" s="174"/>
      <c r="AM154" s="172"/>
      <c r="AN154" s="144"/>
      <c r="AO154" s="144"/>
      <c r="AP154" s="144"/>
      <c r="AQ154" s="144"/>
      <c r="AR154" s="144"/>
      <c r="AS154" s="144"/>
      <c r="AT154" s="144"/>
      <c r="AU154" s="144"/>
      <c r="AV154" s="144"/>
      <c r="AW154" s="144"/>
      <c r="AX154" s="144"/>
      <c r="AY154" s="144"/>
      <c r="AZ154" s="144"/>
      <c r="BA154" s="144"/>
      <c r="BB154" s="144"/>
      <c r="BC154" s="144"/>
      <c r="BD154" s="144"/>
      <c r="BE154" s="144"/>
      <c r="BF154" s="144"/>
      <c r="BG154" s="144"/>
      <c r="BH154" s="144"/>
      <c r="BI154" s="144"/>
      <c r="BJ154" s="144"/>
      <c r="BK154" s="144"/>
      <c r="BL154" s="144"/>
      <c r="BM154" s="144"/>
      <c r="BN154" s="144"/>
      <c r="BO154" s="144"/>
      <c r="BP154" s="144"/>
      <c r="BQ154" s="144"/>
      <c r="BR154" s="144"/>
      <c r="BS154" s="144"/>
    </row>
    <row r="155" spans="1:71" s="145" customFormat="1" ht="151.5" hidden="1" customHeight="1" x14ac:dyDescent="0.25">
      <c r="A155" s="373"/>
      <c r="B155" s="371"/>
      <c r="C155" s="373"/>
      <c r="D155" s="373"/>
      <c r="E155" s="358"/>
      <c r="F155" s="358"/>
      <c r="G155" s="358"/>
      <c r="H155" s="375"/>
      <c r="I155" s="358"/>
      <c r="J155" s="356"/>
      <c r="K155" s="361"/>
      <c r="L155" s="364"/>
      <c r="M155" s="367"/>
      <c r="N155" s="192"/>
      <c r="O155" s="361"/>
      <c r="P155" s="364"/>
      <c r="Q155" s="380"/>
      <c r="R155" s="186">
        <v>2</v>
      </c>
      <c r="S155" s="182"/>
      <c r="T155" s="183" t="str">
        <f t="shared" si="197"/>
        <v/>
      </c>
      <c r="U155" s="187"/>
      <c r="V155" s="187"/>
      <c r="W155" s="188" t="str">
        <f t="shared" si="198"/>
        <v/>
      </c>
      <c r="X155" s="187"/>
      <c r="Y155" s="187"/>
      <c r="Z155" s="187"/>
      <c r="AA155" s="161" t="str">
        <f t="shared" si="199"/>
        <v/>
      </c>
      <c r="AB155" s="176" t="str">
        <f t="shared" si="200"/>
        <v/>
      </c>
      <c r="AC155" s="177" t="str">
        <f t="shared" si="201"/>
        <v/>
      </c>
      <c r="AD155" s="176" t="str">
        <f t="shared" si="202"/>
        <v/>
      </c>
      <c r="AE155" s="177" t="str">
        <f t="shared" si="203"/>
        <v/>
      </c>
      <c r="AF155" s="178" t="str">
        <f t="shared" si="204"/>
        <v/>
      </c>
      <c r="AG155" s="179"/>
      <c r="AH155" s="174"/>
      <c r="AI155" s="172"/>
      <c r="AJ155" s="173"/>
      <c r="AK155" s="173"/>
      <c r="AL155" s="174"/>
      <c r="AM155" s="172"/>
      <c r="AN155" s="144"/>
      <c r="AO155" s="144"/>
      <c r="AP155" s="144"/>
      <c r="AQ155" s="144"/>
      <c r="AR155" s="144"/>
      <c r="AS155" s="144"/>
      <c r="AT155" s="144"/>
      <c r="AU155" s="144"/>
      <c r="AV155" s="144"/>
      <c r="AW155" s="144"/>
      <c r="AX155" s="144"/>
      <c r="AY155" s="144"/>
      <c r="AZ155" s="144"/>
      <c r="BA155" s="144"/>
      <c r="BB155" s="144"/>
      <c r="BC155" s="144"/>
      <c r="BD155" s="144"/>
      <c r="BE155" s="144"/>
      <c r="BF155" s="144"/>
      <c r="BG155" s="144"/>
      <c r="BH155" s="144"/>
      <c r="BI155" s="144"/>
      <c r="BJ155" s="144"/>
      <c r="BK155" s="144"/>
      <c r="BL155" s="144"/>
      <c r="BM155" s="144"/>
      <c r="BN155" s="144"/>
      <c r="BO155" s="144"/>
      <c r="BP155" s="144"/>
      <c r="BQ155" s="144"/>
      <c r="BR155" s="144"/>
      <c r="BS155" s="144"/>
    </row>
    <row r="156" spans="1:71" s="145" customFormat="1" ht="151.5" hidden="1" customHeight="1" x14ac:dyDescent="0.25">
      <c r="A156" s="391"/>
      <c r="B156" s="372"/>
      <c r="C156" s="391"/>
      <c r="D156" s="391"/>
      <c r="E156" s="392"/>
      <c r="F156" s="392"/>
      <c r="G156" s="392"/>
      <c r="H156" s="393"/>
      <c r="I156" s="392"/>
      <c r="J156" s="385"/>
      <c r="K156" s="362"/>
      <c r="L156" s="365"/>
      <c r="M156" s="386"/>
      <c r="N156" s="192"/>
      <c r="O156" s="362"/>
      <c r="P156" s="365"/>
      <c r="Q156" s="381"/>
      <c r="R156" s="186">
        <v>3</v>
      </c>
      <c r="S156" s="182"/>
      <c r="T156" s="183" t="str">
        <f t="shared" si="197"/>
        <v/>
      </c>
      <c r="U156" s="187"/>
      <c r="V156" s="187"/>
      <c r="W156" s="188" t="str">
        <f t="shared" si="198"/>
        <v/>
      </c>
      <c r="X156" s="187"/>
      <c r="Y156" s="187"/>
      <c r="Z156" s="187"/>
      <c r="AA156" s="161" t="str">
        <f t="shared" si="199"/>
        <v/>
      </c>
      <c r="AB156" s="176" t="str">
        <f t="shared" si="200"/>
        <v/>
      </c>
      <c r="AC156" s="177" t="str">
        <f t="shared" si="201"/>
        <v/>
      </c>
      <c r="AD156" s="176" t="str">
        <f t="shared" si="202"/>
        <v/>
      </c>
      <c r="AE156" s="177" t="str">
        <f t="shared" si="203"/>
        <v/>
      </c>
      <c r="AF156" s="178" t="str">
        <f t="shared" si="204"/>
        <v/>
      </c>
      <c r="AG156" s="179"/>
      <c r="AH156" s="174"/>
      <c r="AI156" s="172"/>
      <c r="AJ156" s="173"/>
      <c r="AK156" s="173"/>
      <c r="AL156" s="174"/>
      <c r="AM156" s="172"/>
      <c r="AN156" s="144"/>
      <c r="AO156" s="144"/>
      <c r="AP156" s="144"/>
      <c r="AQ156" s="144"/>
      <c r="AR156" s="144"/>
      <c r="AS156" s="144"/>
      <c r="AT156" s="144"/>
      <c r="AU156" s="144"/>
      <c r="AV156" s="144"/>
      <c r="AW156" s="144"/>
      <c r="AX156" s="144"/>
      <c r="AY156" s="144"/>
      <c r="AZ156" s="144"/>
      <c r="BA156" s="144"/>
      <c r="BB156" s="144"/>
      <c r="BC156" s="144"/>
      <c r="BD156" s="144"/>
      <c r="BE156" s="144"/>
      <c r="BF156" s="144"/>
      <c r="BG156" s="144"/>
      <c r="BH156" s="144"/>
      <c r="BI156" s="144"/>
      <c r="BJ156" s="144"/>
      <c r="BK156" s="144"/>
      <c r="BL156" s="144"/>
      <c r="BM156" s="144"/>
      <c r="BN156" s="144"/>
      <c r="BO156" s="144"/>
      <c r="BP156" s="144"/>
      <c r="BQ156" s="144"/>
      <c r="BR156" s="144"/>
      <c r="BS156" s="144"/>
    </row>
    <row r="157" spans="1:71" ht="49.5" customHeight="1" x14ac:dyDescent="0.25">
      <c r="A157" s="4"/>
      <c r="B157" s="99"/>
      <c r="C157" s="99"/>
      <c r="D157" s="99"/>
      <c r="E157" s="332" t="s">
        <v>594</v>
      </c>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333"/>
      <c r="AL157" s="333"/>
      <c r="AM157" s="334"/>
    </row>
    <row r="159" spans="1:71" x14ac:dyDescent="0.25">
      <c r="A159" s="2"/>
      <c r="B159" s="2"/>
      <c r="C159" s="2"/>
      <c r="D159" s="2"/>
      <c r="E159" s="21" t="s">
        <v>379</v>
      </c>
      <c r="F159" s="2"/>
      <c r="G159" s="2"/>
    </row>
  </sheetData>
  <autoFilter ref="A6:BS157" xr:uid="{00000000-0009-0000-0000-000002000000}"/>
  <dataConsolidate/>
  <mergeCells count="836">
    <mergeCell ref="B142:B144"/>
    <mergeCell ref="A142:A144"/>
    <mergeCell ref="O103:O105"/>
    <mergeCell ref="P103:P105"/>
    <mergeCell ref="Q103:Q105"/>
    <mergeCell ref="J142:J144"/>
    <mergeCell ref="I142:I144"/>
    <mergeCell ref="H142:H144"/>
    <mergeCell ref="G142:G144"/>
    <mergeCell ref="F142:F144"/>
    <mergeCell ref="E142:E144"/>
    <mergeCell ref="B103:B105"/>
    <mergeCell ref="C103:C105"/>
    <mergeCell ref="D103:D105"/>
    <mergeCell ref="E103:E105"/>
    <mergeCell ref="F103:F105"/>
    <mergeCell ref="G103:G105"/>
    <mergeCell ref="H103:H105"/>
    <mergeCell ref="I103:I105"/>
    <mergeCell ref="J103:J105"/>
    <mergeCell ref="K142:K144"/>
    <mergeCell ref="L142:L144"/>
    <mergeCell ref="O142:O144"/>
    <mergeCell ref="P142:P144"/>
    <mergeCell ref="K151:K153"/>
    <mergeCell ref="L151:L153"/>
    <mergeCell ref="M151:M153"/>
    <mergeCell ref="O151:O153"/>
    <mergeCell ref="P151:P153"/>
    <mergeCell ref="Q151:Q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O154:O156"/>
    <mergeCell ref="P154:P156"/>
    <mergeCell ref="Q154:Q156"/>
    <mergeCell ref="A151:A153"/>
    <mergeCell ref="B151:B153"/>
    <mergeCell ref="C151:C153"/>
    <mergeCell ref="D151:D153"/>
    <mergeCell ref="E151:E153"/>
    <mergeCell ref="F151:F153"/>
    <mergeCell ref="G151:G153"/>
    <mergeCell ref="H151:H153"/>
    <mergeCell ref="I151:I153"/>
    <mergeCell ref="J145:J147"/>
    <mergeCell ref="C145:C147"/>
    <mergeCell ref="D145:D147"/>
    <mergeCell ref="E145:E147"/>
    <mergeCell ref="F145:F147"/>
    <mergeCell ref="G145:G147"/>
    <mergeCell ref="H145:H147"/>
    <mergeCell ref="I145:I147"/>
    <mergeCell ref="J151:J153"/>
    <mergeCell ref="J148:J150"/>
    <mergeCell ref="K148:K150"/>
    <mergeCell ref="L148:L150"/>
    <mergeCell ref="M148:M150"/>
    <mergeCell ref="O148:O150"/>
    <mergeCell ref="P148:P150"/>
    <mergeCell ref="Q148:Q150"/>
    <mergeCell ref="A145:A147"/>
    <mergeCell ref="B145:B147"/>
    <mergeCell ref="A148:A150"/>
    <mergeCell ref="B148:B150"/>
    <mergeCell ref="C148:C150"/>
    <mergeCell ref="D148:D150"/>
    <mergeCell ref="E148:E150"/>
    <mergeCell ref="F148:F150"/>
    <mergeCell ref="G148:G150"/>
    <mergeCell ref="H148:H150"/>
    <mergeCell ref="I148:I150"/>
    <mergeCell ref="Q142:Q144"/>
    <mergeCell ref="K145:K147"/>
    <mergeCell ref="L145:L147"/>
    <mergeCell ref="M145:M147"/>
    <mergeCell ref="O145:O147"/>
    <mergeCell ref="P145:P147"/>
    <mergeCell ref="Q145:Q147"/>
    <mergeCell ref="C136:C138"/>
    <mergeCell ref="D136:D138"/>
    <mergeCell ref="E136:E138"/>
    <mergeCell ref="F136:F138"/>
    <mergeCell ref="G136:G138"/>
    <mergeCell ref="H136:H138"/>
    <mergeCell ref="I136:I138"/>
    <mergeCell ref="K136:K138"/>
    <mergeCell ref="M142:M144"/>
    <mergeCell ref="D142:D144"/>
    <mergeCell ref="C142:C144"/>
    <mergeCell ref="L136:L138"/>
    <mergeCell ref="M136:M138"/>
    <mergeCell ref="O136:O138"/>
    <mergeCell ref="P136:P138"/>
    <mergeCell ref="Q136:Q138"/>
    <mergeCell ref="J139:J141"/>
    <mergeCell ref="K139:K141"/>
    <mergeCell ref="L139:L141"/>
    <mergeCell ref="M139:M141"/>
    <mergeCell ref="O139:O141"/>
    <mergeCell ref="P139:P141"/>
    <mergeCell ref="Q139:Q141"/>
    <mergeCell ref="A136:A138"/>
    <mergeCell ref="B136:B138"/>
    <mergeCell ref="J136:J138"/>
    <mergeCell ref="A139:A141"/>
    <mergeCell ref="B139:B141"/>
    <mergeCell ref="C139:C141"/>
    <mergeCell ref="D139:D141"/>
    <mergeCell ref="E139:E141"/>
    <mergeCell ref="F139:F141"/>
    <mergeCell ref="G139:G141"/>
    <mergeCell ref="H139:H141"/>
    <mergeCell ref="I139:I141"/>
    <mergeCell ref="J130:J132"/>
    <mergeCell ref="K130:K132"/>
    <mergeCell ref="L130:L132"/>
    <mergeCell ref="M130:M132"/>
    <mergeCell ref="O130:O132"/>
    <mergeCell ref="P130:P132"/>
    <mergeCell ref="Q130:Q132"/>
    <mergeCell ref="A133:A135"/>
    <mergeCell ref="B133:B135"/>
    <mergeCell ref="C133:C135"/>
    <mergeCell ref="D133:D135"/>
    <mergeCell ref="E133:E135"/>
    <mergeCell ref="F133:F135"/>
    <mergeCell ref="G133:G135"/>
    <mergeCell ref="H133:H135"/>
    <mergeCell ref="I133:I135"/>
    <mergeCell ref="J133:J135"/>
    <mergeCell ref="K133:K135"/>
    <mergeCell ref="L133:L135"/>
    <mergeCell ref="M133:M135"/>
    <mergeCell ref="O133:O135"/>
    <mergeCell ref="P133:P135"/>
    <mergeCell ref="Q133:Q135"/>
    <mergeCell ref="A130:A132"/>
    <mergeCell ref="B130:B132"/>
    <mergeCell ref="C130:C132"/>
    <mergeCell ref="D130:D132"/>
    <mergeCell ref="E130:E132"/>
    <mergeCell ref="F130:F132"/>
    <mergeCell ref="G130:G132"/>
    <mergeCell ref="H130:H132"/>
    <mergeCell ref="I130:I132"/>
    <mergeCell ref="Q112:Q114"/>
    <mergeCell ref="O115:O117"/>
    <mergeCell ref="P115:P117"/>
    <mergeCell ref="Q115:Q117"/>
    <mergeCell ref="O118:O120"/>
    <mergeCell ref="P118:P120"/>
    <mergeCell ref="Q118:Q120"/>
    <mergeCell ref="K112:K114"/>
    <mergeCell ref="L112:L114"/>
    <mergeCell ref="M112:M114"/>
    <mergeCell ref="O112:O114"/>
    <mergeCell ref="P112:P114"/>
    <mergeCell ref="M118:M120"/>
    <mergeCell ref="L118:L120"/>
    <mergeCell ref="K118:K120"/>
    <mergeCell ref="F112:F114"/>
    <mergeCell ref="G112:G114"/>
    <mergeCell ref="H112:H114"/>
    <mergeCell ref="I112:I114"/>
    <mergeCell ref="J112:J114"/>
    <mergeCell ref="A112:A114"/>
    <mergeCell ref="B112:B114"/>
    <mergeCell ref="C112:C114"/>
    <mergeCell ref="D112:D114"/>
    <mergeCell ref="E112:E114"/>
    <mergeCell ref="Q124:Q126"/>
    <mergeCell ref="P124:P126"/>
    <mergeCell ref="O124:O126"/>
    <mergeCell ref="M124:M126"/>
    <mergeCell ref="M121:M123"/>
    <mergeCell ref="O121:O123"/>
    <mergeCell ref="P121:P123"/>
    <mergeCell ref="Q121:Q123"/>
    <mergeCell ref="H121:H123"/>
    <mergeCell ref="I121:I123"/>
    <mergeCell ref="J121:J123"/>
    <mergeCell ref="K121:K123"/>
    <mergeCell ref="L121:L123"/>
    <mergeCell ref="K124:K126"/>
    <mergeCell ref="L124:L126"/>
    <mergeCell ref="H124:H126"/>
    <mergeCell ref="I124:I126"/>
    <mergeCell ref="J124:J126"/>
    <mergeCell ref="M109:M111"/>
    <mergeCell ref="O109:O111"/>
    <mergeCell ref="P109:P111"/>
    <mergeCell ref="Q109:Q111"/>
    <mergeCell ref="L106:L108"/>
    <mergeCell ref="M106:M108"/>
    <mergeCell ref="O106:O108"/>
    <mergeCell ref="P106:P108"/>
    <mergeCell ref="Q106:Q108"/>
    <mergeCell ref="K103:K105"/>
    <mergeCell ref="L103:L105"/>
    <mergeCell ref="K100:K102"/>
    <mergeCell ref="L100:L102"/>
    <mergeCell ref="M100:M102"/>
    <mergeCell ref="N100:N102"/>
    <mergeCell ref="N103:N105"/>
    <mergeCell ref="M103:M105"/>
    <mergeCell ref="B106:B108"/>
    <mergeCell ref="C106:C108"/>
    <mergeCell ref="D106:D108"/>
    <mergeCell ref="E106:E108"/>
    <mergeCell ref="F106:F108"/>
    <mergeCell ref="G106:G108"/>
    <mergeCell ref="H106:H108"/>
    <mergeCell ref="I106:I108"/>
    <mergeCell ref="J106:J108"/>
    <mergeCell ref="K106:K108"/>
    <mergeCell ref="L97:L99"/>
    <mergeCell ref="M97:M99"/>
    <mergeCell ref="O97:O99"/>
    <mergeCell ref="P97:P99"/>
    <mergeCell ref="B100:B102"/>
    <mergeCell ref="Q97:Q99"/>
    <mergeCell ref="G97:G99"/>
    <mergeCell ref="H97:H99"/>
    <mergeCell ref="I97:I99"/>
    <mergeCell ref="J97:J99"/>
    <mergeCell ref="K97:K99"/>
    <mergeCell ref="B97:B99"/>
    <mergeCell ref="C97:C99"/>
    <mergeCell ref="D97:D99"/>
    <mergeCell ref="E97:E99"/>
    <mergeCell ref="F97:F99"/>
    <mergeCell ref="J100:J102"/>
    <mergeCell ref="O100:O102"/>
    <mergeCell ref="P100:P102"/>
    <mergeCell ref="Q100:Q102"/>
    <mergeCell ref="F94:F96"/>
    <mergeCell ref="E94:E96"/>
    <mergeCell ref="D94:D96"/>
    <mergeCell ref="C94:C96"/>
    <mergeCell ref="B94:B96"/>
    <mergeCell ref="K94:K96"/>
    <mergeCell ref="J94:J96"/>
    <mergeCell ref="I94:I96"/>
    <mergeCell ref="H94:H96"/>
    <mergeCell ref="G94:G96"/>
    <mergeCell ref="Q94:Q96"/>
    <mergeCell ref="P94:P96"/>
    <mergeCell ref="O94:O96"/>
    <mergeCell ref="M94:M96"/>
    <mergeCell ref="L94:L96"/>
    <mergeCell ref="L91:L93"/>
    <mergeCell ref="M91:M93"/>
    <mergeCell ref="O91:O93"/>
    <mergeCell ref="P91:P93"/>
    <mergeCell ref="Q91:Q93"/>
    <mergeCell ref="G91:G93"/>
    <mergeCell ref="H91:H93"/>
    <mergeCell ref="I91:I93"/>
    <mergeCell ref="J91:J93"/>
    <mergeCell ref="K91:K93"/>
    <mergeCell ref="B91:B93"/>
    <mergeCell ref="C91:C93"/>
    <mergeCell ref="D91:D93"/>
    <mergeCell ref="E91:E93"/>
    <mergeCell ref="F91:F93"/>
    <mergeCell ref="L88:L90"/>
    <mergeCell ref="M88:M90"/>
    <mergeCell ref="O88:O90"/>
    <mergeCell ref="P88:P90"/>
    <mergeCell ref="Q88:Q90"/>
    <mergeCell ref="G88:G90"/>
    <mergeCell ref="H88:H90"/>
    <mergeCell ref="I88:I90"/>
    <mergeCell ref="J88:J90"/>
    <mergeCell ref="K88:K90"/>
    <mergeCell ref="B88:B90"/>
    <mergeCell ref="C88:C90"/>
    <mergeCell ref="D88:D90"/>
    <mergeCell ref="E88:E90"/>
    <mergeCell ref="F88:F90"/>
    <mergeCell ref="F82:F84"/>
    <mergeCell ref="E82:E84"/>
    <mergeCell ref="D82:D84"/>
    <mergeCell ref="C82:C84"/>
    <mergeCell ref="B82:B84"/>
    <mergeCell ref="B85:B87"/>
    <mergeCell ref="C85:C87"/>
    <mergeCell ref="D85:D87"/>
    <mergeCell ref="E85:E87"/>
    <mergeCell ref="F85:F87"/>
    <mergeCell ref="P79:P81"/>
    <mergeCell ref="Q79:Q81"/>
    <mergeCell ref="G79:G81"/>
    <mergeCell ref="H79:H81"/>
    <mergeCell ref="I79:I81"/>
    <mergeCell ref="J79:J81"/>
    <mergeCell ref="K79:K81"/>
    <mergeCell ref="K82:K84"/>
    <mergeCell ref="J82:J84"/>
    <mergeCell ref="I82:I84"/>
    <mergeCell ref="H82:H84"/>
    <mergeCell ref="G82:G84"/>
    <mergeCell ref="Q82:Q84"/>
    <mergeCell ref="P82:P84"/>
    <mergeCell ref="O82:O84"/>
    <mergeCell ref="M82:M84"/>
    <mergeCell ref="L82:L84"/>
    <mergeCell ref="B79:B81"/>
    <mergeCell ref="C79:C81"/>
    <mergeCell ref="D79:D81"/>
    <mergeCell ref="E79:E81"/>
    <mergeCell ref="F79:F81"/>
    <mergeCell ref="Q73:Q75"/>
    <mergeCell ref="B76:B78"/>
    <mergeCell ref="C76:C78"/>
    <mergeCell ref="D76:D78"/>
    <mergeCell ref="E76:E78"/>
    <mergeCell ref="F76:F78"/>
    <mergeCell ref="G76:G78"/>
    <mergeCell ref="H76:H78"/>
    <mergeCell ref="I76:I78"/>
    <mergeCell ref="J76:J78"/>
    <mergeCell ref="K76:K78"/>
    <mergeCell ref="L76:L78"/>
    <mergeCell ref="M76:M78"/>
    <mergeCell ref="O76:O78"/>
    <mergeCell ref="P76:P78"/>
    <mergeCell ref="Q76:Q78"/>
    <mergeCell ref="L79:L81"/>
    <mergeCell ref="M79:M81"/>
    <mergeCell ref="O79:O81"/>
    <mergeCell ref="P70:P72"/>
    <mergeCell ref="Q70:Q72"/>
    <mergeCell ref="B73:B75"/>
    <mergeCell ref="C73:C75"/>
    <mergeCell ref="D73:D75"/>
    <mergeCell ref="E73:E75"/>
    <mergeCell ref="F73:F75"/>
    <mergeCell ref="G73:G75"/>
    <mergeCell ref="H73:H75"/>
    <mergeCell ref="I73:I75"/>
    <mergeCell ref="J73:J75"/>
    <mergeCell ref="K73:K75"/>
    <mergeCell ref="L73:L75"/>
    <mergeCell ref="M73:M75"/>
    <mergeCell ref="O73:O75"/>
    <mergeCell ref="P73:P75"/>
    <mergeCell ref="I70:I72"/>
    <mergeCell ref="J70:J72"/>
    <mergeCell ref="K70:K72"/>
    <mergeCell ref="L70:L72"/>
    <mergeCell ref="M70:M72"/>
    <mergeCell ref="D70:D72"/>
    <mergeCell ref="E70:E72"/>
    <mergeCell ref="F70:F72"/>
    <mergeCell ref="K64:K66"/>
    <mergeCell ref="L64:L66"/>
    <mergeCell ref="M64:M66"/>
    <mergeCell ref="D64:D66"/>
    <mergeCell ref="E64:E66"/>
    <mergeCell ref="F64:F66"/>
    <mergeCell ref="G64:G66"/>
    <mergeCell ref="H64:H66"/>
    <mergeCell ref="G70:G72"/>
    <mergeCell ref="H70:H72"/>
    <mergeCell ref="I67:I69"/>
    <mergeCell ref="J67:J69"/>
    <mergeCell ref="K67:K69"/>
    <mergeCell ref="L67:L69"/>
    <mergeCell ref="M67:M69"/>
    <mergeCell ref="D67:D69"/>
    <mergeCell ref="E67:E69"/>
    <mergeCell ref="F67:F69"/>
    <mergeCell ref="G67:G69"/>
    <mergeCell ref="H67:H69"/>
    <mergeCell ref="A70:A72"/>
    <mergeCell ref="A67:A69"/>
    <mergeCell ref="A64:A66"/>
    <mergeCell ref="B64:B66"/>
    <mergeCell ref="C64:C66"/>
    <mergeCell ref="B67:B69"/>
    <mergeCell ref="C67:C69"/>
    <mergeCell ref="B70:B72"/>
    <mergeCell ref="C70:C72"/>
    <mergeCell ref="A88:A90"/>
    <mergeCell ref="A82:A84"/>
    <mergeCell ref="A79:A81"/>
    <mergeCell ref="A76:A78"/>
    <mergeCell ref="A73:A75"/>
    <mergeCell ref="A106:A108"/>
    <mergeCell ref="A97:A99"/>
    <mergeCell ref="A94:A96"/>
    <mergeCell ref="A91:A93"/>
    <mergeCell ref="A85:A87"/>
    <mergeCell ref="A100:A102"/>
    <mergeCell ref="A103:A105"/>
    <mergeCell ref="M127:M129"/>
    <mergeCell ref="O127:O129"/>
    <mergeCell ref="P127:P129"/>
    <mergeCell ref="Q127:Q129"/>
    <mergeCell ref="A109:A111"/>
    <mergeCell ref="B109:B111"/>
    <mergeCell ref="C109:C111"/>
    <mergeCell ref="D109:D111"/>
    <mergeCell ref="E109:E111"/>
    <mergeCell ref="F109:F111"/>
    <mergeCell ref="G109:G111"/>
    <mergeCell ref="H109:H111"/>
    <mergeCell ref="I109:I111"/>
    <mergeCell ref="J109:J111"/>
    <mergeCell ref="K109:K111"/>
    <mergeCell ref="L109:L111"/>
    <mergeCell ref="H127:H129"/>
    <mergeCell ref="I127:I129"/>
    <mergeCell ref="J127:J129"/>
    <mergeCell ref="K127:K129"/>
    <mergeCell ref="L127:L129"/>
    <mergeCell ref="A127:A129"/>
    <mergeCell ref="B127:B129"/>
    <mergeCell ref="C127:C129"/>
    <mergeCell ref="D127:D129"/>
    <mergeCell ref="E127:E129"/>
    <mergeCell ref="F127:F129"/>
    <mergeCell ref="G127:G129"/>
    <mergeCell ref="A121:A123"/>
    <mergeCell ref="B121:B123"/>
    <mergeCell ref="C121:C123"/>
    <mergeCell ref="D121:D123"/>
    <mergeCell ref="E121:E123"/>
    <mergeCell ref="F121:F123"/>
    <mergeCell ref="G121:G123"/>
    <mergeCell ref="F124:F126"/>
    <mergeCell ref="G124:G126"/>
    <mergeCell ref="A124:A126"/>
    <mergeCell ref="B124:B126"/>
    <mergeCell ref="C124:C126"/>
    <mergeCell ref="D124:D126"/>
    <mergeCell ref="E124:E126"/>
    <mergeCell ref="C118:C120"/>
    <mergeCell ref="B118:B120"/>
    <mergeCell ref="A118:A120"/>
    <mergeCell ref="A115:A117"/>
    <mergeCell ref="B115:B117"/>
    <mergeCell ref="C115:C117"/>
    <mergeCell ref="H118:H120"/>
    <mergeCell ref="G118:G120"/>
    <mergeCell ref="F118:F120"/>
    <mergeCell ref="E118:E120"/>
    <mergeCell ref="D118:D120"/>
    <mergeCell ref="D115:D117"/>
    <mergeCell ref="E115:E117"/>
    <mergeCell ref="F115:F117"/>
    <mergeCell ref="G115:G117"/>
    <mergeCell ref="H115:H117"/>
    <mergeCell ref="J118:J120"/>
    <mergeCell ref="I118:I120"/>
    <mergeCell ref="O61:O63"/>
    <mergeCell ref="P61:P63"/>
    <mergeCell ref="Q61:Q63"/>
    <mergeCell ref="O64:O66"/>
    <mergeCell ref="P64:P66"/>
    <mergeCell ref="Q64:Q66"/>
    <mergeCell ref="O67:O69"/>
    <mergeCell ref="P67:P69"/>
    <mergeCell ref="Q67:Q69"/>
    <mergeCell ref="O70:O72"/>
    <mergeCell ref="I61:I63"/>
    <mergeCell ref="J61:J63"/>
    <mergeCell ref="K61:K63"/>
    <mergeCell ref="L61:L63"/>
    <mergeCell ref="M61:M63"/>
    <mergeCell ref="I115:I117"/>
    <mergeCell ref="J115:J117"/>
    <mergeCell ref="K115:K117"/>
    <mergeCell ref="L115:L117"/>
    <mergeCell ref="M115:M117"/>
    <mergeCell ref="I64:I66"/>
    <mergeCell ref="J64:J66"/>
    <mergeCell ref="C58:C60"/>
    <mergeCell ref="B58:B60"/>
    <mergeCell ref="A58:A60"/>
    <mergeCell ref="A61:A63"/>
    <mergeCell ref="B61:B63"/>
    <mergeCell ref="C61:C63"/>
    <mergeCell ref="H58:H60"/>
    <mergeCell ref="G58:G60"/>
    <mergeCell ref="F58:F60"/>
    <mergeCell ref="E58:E60"/>
    <mergeCell ref="D58:D60"/>
    <mergeCell ref="I58:I60"/>
    <mergeCell ref="P55:P57"/>
    <mergeCell ref="Q55:Q57"/>
    <mergeCell ref="Q58:Q60"/>
    <mergeCell ref="P58:P60"/>
    <mergeCell ref="O58:O60"/>
    <mergeCell ref="D61:D63"/>
    <mergeCell ref="E61:E63"/>
    <mergeCell ref="F61:F63"/>
    <mergeCell ref="G61:G63"/>
    <mergeCell ref="H61:H63"/>
    <mergeCell ref="J55:J57"/>
    <mergeCell ref="K55:K57"/>
    <mergeCell ref="L55:L57"/>
    <mergeCell ref="M55:M57"/>
    <mergeCell ref="O55:O57"/>
    <mergeCell ref="M58:M60"/>
    <mergeCell ref="L58:L60"/>
    <mergeCell ref="K58:K60"/>
    <mergeCell ref="J58:J60"/>
    <mergeCell ref="J52:J54"/>
    <mergeCell ref="K52:K54"/>
    <mergeCell ref="L52:L54"/>
    <mergeCell ref="M52:M54"/>
    <mergeCell ref="O52:O54"/>
    <mergeCell ref="P52:P54"/>
    <mergeCell ref="Q52:Q54"/>
    <mergeCell ref="A49:A51"/>
    <mergeCell ref="A55:A57"/>
    <mergeCell ref="B55:B57"/>
    <mergeCell ref="C55:C57"/>
    <mergeCell ref="D55:D57"/>
    <mergeCell ref="E55:E57"/>
    <mergeCell ref="F55:F57"/>
    <mergeCell ref="G55:G57"/>
    <mergeCell ref="H55:H57"/>
    <mergeCell ref="I55:I57"/>
    <mergeCell ref="B52:B54"/>
    <mergeCell ref="A52:A54"/>
    <mergeCell ref="C52:C54"/>
    <mergeCell ref="D52:D54"/>
    <mergeCell ref="E52:E54"/>
    <mergeCell ref="F52:F54"/>
    <mergeCell ref="G52:G54"/>
    <mergeCell ref="H52:H54"/>
    <mergeCell ref="I52:I54"/>
    <mergeCell ref="B49:B51"/>
    <mergeCell ref="C49:C51"/>
    <mergeCell ref="D49:D51"/>
    <mergeCell ref="E49:E51"/>
    <mergeCell ref="F49:F51"/>
    <mergeCell ref="G49:G51"/>
    <mergeCell ref="H49:H51"/>
    <mergeCell ref="I49:I51"/>
    <mergeCell ref="J46:J48"/>
    <mergeCell ref="K46:K48"/>
    <mergeCell ref="L46:L48"/>
    <mergeCell ref="M46:M48"/>
    <mergeCell ref="O46:O48"/>
    <mergeCell ref="P46:P48"/>
    <mergeCell ref="Q46:Q48"/>
    <mergeCell ref="J49:J51"/>
    <mergeCell ref="K49:K51"/>
    <mergeCell ref="L49:L51"/>
    <mergeCell ref="M49:M51"/>
    <mergeCell ref="O49:O51"/>
    <mergeCell ref="P49:P51"/>
    <mergeCell ref="Q49:Q51"/>
    <mergeCell ref="A46:A48"/>
    <mergeCell ref="B46:B48"/>
    <mergeCell ref="C46:C48"/>
    <mergeCell ref="D46:D48"/>
    <mergeCell ref="E46:E48"/>
    <mergeCell ref="F46:F48"/>
    <mergeCell ref="G46:G48"/>
    <mergeCell ref="H46:H48"/>
    <mergeCell ref="I46:I48"/>
    <mergeCell ref="Q43:Q45"/>
    <mergeCell ref="K43:K45"/>
    <mergeCell ref="L43:L45"/>
    <mergeCell ref="M43:M45"/>
    <mergeCell ref="O43:O45"/>
    <mergeCell ref="P43:P45"/>
    <mergeCell ref="F43:F45"/>
    <mergeCell ref="G43:G45"/>
    <mergeCell ref="H43:H45"/>
    <mergeCell ref="I43:I45"/>
    <mergeCell ref="J43:J45"/>
    <mergeCell ref="A43:A45"/>
    <mergeCell ref="B43:B45"/>
    <mergeCell ref="C43:C45"/>
    <mergeCell ref="D43:D45"/>
    <mergeCell ref="E43:E45"/>
    <mergeCell ref="G40:G42"/>
    <mergeCell ref="F40:F42"/>
    <mergeCell ref="E40:E42"/>
    <mergeCell ref="D40:D42"/>
    <mergeCell ref="C40:C42"/>
    <mergeCell ref="Q37:Q39"/>
    <mergeCell ref="Q40:Q42"/>
    <mergeCell ref="P40:P42"/>
    <mergeCell ref="O40:O42"/>
    <mergeCell ref="M40:M42"/>
    <mergeCell ref="K37:K39"/>
    <mergeCell ref="L37:L39"/>
    <mergeCell ref="M37:M39"/>
    <mergeCell ref="O37:O39"/>
    <mergeCell ref="P37:P39"/>
    <mergeCell ref="J37:J39"/>
    <mergeCell ref="A40:A42"/>
    <mergeCell ref="B40:B42"/>
    <mergeCell ref="C37:C39"/>
    <mergeCell ref="D37:D39"/>
    <mergeCell ref="E37:E39"/>
    <mergeCell ref="L40:L42"/>
    <mergeCell ref="K40:K42"/>
    <mergeCell ref="J40:J42"/>
    <mergeCell ref="I40:I42"/>
    <mergeCell ref="H40:H42"/>
    <mergeCell ref="A37:A39"/>
    <mergeCell ref="B37:B39"/>
    <mergeCell ref="G34:G36"/>
    <mergeCell ref="F34:F36"/>
    <mergeCell ref="E34:E36"/>
    <mergeCell ref="D34:D36"/>
    <mergeCell ref="F37:F39"/>
    <mergeCell ref="G37:G39"/>
    <mergeCell ref="H37:H39"/>
    <mergeCell ref="I34:I36"/>
    <mergeCell ref="I37:I39"/>
    <mergeCell ref="Q31:Q33"/>
    <mergeCell ref="P34:P36"/>
    <mergeCell ref="O34:O36"/>
    <mergeCell ref="Q34:Q36"/>
    <mergeCell ref="C34:C36"/>
    <mergeCell ref="B34:B36"/>
    <mergeCell ref="A34:A36"/>
    <mergeCell ref="J31:J33"/>
    <mergeCell ref="K31:K33"/>
    <mergeCell ref="L31:L33"/>
    <mergeCell ref="M31:M33"/>
    <mergeCell ref="O31:O33"/>
    <mergeCell ref="M34:M36"/>
    <mergeCell ref="L34:L36"/>
    <mergeCell ref="K34:K36"/>
    <mergeCell ref="J34:J36"/>
    <mergeCell ref="A31:A33"/>
    <mergeCell ref="B31:B33"/>
    <mergeCell ref="C31:C33"/>
    <mergeCell ref="D31:D33"/>
    <mergeCell ref="E31:E33"/>
    <mergeCell ref="F31:F33"/>
    <mergeCell ref="G31:G33"/>
    <mergeCell ref="H34:H36"/>
    <mergeCell ref="H31:H33"/>
    <mergeCell ref="I31:I33"/>
    <mergeCell ref="I25:I27"/>
    <mergeCell ref="J25:J27"/>
    <mergeCell ref="K25:K27"/>
    <mergeCell ref="L25:L27"/>
    <mergeCell ref="M25:M27"/>
    <mergeCell ref="O25:O27"/>
    <mergeCell ref="P25:P27"/>
    <mergeCell ref="P31:P33"/>
    <mergeCell ref="Q25:Q27"/>
    <mergeCell ref="A28:A30"/>
    <mergeCell ref="B28:B30"/>
    <mergeCell ref="C28:C30"/>
    <mergeCell ref="D28:D30"/>
    <mergeCell ref="E28:E30"/>
    <mergeCell ref="F28:F30"/>
    <mergeCell ref="G28:G30"/>
    <mergeCell ref="H28:H30"/>
    <mergeCell ref="I28:I30"/>
    <mergeCell ref="J28:J30"/>
    <mergeCell ref="K28:K30"/>
    <mergeCell ref="L28:L30"/>
    <mergeCell ref="M28:M30"/>
    <mergeCell ref="O28:O30"/>
    <mergeCell ref="P28:P30"/>
    <mergeCell ref="Q28:Q30"/>
    <mergeCell ref="A22:A24"/>
    <mergeCell ref="A25:A27"/>
    <mergeCell ref="B25:B27"/>
    <mergeCell ref="C25:C27"/>
    <mergeCell ref="D25:D27"/>
    <mergeCell ref="E25:E27"/>
    <mergeCell ref="F25:F27"/>
    <mergeCell ref="G25:G27"/>
    <mergeCell ref="H25:H27"/>
    <mergeCell ref="Q19:Q21"/>
    <mergeCell ref="B22:B24"/>
    <mergeCell ref="C22:C24"/>
    <mergeCell ref="D22:D24"/>
    <mergeCell ref="E22:E24"/>
    <mergeCell ref="F22:F24"/>
    <mergeCell ref="G22:G24"/>
    <mergeCell ref="H22:H24"/>
    <mergeCell ref="I22:I24"/>
    <mergeCell ref="J22:J24"/>
    <mergeCell ref="K22:K24"/>
    <mergeCell ref="L22:L24"/>
    <mergeCell ref="M22:M24"/>
    <mergeCell ref="O22:O24"/>
    <mergeCell ref="P22:P24"/>
    <mergeCell ref="Q22:Q24"/>
    <mergeCell ref="Q10:Q12"/>
    <mergeCell ref="A19:A21"/>
    <mergeCell ref="B19:B21"/>
    <mergeCell ref="C19:C21"/>
    <mergeCell ref="D19:D21"/>
    <mergeCell ref="E19:E21"/>
    <mergeCell ref="F19:F21"/>
    <mergeCell ref="G19:G21"/>
    <mergeCell ref="H19:H21"/>
    <mergeCell ref="I19:I21"/>
    <mergeCell ref="J19:J21"/>
    <mergeCell ref="K19:K21"/>
    <mergeCell ref="L19:L21"/>
    <mergeCell ref="M19:M21"/>
    <mergeCell ref="O19:O21"/>
    <mergeCell ref="P16:P18"/>
    <mergeCell ref="Q16:Q18"/>
    <mergeCell ref="A10:A12"/>
    <mergeCell ref="B10:B12"/>
    <mergeCell ref="C10:C12"/>
    <mergeCell ref="D10:D12"/>
    <mergeCell ref="E10:E12"/>
    <mergeCell ref="F10:F12"/>
    <mergeCell ref="P19:P21"/>
    <mergeCell ref="G10:G12"/>
    <mergeCell ref="H10:H12"/>
    <mergeCell ref="I10:I12"/>
    <mergeCell ref="J10:J12"/>
    <mergeCell ref="K10:K12"/>
    <mergeCell ref="L10:L12"/>
    <mergeCell ref="M10:M12"/>
    <mergeCell ref="O10:O12"/>
    <mergeCell ref="P13:P15"/>
    <mergeCell ref="P10:P12"/>
    <mergeCell ref="Q13:Q15"/>
    <mergeCell ref="A16:A18"/>
    <mergeCell ref="B16:B18"/>
    <mergeCell ref="C16:C18"/>
    <mergeCell ref="D16:D18"/>
    <mergeCell ref="E16:E18"/>
    <mergeCell ref="F16:F18"/>
    <mergeCell ref="G16:G18"/>
    <mergeCell ref="H16:H18"/>
    <mergeCell ref="I16:I18"/>
    <mergeCell ref="J16:J18"/>
    <mergeCell ref="K16:K18"/>
    <mergeCell ref="L16:L18"/>
    <mergeCell ref="M16:M18"/>
    <mergeCell ref="O16:O18"/>
    <mergeCell ref="Q7:Q9"/>
    <mergeCell ref="E7:E9"/>
    <mergeCell ref="A13:A15"/>
    <mergeCell ref="B13:B15"/>
    <mergeCell ref="C13:C15"/>
    <mergeCell ref="D13:D15"/>
    <mergeCell ref="E13:E15"/>
    <mergeCell ref="F13:F15"/>
    <mergeCell ref="G13:G15"/>
    <mergeCell ref="H13:H15"/>
    <mergeCell ref="I13:I15"/>
    <mergeCell ref="J13:J15"/>
    <mergeCell ref="K13:K15"/>
    <mergeCell ref="L13:L15"/>
    <mergeCell ref="M13:M15"/>
    <mergeCell ref="O13:O15"/>
    <mergeCell ref="K7:K9"/>
    <mergeCell ref="L7:L9"/>
    <mergeCell ref="M7:M9"/>
    <mergeCell ref="O7:O9"/>
    <mergeCell ref="P7:P9"/>
    <mergeCell ref="F7:F9"/>
    <mergeCell ref="G7:G9"/>
    <mergeCell ref="H7:H9"/>
    <mergeCell ref="I7:I9"/>
    <mergeCell ref="J7:J9"/>
    <mergeCell ref="A7:A9"/>
    <mergeCell ref="B7:B9"/>
    <mergeCell ref="C7:C9"/>
    <mergeCell ref="D7:D9"/>
    <mergeCell ref="E157:AM157"/>
    <mergeCell ref="A1:AM2"/>
    <mergeCell ref="A4:J4"/>
    <mergeCell ref="K4:Q4"/>
    <mergeCell ref="R4:Z4"/>
    <mergeCell ref="AA4:AG4"/>
    <mergeCell ref="AH4:AM4"/>
    <mergeCell ref="R5:R6"/>
    <mergeCell ref="AF5:AF6"/>
    <mergeCell ref="AE5:AE6"/>
    <mergeCell ref="AA5:AA6"/>
    <mergeCell ref="S5:S6"/>
    <mergeCell ref="A5:A6"/>
    <mergeCell ref="I5:I6"/>
    <mergeCell ref="H5:H6"/>
    <mergeCell ref="G5:G6"/>
    <mergeCell ref="F5:F6"/>
    <mergeCell ref="U5:Z5"/>
    <mergeCell ref="AH5:AH6"/>
    <mergeCell ref="AM5:AM6"/>
    <mergeCell ref="AL5:AL6"/>
    <mergeCell ref="AK5:AK6"/>
    <mergeCell ref="AJ5:AJ6"/>
    <mergeCell ref="AI5:AI6"/>
    <mergeCell ref="AG5:AG6"/>
    <mergeCell ref="B5:B6"/>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 ref="Q85:Q87"/>
    <mergeCell ref="G85:G87"/>
    <mergeCell ref="H85:H87"/>
    <mergeCell ref="I85:I87"/>
    <mergeCell ref="J85:J87"/>
    <mergeCell ref="K85:K87"/>
    <mergeCell ref="L85:L87"/>
    <mergeCell ref="M85:M87"/>
    <mergeCell ref="O85:O87"/>
    <mergeCell ref="P85:P87"/>
  </mergeCells>
  <conditionalFormatting sqref="K7">
    <cfRule type="cellIs" dxfId="2597" priority="3252" operator="equal">
      <formula>"Muy Alta"</formula>
    </cfRule>
    <cfRule type="cellIs" dxfId="2596" priority="3253" operator="equal">
      <formula>"Alta"</formula>
    </cfRule>
    <cfRule type="cellIs" dxfId="2595" priority="3254" operator="equal">
      <formula>"Media"</formula>
    </cfRule>
    <cfRule type="cellIs" dxfId="2594" priority="3255" operator="equal">
      <formula>"Baja"</formula>
    </cfRule>
    <cfRule type="cellIs" dxfId="2593" priority="3256" operator="equal">
      <formula>"Muy Baja"</formula>
    </cfRule>
  </conditionalFormatting>
  <conditionalFormatting sqref="Q7">
    <cfRule type="cellIs" dxfId="2592" priority="3243" operator="equal">
      <formula>"Extremo"</formula>
    </cfRule>
    <cfRule type="cellIs" dxfId="2591" priority="3244" operator="equal">
      <formula>"Alto"</formula>
    </cfRule>
    <cfRule type="cellIs" dxfId="2590" priority="3245" operator="equal">
      <formula>"Moderado"</formula>
    </cfRule>
    <cfRule type="cellIs" dxfId="2589" priority="3246" operator="equal">
      <formula>"Bajo"</formula>
    </cfRule>
  </conditionalFormatting>
  <conditionalFormatting sqref="AB7:AB19 AB52 AB58 AB61 AB64 AB67 AB70 AB79 AB82 AB88 AB91 AB97:AB98 AB109 AB22 AB25">
    <cfRule type="cellIs" dxfId="2588" priority="3238" operator="equal">
      <formula>"Muy Alta"</formula>
    </cfRule>
    <cfRule type="cellIs" dxfId="2587" priority="3239" operator="equal">
      <formula>"Alta"</formula>
    </cfRule>
    <cfRule type="cellIs" dxfId="2586" priority="3240" operator="equal">
      <formula>"Media"</formula>
    </cfRule>
    <cfRule type="cellIs" dxfId="2585" priority="3241" operator="equal">
      <formula>"Baja"</formula>
    </cfRule>
    <cfRule type="cellIs" dxfId="2584" priority="3242" operator="equal">
      <formula>"Muy Baja"</formula>
    </cfRule>
  </conditionalFormatting>
  <conditionalFormatting sqref="AD7:AD19 AD52 AD58 AD61 AD64 AD67 AD70 AD79 AD82 AD88 AD91 AD97:AD98 AD109 AD22 AD25">
    <cfRule type="cellIs" dxfId="2583" priority="3233" operator="equal">
      <formula>"Catastrófico"</formula>
    </cfRule>
    <cfRule type="cellIs" dxfId="2582" priority="3234" operator="equal">
      <formula>"Mayor"</formula>
    </cfRule>
    <cfRule type="cellIs" dxfId="2581" priority="3235" operator="equal">
      <formula>"Moderado"</formula>
    </cfRule>
    <cfRule type="cellIs" dxfId="2580" priority="3236" operator="equal">
      <formula>"Menor"</formula>
    </cfRule>
    <cfRule type="cellIs" dxfId="2579" priority="3237" operator="equal">
      <formula>"Leve"</formula>
    </cfRule>
  </conditionalFormatting>
  <conditionalFormatting sqref="AF7:AF19 AF52 AF58 AF61 AF64 AF67 AF70 AF79 AF82 AF88 AF91 AF97:AF98 AF109 AF22 AF25">
    <cfRule type="cellIs" dxfId="2578" priority="3229" operator="equal">
      <formula>"Extremo"</formula>
    </cfRule>
    <cfRule type="cellIs" dxfId="2577" priority="3230" operator="equal">
      <formula>"Alto"</formula>
    </cfRule>
    <cfRule type="cellIs" dxfId="2576" priority="3231" operator="equal">
      <formula>"Moderado"</formula>
    </cfRule>
    <cfRule type="cellIs" dxfId="2575" priority="3232" operator="equal">
      <formula>"Bajo"</formula>
    </cfRule>
  </conditionalFormatting>
  <conditionalFormatting sqref="K97:K98">
    <cfRule type="cellIs" dxfId="2574" priority="1366" operator="equal">
      <formula>"Muy Alta"</formula>
    </cfRule>
    <cfRule type="cellIs" dxfId="2573" priority="1367" operator="equal">
      <formula>"Alta"</formula>
    </cfRule>
    <cfRule type="cellIs" dxfId="2572" priority="1368" operator="equal">
      <formula>"Media"</formula>
    </cfRule>
    <cfRule type="cellIs" dxfId="2571" priority="1369" operator="equal">
      <formula>"Baja"</formula>
    </cfRule>
    <cfRule type="cellIs" dxfId="2570" priority="1370" operator="equal">
      <formula>"Muy Baja"</formula>
    </cfRule>
  </conditionalFormatting>
  <conditionalFormatting sqref="K82">
    <cfRule type="cellIs" dxfId="2569" priority="1426" operator="equal">
      <formula>"Muy Alta"</formula>
    </cfRule>
    <cfRule type="cellIs" dxfId="2568" priority="1427" operator="equal">
      <formula>"Alta"</formula>
    </cfRule>
    <cfRule type="cellIs" dxfId="2567" priority="1428" operator="equal">
      <formula>"Media"</formula>
    </cfRule>
    <cfRule type="cellIs" dxfId="2566" priority="1429" operator="equal">
      <formula>"Baja"</formula>
    </cfRule>
    <cfRule type="cellIs" dxfId="2565" priority="1430" operator="equal">
      <formula>"Muy Baja"</formula>
    </cfRule>
  </conditionalFormatting>
  <conditionalFormatting sqref="N7:N9">
    <cfRule type="containsText" dxfId="2564" priority="2934" operator="containsText" text="❌">
      <formula>NOT(ISERROR(SEARCH("❌",N7)))</formula>
    </cfRule>
  </conditionalFormatting>
  <conditionalFormatting sqref="AD55">
    <cfRule type="cellIs" dxfId="2563" priority="2412" operator="equal">
      <formula>"Catastrófico"</formula>
    </cfRule>
    <cfRule type="cellIs" dxfId="2562" priority="2413" operator="equal">
      <formula>"Mayor"</formula>
    </cfRule>
    <cfRule type="cellIs" dxfId="2561" priority="2414" operator="equal">
      <formula>"Moderado"</formula>
    </cfRule>
    <cfRule type="cellIs" dxfId="2560" priority="2415" operator="equal">
      <formula>"Menor"</formula>
    </cfRule>
    <cfRule type="cellIs" dxfId="2559" priority="2416" operator="equal">
      <formula>"Leve"</formula>
    </cfRule>
  </conditionalFormatting>
  <conditionalFormatting sqref="AF55">
    <cfRule type="cellIs" dxfId="2558" priority="2408" operator="equal">
      <formula>"Extremo"</formula>
    </cfRule>
    <cfRule type="cellIs" dxfId="2557" priority="2409" operator="equal">
      <formula>"Alto"</formula>
    </cfRule>
    <cfRule type="cellIs" dxfId="2556" priority="2410" operator="equal">
      <formula>"Moderado"</formula>
    </cfRule>
    <cfRule type="cellIs" dxfId="2555" priority="2411" operator="equal">
      <formula>"Bajo"</formula>
    </cfRule>
  </conditionalFormatting>
  <conditionalFormatting sqref="AF53">
    <cfRule type="cellIs" dxfId="2554" priority="2422" operator="equal">
      <formula>"Extremo"</formula>
    </cfRule>
    <cfRule type="cellIs" dxfId="2553" priority="2423" operator="equal">
      <formula>"Alto"</formula>
    </cfRule>
    <cfRule type="cellIs" dxfId="2552" priority="2424" operator="equal">
      <formula>"Moderado"</formula>
    </cfRule>
    <cfRule type="cellIs" dxfId="2551" priority="2425" operator="equal">
      <formula>"Bajo"</formula>
    </cfRule>
  </conditionalFormatting>
  <conditionalFormatting sqref="AB26">
    <cfRule type="cellIs" dxfId="2550" priority="2837" operator="equal">
      <formula>"Muy Alta"</formula>
    </cfRule>
    <cfRule type="cellIs" dxfId="2549" priority="2838" operator="equal">
      <formula>"Alta"</formula>
    </cfRule>
    <cfRule type="cellIs" dxfId="2548" priority="2839" operator="equal">
      <formula>"Media"</formula>
    </cfRule>
    <cfRule type="cellIs" dxfId="2547" priority="2840" operator="equal">
      <formula>"Baja"</formula>
    </cfRule>
    <cfRule type="cellIs" dxfId="2546" priority="2841" operator="equal">
      <formula>"Muy Baja"</formula>
    </cfRule>
  </conditionalFormatting>
  <conditionalFormatting sqref="AD26">
    <cfRule type="cellIs" dxfId="2545" priority="2832" operator="equal">
      <formula>"Catastrófico"</formula>
    </cfRule>
    <cfRule type="cellIs" dxfId="2544" priority="2833" operator="equal">
      <formula>"Mayor"</formula>
    </cfRule>
    <cfRule type="cellIs" dxfId="2543" priority="2834" operator="equal">
      <formula>"Moderado"</formula>
    </cfRule>
    <cfRule type="cellIs" dxfId="2542" priority="2835" operator="equal">
      <formula>"Menor"</formula>
    </cfRule>
    <cfRule type="cellIs" dxfId="2541" priority="2836" operator="equal">
      <formula>"Leve"</formula>
    </cfRule>
  </conditionalFormatting>
  <conditionalFormatting sqref="AF26">
    <cfRule type="cellIs" dxfId="2540" priority="2828" operator="equal">
      <formula>"Extremo"</formula>
    </cfRule>
    <cfRule type="cellIs" dxfId="2539" priority="2829" operator="equal">
      <formula>"Alto"</formula>
    </cfRule>
    <cfRule type="cellIs" dxfId="2538" priority="2830" operator="equal">
      <formula>"Moderado"</formula>
    </cfRule>
    <cfRule type="cellIs" dxfId="2537" priority="2831" operator="equal">
      <formula>"Bajo"</formula>
    </cfRule>
  </conditionalFormatting>
  <conditionalFormatting sqref="AB27">
    <cfRule type="cellIs" dxfId="2536" priority="2823" operator="equal">
      <formula>"Muy Alta"</formula>
    </cfRule>
    <cfRule type="cellIs" dxfId="2535" priority="2824" operator="equal">
      <formula>"Alta"</formula>
    </cfRule>
    <cfRule type="cellIs" dxfId="2534" priority="2825" operator="equal">
      <formula>"Media"</formula>
    </cfRule>
    <cfRule type="cellIs" dxfId="2533" priority="2826" operator="equal">
      <formula>"Baja"</formula>
    </cfRule>
    <cfRule type="cellIs" dxfId="2532" priority="2827" operator="equal">
      <formula>"Muy Baja"</formula>
    </cfRule>
  </conditionalFormatting>
  <conditionalFormatting sqref="AD27">
    <cfRule type="cellIs" dxfId="2531" priority="2818" operator="equal">
      <formula>"Catastrófico"</formula>
    </cfRule>
    <cfRule type="cellIs" dxfId="2530" priority="2819" operator="equal">
      <formula>"Mayor"</formula>
    </cfRule>
    <cfRule type="cellIs" dxfId="2529" priority="2820" operator="equal">
      <formula>"Moderado"</formula>
    </cfRule>
    <cfRule type="cellIs" dxfId="2528" priority="2821" operator="equal">
      <formula>"Menor"</formula>
    </cfRule>
    <cfRule type="cellIs" dxfId="2527" priority="2822" operator="equal">
      <formula>"Leve"</formula>
    </cfRule>
  </conditionalFormatting>
  <conditionalFormatting sqref="AF27">
    <cfRule type="cellIs" dxfId="2526" priority="2814" operator="equal">
      <formula>"Extremo"</formula>
    </cfRule>
    <cfRule type="cellIs" dxfId="2525" priority="2815" operator="equal">
      <formula>"Alto"</formula>
    </cfRule>
    <cfRule type="cellIs" dxfId="2524" priority="2816" operator="equal">
      <formula>"Moderado"</formula>
    </cfRule>
    <cfRule type="cellIs" dxfId="2523" priority="2817" operator="equal">
      <formula>"Bajo"</formula>
    </cfRule>
  </conditionalFormatting>
  <conditionalFormatting sqref="AB28">
    <cfRule type="cellIs" dxfId="2522" priority="2809" operator="equal">
      <formula>"Muy Alta"</formula>
    </cfRule>
    <cfRule type="cellIs" dxfId="2521" priority="2810" operator="equal">
      <formula>"Alta"</formula>
    </cfRule>
    <cfRule type="cellIs" dxfId="2520" priority="2811" operator="equal">
      <formula>"Media"</formula>
    </cfRule>
    <cfRule type="cellIs" dxfId="2519" priority="2812" operator="equal">
      <formula>"Baja"</formula>
    </cfRule>
    <cfRule type="cellIs" dxfId="2518" priority="2813" operator="equal">
      <formula>"Muy Baja"</formula>
    </cfRule>
  </conditionalFormatting>
  <conditionalFormatting sqref="AD28">
    <cfRule type="cellIs" dxfId="2517" priority="2804" operator="equal">
      <formula>"Catastrófico"</formula>
    </cfRule>
    <cfRule type="cellIs" dxfId="2516" priority="2805" operator="equal">
      <formula>"Mayor"</formula>
    </cfRule>
    <cfRule type="cellIs" dxfId="2515" priority="2806" operator="equal">
      <formula>"Moderado"</formula>
    </cfRule>
    <cfRule type="cellIs" dxfId="2514" priority="2807" operator="equal">
      <formula>"Menor"</formula>
    </cfRule>
    <cfRule type="cellIs" dxfId="2513" priority="2808" operator="equal">
      <formula>"Leve"</formula>
    </cfRule>
  </conditionalFormatting>
  <conditionalFormatting sqref="AF28">
    <cfRule type="cellIs" dxfId="2512" priority="2800" operator="equal">
      <formula>"Extremo"</formula>
    </cfRule>
    <cfRule type="cellIs" dxfId="2511" priority="2801" operator="equal">
      <formula>"Alto"</formula>
    </cfRule>
    <cfRule type="cellIs" dxfId="2510" priority="2802" operator="equal">
      <formula>"Moderado"</formula>
    </cfRule>
    <cfRule type="cellIs" dxfId="2509" priority="2803" operator="equal">
      <formula>"Bajo"</formula>
    </cfRule>
  </conditionalFormatting>
  <conditionalFormatting sqref="AB29">
    <cfRule type="cellIs" dxfId="2508" priority="2795" operator="equal">
      <formula>"Muy Alta"</formula>
    </cfRule>
    <cfRule type="cellIs" dxfId="2507" priority="2796" operator="equal">
      <formula>"Alta"</formula>
    </cfRule>
    <cfRule type="cellIs" dxfId="2506" priority="2797" operator="equal">
      <formula>"Media"</formula>
    </cfRule>
    <cfRule type="cellIs" dxfId="2505" priority="2798" operator="equal">
      <formula>"Baja"</formula>
    </cfRule>
    <cfRule type="cellIs" dxfId="2504" priority="2799" operator="equal">
      <formula>"Muy Baja"</formula>
    </cfRule>
  </conditionalFormatting>
  <conditionalFormatting sqref="AD29">
    <cfRule type="cellIs" dxfId="2503" priority="2790" operator="equal">
      <formula>"Catastrófico"</formula>
    </cfRule>
    <cfRule type="cellIs" dxfId="2502" priority="2791" operator="equal">
      <formula>"Mayor"</formula>
    </cfRule>
    <cfRule type="cellIs" dxfId="2501" priority="2792" operator="equal">
      <formula>"Moderado"</formula>
    </cfRule>
    <cfRule type="cellIs" dxfId="2500" priority="2793" operator="equal">
      <formula>"Menor"</formula>
    </cfRule>
    <cfRule type="cellIs" dxfId="2499" priority="2794" operator="equal">
      <formula>"Leve"</formula>
    </cfRule>
  </conditionalFormatting>
  <conditionalFormatting sqref="AF29">
    <cfRule type="cellIs" dxfId="2498" priority="2786" operator="equal">
      <formula>"Extremo"</formula>
    </cfRule>
    <cfRule type="cellIs" dxfId="2497" priority="2787" operator="equal">
      <formula>"Alto"</formula>
    </cfRule>
    <cfRule type="cellIs" dxfId="2496" priority="2788" operator="equal">
      <formula>"Moderado"</formula>
    </cfRule>
    <cfRule type="cellIs" dxfId="2495" priority="2789" operator="equal">
      <formula>"Bajo"</formula>
    </cfRule>
  </conditionalFormatting>
  <conditionalFormatting sqref="AB30">
    <cfRule type="cellIs" dxfId="2494" priority="2781" operator="equal">
      <formula>"Muy Alta"</formula>
    </cfRule>
    <cfRule type="cellIs" dxfId="2493" priority="2782" operator="equal">
      <formula>"Alta"</formula>
    </cfRule>
    <cfRule type="cellIs" dxfId="2492" priority="2783" operator="equal">
      <formula>"Media"</formula>
    </cfRule>
    <cfRule type="cellIs" dxfId="2491" priority="2784" operator="equal">
      <formula>"Baja"</formula>
    </cfRule>
    <cfRule type="cellIs" dxfId="2490" priority="2785" operator="equal">
      <formula>"Muy Baja"</formula>
    </cfRule>
  </conditionalFormatting>
  <conditionalFormatting sqref="AD30">
    <cfRule type="cellIs" dxfId="2489" priority="2776" operator="equal">
      <formula>"Catastrófico"</formula>
    </cfRule>
    <cfRule type="cellIs" dxfId="2488" priority="2777" operator="equal">
      <formula>"Mayor"</formula>
    </cfRule>
    <cfRule type="cellIs" dxfId="2487" priority="2778" operator="equal">
      <formula>"Moderado"</formula>
    </cfRule>
    <cfRule type="cellIs" dxfId="2486" priority="2779" operator="equal">
      <formula>"Menor"</formula>
    </cfRule>
    <cfRule type="cellIs" dxfId="2485" priority="2780" operator="equal">
      <formula>"Leve"</formula>
    </cfRule>
  </conditionalFormatting>
  <conditionalFormatting sqref="AF30">
    <cfRule type="cellIs" dxfId="2484" priority="2772" operator="equal">
      <formula>"Extremo"</formula>
    </cfRule>
    <cfRule type="cellIs" dxfId="2483" priority="2773" operator="equal">
      <formula>"Alto"</formula>
    </cfRule>
    <cfRule type="cellIs" dxfId="2482" priority="2774" operator="equal">
      <formula>"Moderado"</formula>
    </cfRule>
    <cfRule type="cellIs" dxfId="2481" priority="2775" operator="equal">
      <formula>"Bajo"</formula>
    </cfRule>
  </conditionalFormatting>
  <conditionalFormatting sqref="AB31">
    <cfRule type="cellIs" dxfId="2480" priority="2767" operator="equal">
      <formula>"Muy Alta"</formula>
    </cfRule>
    <cfRule type="cellIs" dxfId="2479" priority="2768" operator="equal">
      <formula>"Alta"</formula>
    </cfRule>
    <cfRule type="cellIs" dxfId="2478" priority="2769" operator="equal">
      <formula>"Media"</formula>
    </cfRule>
    <cfRule type="cellIs" dxfId="2477" priority="2770" operator="equal">
      <formula>"Baja"</formula>
    </cfRule>
    <cfRule type="cellIs" dxfId="2476" priority="2771" operator="equal">
      <formula>"Muy Baja"</formula>
    </cfRule>
  </conditionalFormatting>
  <conditionalFormatting sqref="AD31">
    <cfRule type="cellIs" dxfId="2475" priority="2762" operator="equal">
      <formula>"Catastrófico"</formula>
    </cfRule>
    <cfRule type="cellIs" dxfId="2474" priority="2763" operator="equal">
      <formula>"Mayor"</formula>
    </cfRule>
    <cfRule type="cellIs" dxfId="2473" priority="2764" operator="equal">
      <formula>"Moderado"</formula>
    </cfRule>
    <cfRule type="cellIs" dxfId="2472" priority="2765" operator="equal">
      <formula>"Menor"</formula>
    </cfRule>
    <cfRule type="cellIs" dxfId="2471" priority="2766" operator="equal">
      <formula>"Leve"</formula>
    </cfRule>
  </conditionalFormatting>
  <conditionalFormatting sqref="AF31">
    <cfRule type="cellIs" dxfId="2470" priority="2758" operator="equal">
      <formula>"Extremo"</formula>
    </cfRule>
    <cfRule type="cellIs" dxfId="2469" priority="2759" operator="equal">
      <formula>"Alto"</formula>
    </cfRule>
    <cfRule type="cellIs" dxfId="2468" priority="2760" operator="equal">
      <formula>"Moderado"</formula>
    </cfRule>
    <cfRule type="cellIs" dxfId="2467" priority="2761" operator="equal">
      <formula>"Bajo"</formula>
    </cfRule>
  </conditionalFormatting>
  <conditionalFormatting sqref="AB32">
    <cfRule type="cellIs" dxfId="2466" priority="2753" operator="equal">
      <formula>"Muy Alta"</formula>
    </cfRule>
    <cfRule type="cellIs" dxfId="2465" priority="2754" operator="equal">
      <formula>"Alta"</formula>
    </cfRule>
    <cfRule type="cellIs" dxfId="2464" priority="2755" operator="equal">
      <formula>"Media"</formula>
    </cfRule>
    <cfRule type="cellIs" dxfId="2463" priority="2756" operator="equal">
      <formula>"Baja"</formula>
    </cfRule>
    <cfRule type="cellIs" dxfId="2462" priority="2757" operator="equal">
      <formula>"Muy Baja"</formula>
    </cfRule>
  </conditionalFormatting>
  <conditionalFormatting sqref="AD32">
    <cfRule type="cellIs" dxfId="2461" priority="2748" operator="equal">
      <formula>"Catastrófico"</formula>
    </cfRule>
    <cfRule type="cellIs" dxfId="2460" priority="2749" operator="equal">
      <formula>"Mayor"</formula>
    </cfRule>
    <cfRule type="cellIs" dxfId="2459" priority="2750" operator="equal">
      <formula>"Moderado"</formula>
    </cfRule>
    <cfRule type="cellIs" dxfId="2458" priority="2751" operator="equal">
      <formula>"Menor"</formula>
    </cfRule>
    <cfRule type="cellIs" dxfId="2457" priority="2752" operator="equal">
      <formula>"Leve"</formula>
    </cfRule>
  </conditionalFormatting>
  <conditionalFormatting sqref="AF32">
    <cfRule type="cellIs" dxfId="2456" priority="2744" operator="equal">
      <formula>"Extremo"</formula>
    </cfRule>
    <cfRule type="cellIs" dxfId="2455" priority="2745" operator="equal">
      <formula>"Alto"</formula>
    </cfRule>
    <cfRule type="cellIs" dxfId="2454" priority="2746" operator="equal">
      <formula>"Moderado"</formula>
    </cfRule>
    <cfRule type="cellIs" dxfId="2453" priority="2747" operator="equal">
      <formula>"Bajo"</formula>
    </cfRule>
  </conditionalFormatting>
  <conditionalFormatting sqref="AB33">
    <cfRule type="cellIs" dxfId="2452" priority="2739" operator="equal">
      <formula>"Muy Alta"</formula>
    </cfRule>
    <cfRule type="cellIs" dxfId="2451" priority="2740" operator="equal">
      <formula>"Alta"</formula>
    </cfRule>
    <cfRule type="cellIs" dxfId="2450" priority="2741" operator="equal">
      <formula>"Media"</formula>
    </cfRule>
    <cfRule type="cellIs" dxfId="2449" priority="2742" operator="equal">
      <formula>"Baja"</formula>
    </cfRule>
    <cfRule type="cellIs" dxfId="2448" priority="2743" operator="equal">
      <formula>"Muy Baja"</formula>
    </cfRule>
  </conditionalFormatting>
  <conditionalFormatting sqref="AD33">
    <cfRule type="cellIs" dxfId="2447" priority="2734" operator="equal">
      <formula>"Catastrófico"</formula>
    </cfRule>
    <cfRule type="cellIs" dxfId="2446" priority="2735" operator="equal">
      <formula>"Mayor"</formula>
    </cfRule>
    <cfRule type="cellIs" dxfId="2445" priority="2736" operator="equal">
      <formula>"Moderado"</formula>
    </cfRule>
    <cfRule type="cellIs" dxfId="2444" priority="2737" operator="equal">
      <formula>"Menor"</formula>
    </cfRule>
    <cfRule type="cellIs" dxfId="2443" priority="2738" operator="equal">
      <formula>"Leve"</formula>
    </cfRule>
  </conditionalFormatting>
  <conditionalFormatting sqref="AF33">
    <cfRule type="cellIs" dxfId="2442" priority="2730" operator="equal">
      <formula>"Extremo"</formula>
    </cfRule>
    <cfRule type="cellIs" dxfId="2441" priority="2731" operator="equal">
      <formula>"Alto"</formula>
    </cfRule>
    <cfRule type="cellIs" dxfId="2440" priority="2732" operator="equal">
      <formula>"Moderado"</formula>
    </cfRule>
    <cfRule type="cellIs" dxfId="2439" priority="2733" operator="equal">
      <formula>"Bajo"</formula>
    </cfRule>
  </conditionalFormatting>
  <conditionalFormatting sqref="AB34">
    <cfRule type="cellIs" dxfId="2438" priority="2725" operator="equal">
      <formula>"Muy Alta"</formula>
    </cfRule>
    <cfRule type="cellIs" dxfId="2437" priority="2726" operator="equal">
      <formula>"Alta"</formula>
    </cfRule>
    <cfRule type="cellIs" dxfId="2436" priority="2727" operator="equal">
      <formula>"Media"</formula>
    </cfRule>
    <cfRule type="cellIs" dxfId="2435" priority="2728" operator="equal">
      <formula>"Baja"</formula>
    </cfRule>
    <cfRule type="cellIs" dxfId="2434" priority="2729" operator="equal">
      <formula>"Muy Baja"</formula>
    </cfRule>
  </conditionalFormatting>
  <conditionalFormatting sqref="AD34">
    <cfRule type="cellIs" dxfId="2433" priority="2720" operator="equal">
      <formula>"Catastrófico"</formula>
    </cfRule>
    <cfRule type="cellIs" dxfId="2432" priority="2721" operator="equal">
      <formula>"Mayor"</formula>
    </cfRule>
    <cfRule type="cellIs" dxfId="2431" priority="2722" operator="equal">
      <formula>"Moderado"</formula>
    </cfRule>
    <cfRule type="cellIs" dxfId="2430" priority="2723" operator="equal">
      <formula>"Menor"</formula>
    </cfRule>
    <cfRule type="cellIs" dxfId="2429" priority="2724" operator="equal">
      <formula>"Leve"</formula>
    </cfRule>
  </conditionalFormatting>
  <conditionalFormatting sqref="AF34">
    <cfRule type="cellIs" dxfId="2428" priority="2716" operator="equal">
      <formula>"Extremo"</formula>
    </cfRule>
    <cfRule type="cellIs" dxfId="2427" priority="2717" operator="equal">
      <formula>"Alto"</formula>
    </cfRule>
    <cfRule type="cellIs" dxfId="2426" priority="2718" operator="equal">
      <formula>"Moderado"</formula>
    </cfRule>
    <cfRule type="cellIs" dxfId="2425" priority="2719" operator="equal">
      <formula>"Bajo"</formula>
    </cfRule>
  </conditionalFormatting>
  <conditionalFormatting sqref="AB35">
    <cfRule type="cellIs" dxfId="2424" priority="2711" operator="equal">
      <formula>"Muy Alta"</formula>
    </cfRule>
    <cfRule type="cellIs" dxfId="2423" priority="2712" operator="equal">
      <formula>"Alta"</formula>
    </cfRule>
    <cfRule type="cellIs" dxfId="2422" priority="2713" operator="equal">
      <formula>"Media"</formula>
    </cfRule>
    <cfRule type="cellIs" dxfId="2421" priority="2714" operator="equal">
      <formula>"Baja"</formula>
    </cfRule>
    <cfRule type="cellIs" dxfId="2420" priority="2715" operator="equal">
      <formula>"Muy Baja"</formula>
    </cfRule>
  </conditionalFormatting>
  <conditionalFormatting sqref="AD35">
    <cfRule type="cellIs" dxfId="2419" priority="2706" operator="equal">
      <formula>"Catastrófico"</formula>
    </cfRule>
    <cfRule type="cellIs" dxfId="2418" priority="2707" operator="equal">
      <formula>"Mayor"</formula>
    </cfRule>
    <cfRule type="cellIs" dxfId="2417" priority="2708" operator="equal">
      <formula>"Moderado"</formula>
    </cfRule>
    <cfRule type="cellIs" dxfId="2416" priority="2709" operator="equal">
      <formula>"Menor"</formula>
    </cfRule>
    <cfRule type="cellIs" dxfId="2415" priority="2710" operator="equal">
      <formula>"Leve"</formula>
    </cfRule>
  </conditionalFormatting>
  <conditionalFormatting sqref="AF35">
    <cfRule type="cellIs" dxfId="2414" priority="2702" operator="equal">
      <formula>"Extremo"</formula>
    </cfRule>
    <cfRule type="cellIs" dxfId="2413" priority="2703" operator="equal">
      <formula>"Alto"</formula>
    </cfRule>
    <cfRule type="cellIs" dxfId="2412" priority="2704" operator="equal">
      <formula>"Moderado"</formula>
    </cfRule>
    <cfRule type="cellIs" dxfId="2411" priority="2705" operator="equal">
      <formula>"Bajo"</formula>
    </cfRule>
  </conditionalFormatting>
  <conditionalFormatting sqref="AB36">
    <cfRule type="cellIs" dxfId="2410" priority="2697" operator="equal">
      <formula>"Muy Alta"</formula>
    </cfRule>
    <cfRule type="cellIs" dxfId="2409" priority="2698" operator="equal">
      <formula>"Alta"</formula>
    </cfRule>
    <cfRule type="cellIs" dxfId="2408" priority="2699" operator="equal">
      <formula>"Media"</formula>
    </cfRule>
    <cfRule type="cellIs" dxfId="2407" priority="2700" operator="equal">
      <formula>"Baja"</formula>
    </cfRule>
    <cfRule type="cellIs" dxfId="2406" priority="2701" operator="equal">
      <formula>"Muy Baja"</formula>
    </cfRule>
  </conditionalFormatting>
  <conditionalFormatting sqref="AD36">
    <cfRule type="cellIs" dxfId="2405" priority="2692" operator="equal">
      <formula>"Catastrófico"</formula>
    </cfRule>
    <cfRule type="cellIs" dxfId="2404" priority="2693" operator="equal">
      <formula>"Mayor"</formula>
    </cfRule>
    <cfRule type="cellIs" dxfId="2403" priority="2694" operator="equal">
      <formula>"Moderado"</formula>
    </cfRule>
    <cfRule type="cellIs" dxfId="2402" priority="2695" operator="equal">
      <formula>"Menor"</formula>
    </cfRule>
    <cfRule type="cellIs" dxfId="2401" priority="2696" operator="equal">
      <formula>"Leve"</formula>
    </cfRule>
  </conditionalFormatting>
  <conditionalFormatting sqref="AF36">
    <cfRule type="cellIs" dxfId="2400" priority="2688" operator="equal">
      <formula>"Extremo"</formula>
    </cfRule>
    <cfRule type="cellIs" dxfId="2399" priority="2689" operator="equal">
      <formula>"Alto"</formula>
    </cfRule>
    <cfRule type="cellIs" dxfId="2398" priority="2690" operator="equal">
      <formula>"Moderado"</formula>
    </cfRule>
    <cfRule type="cellIs" dxfId="2397" priority="2691" operator="equal">
      <formula>"Bajo"</formula>
    </cfRule>
  </conditionalFormatting>
  <conditionalFormatting sqref="AB37">
    <cfRule type="cellIs" dxfId="2396" priority="2683" operator="equal">
      <formula>"Muy Alta"</formula>
    </cfRule>
    <cfRule type="cellIs" dxfId="2395" priority="2684" operator="equal">
      <formula>"Alta"</formula>
    </cfRule>
    <cfRule type="cellIs" dxfId="2394" priority="2685" operator="equal">
      <formula>"Media"</formula>
    </cfRule>
    <cfRule type="cellIs" dxfId="2393" priority="2686" operator="equal">
      <formula>"Baja"</formula>
    </cfRule>
    <cfRule type="cellIs" dxfId="2392" priority="2687" operator="equal">
      <formula>"Muy Baja"</formula>
    </cfRule>
  </conditionalFormatting>
  <conditionalFormatting sqref="AD37">
    <cfRule type="cellIs" dxfId="2391" priority="2678" operator="equal">
      <formula>"Catastrófico"</formula>
    </cfRule>
    <cfRule type="cellIs" dxfId="2390" priority="2679" operator="equal">
      <formula>"Mayor"</formula>
    </cfRule>
    <cfRule type="cellIs" dxfId="2389" priority="2680" operator="equal">
      <formula>"Moderado"</formula>
    </cfRule>
    <cfRule type="cellIs" dxfId="2388" priority="2681" operator="equal">
      <formula>"Menor"</formula>
    </cfRule>
    <cfRule type="cellIs" dxfId="2387" priority="2682" operator="equal">
      <formula>"Leve"</formula>
    </cfRule>
  </conditionalFormatting>
  <conditionalFormatting sqref="AF37">
    <cfRule type="cellIs" dxfId="2386" priority="2674" operator="equal">
      <formula>"Extremo"</formula>
    </cfRule>
    <cfRule type="cellIs" dxfId="2385" priority="2675" operator="equal">
      <formula>"Alto"</formula>
    </cfRule>
    <cfRule type="cellIs" dxfId="2384" priority="2676" operator="equal">
      <formula>"Moderado"</formula>
    </cfRule>
    <cfRule type="cellIs" dxfId="2383" priority="2677" operator="equal">
      <formula>"Bajo"</formula>
    </cfRule>
  </conditionalFormatting>
  <conditionalFormatting sqref="AB38">
    <cfRule type="cellIs" dxfId="2382" priority="2669" operator="equal">
      <formula>"Muy Alta"</formula>
    </cfRule>
    <cfRule type="cellIs" dxfId="2381" priority="2670" operator="equal">
      <formula>"Alta"</formula>
    </cfRule>
    <cfRule type="cellIs" dxfId="2380" priority="2671" operator="equal">
      <formula>"Media"</formula>
    </cfRule>
    <cfRule type="cellIs" dxfId="2379" priority="2672" operator="equal">
      <formula>"Baja"</formula>
    </cfRule>
    <cfRule type="cellIs" dxfId="2378" priority="2673" operator="equal">
      <formula>"Muy Baja"</formula>
    </cfRule>
  </conditionalFormatting>
  <conditionalFormatting sqref="AD38">
    <cfRule type="cellIs" dxfId="2377" priority="2664" operator="equal">
      <formula>"Catastrófico"</formula>
    </cfRule>
    <cfRule type="cellIs" dxfId="2376" priority="2665" operator="equal">
      <formula>"Mayor"</formula>
    </cfRule>
    <cfRule type="cellIs" dxfId="2375" priority="2666" operator="equal">
      <formula>"Moderado"</formula>
    </cfRule>
    <cfRule type="cellIs" dxfId="2374" priority="2667" operator="equal">
      <formula>"Menor"</formula>
    </cfRule>
    <cfRule type="cellIs" dxfId="2373" priority="2668" operator="equal">
      <formula>"Leve"</formula>
    </cfRule>
  </conditionalFormatting>
  <conditionalFormatting sqref="AF38">
    <cfRule type="cellIs" dxfId="2372" priority="2660" operator="equal">
      <formula>"Extremo"</formula>
    </cfRule>
    <cfRule type="cellIs" dxfId="2371" priority="2661" operator="equal">
      <formula>"Alto"</formula>
    </cfRule>
    <cfRule type="cellIs" dxfId="2370" priority="2662" operator="equal">
      <formula>"Moderado"</formula>
    </cfRule>
    <cfRule type="cellIs" dxfId="2369" priority="2663" operator="equal">
      <formula>"Bajo"</formula>
    </cfRule>
  </conditionalFormatting>
  <conditionalFormatting sqref="AB39">
    <cfRule type="cellIs" dxfId="2368" priority="2655" operator="equal">
      <formula>"Muy Alta"</formula>
    </cfRule>
    <cfRule type="cellIs" dxfId="2367" priority="2656" operator="equal">
      <formula>"Alta"</formula>
    </cfRule>
    <cfRule type="cellIs" dxfId="2366" priority="2657" operator="equal">
      <formula>"Media"</formula>
    </cfRule>
    <cfRule type="cellIs" dxfId="2365" priority="2658" operator="equal">
      <formula>"Baja"</formula>
    </cfRule>
    <cfRule type="cellIs" dxfId="2364" priority="2659" operator="equal">
      <formula>"Muy Baja"</formula>
    </cfRule>
  </conditionalFormatting>
  <conditionalFormatting sqref="AD39">
    <cfRule type="cellIs" dxfId="2363" priority="2650" operator="equal">
      <formula>"Catastrófico"</formula>
    </cfRule>
    <cfRule type="cellIs" dxfId="2362" priority="2651" operator="equal">
      <formula>"Mayor"</formula>
    </cfRule>
    <cfRule type="cellIs" dxfId="2361" priority="2652" operator="equal">
      <formula>"Moderado"</formula>
    </cfRule>
    <cfRule type="cellIs" dxfId="2360" priority="2653" operator="equal">
      <formula>"Menor"</formula>
    </cfRule>
    <cfRule type="cellIs" dxfId="2359" priority="2654" operator="equal">
      <formula>"Leve"</formula>
    </cfRule>
  </conditionalFormatting>
  <conditionalFormatting sqref="AF39">
    <cfRule type="cellIs" dxfId="2358" priority="2646" operator="equal">
      <formula>"Extremo"</formula>
    </cfRule>
    <cfRule type="cellIs" dxfId="2357" priority="2647" operator="equal">
      <formula>"Alto"</formula>
    </cfRule>
    <cfRule type="cellIs" dxfId="2356" priority="2648" operator="equal">
      <formula>"Moderado"</formula>
    </cfRule>
    <cfRule type="cellIs" dxfId="2355" priority="2649" operator="equal">
      <formula>"Bajo"</formula>
    </cfRule>
  </conditionalFormatting>
  <conditionalFormatting sqref="AB40">
    <cfRule type="cellIs" dxfId="2354" priority="2641" operator="equal">
      <formula>"Muy Alta"</formula>
    </cfRule>
    <cfRule type="cellIs" dxfId="2353" priority="2642" operator="equal">
      <formula>"Alta"</formula>
    </cfRule>
    <cfRule type="cellIs" dxfId="2352" priority="2643" operator="equal">
      <formula>"Media"</formula>
    </cfRule>
    <cfRule type="cellIs" dxfId="2351" priority="2644" operator="equal">
      <formula>"Baja"</formula>
    </cfRule>
    <cfRule type="cellIs" dxfId="2350" priority="2645" operator="equal">
      <formula>"Muy Baja"</formula>
    </cfRule>
  </conditionalFormatting>
  <conditionalFormatting sqref="AD40">
    <cfRule type="cellIs" dxfId="2349" priority="2636" operator="equal">
      <formula>"Catastrófico"</formula>
    </cfRule>
    <cfRule type="cellIs" dxfId="2348" priority="2637" operator="equal">
      <formula>"Mayor"</formula>
    </cfRule>
    <cfRule type="cellIs" dxfId="2347" priority="2638" operator="equal">
      <formula>"Moderado"</formula>
    </cfRule>
    <cfRule type="cellIs" dxfId="2346" priority="2639" operator="equal">
      <formula>"Menor"</formula>
    </cfRule>
    <cfRule type="cellIs" dxfId="2345" priority="2640" operator="equal">
      <formula>"Leve"</formula>
    </cfRule>
  </conditionalFormatting>
  <conditionalFormatting sqref="AF40">
    <cfRule type="cellIs" dxfId="2344" priority="2632" operator="equal">
      <formula>"Extremo"</formula>
    </cfRule>
    <cfRule type="cellIs" dxfId="2343" priority="2633" operator="equal">
      <formula>"Alto"</formula>
    </cfRule>
    <cfRule type="cellIs" dxfId="2342" priority="2634" operator="equal">
      <formula>"Moderado"</formula>
    </cfRule>
    <cfRule type="cellIs" dxfId="2341" priority="2635" operator="equal">
      <formula>"Bajo"</formula>
    </cfRule>
  </conditionalFormatting>
  <conditionalFormatting sqref="AB41">
    <cfRule type="cellIs" dxfId="2340" priority="2627" operator="equal">
      <formula>"Muy Alta"</formula>
    </cfRule>
    <cfRule type="cellIs" dxfId="2339" priority="2628" operator="equal">
      <formula>"Alta"</formula>
    </cfRule>
    <cfRule type="cellIs" dxfId="2338" priority="2629" operator="equal">
      <formula>"Media"</formula>
    </cfRule>
    <cfRule type="cellIs" dxfId="2337" priority="2630" operator="equal">
      <formula>"Baja"</formula>
    </cfRule>
    <cfRule type="cellIs" dxfId="2336" priority="2631" operator="equal">
      <formula>"Muy Baja"</formula>
    </cfRule>
  </conditionalFormatting>
  <conditionalFormatting sqref="AD41">
    <cfRule type="cellIs" dxfId="2335" priority="2622" operator="equal">
      <formula>"Catastrófico"</formula>
    </cfRule>
    <cfRule type="cellIs" dxfId="2334" priority="2623" operator="equal">
      <formula>"Mayor"</formula>
    </cfRule>
    <cfRule type="cellIs" dxfId="2333" priority="2624" operator="equal">
      <formula>"Moderado"</formula>
    </cfRule>
    <cfRule type="cellIs" dxfId="2332" priority="2625" operator="equal">
      <formula>"Menor"</formula>
    </cfRule>
    <cfRule type="cellIs" dxfId="2331" priority="2626" operator="equal">
      <formula>"Leve"</formula>
    </cfRule>
  </conditionalFormatting>
  <conditionalFormatting sqref="AF41">
    <cfRule type="cellIs" dxfId="2330" priority="2618" operator="equal">
      <formula>"Extremo"</formula>
    </cfRule>
    <cfRule type="cellIs" dxfId="2329" priority="2619" operator="equal">
      <formula>"Alto"</formula>
    </cfRule>
    <cfRule type="cellIs" dxfId="2328" priority="2620" operator="equal">
      <formula>"Moderado"</formula>
    </cfRule>
    <cfRule type="cellIs" dxfId="2327" priority="2621" operator="equal">
      <formula>"Bajo"</formula>
    </cfRule>
  </conditionalFormatting>
  <conditionalFormatting sqref="AB42">
    <cfRule type="cellIs" dxfId="2326" priority="2613" operator="equal">
      <formula>"Muy Alta"</formula>
    </cfRule>
    <cfRule type="cellIs" dxfId="2325" priority="2614" operator="equal">
      <formula>"Alta"</formula>
    </cfRule>
    <cfRule type="cellIs" dxfId="2324" priority="2615" operator="equal">
      <formula>"Media"</formula>
    </cfRule>
    <cfRule type="cellIs" dxfId="2323" priority="2616" operator="equal">
      <formula>"Baja"</formula>
    </cfRule>
    <cfRule type="cellIs" dxfId="2322" priority="2617" operator="equal">
      <formula>"Muy Baja"</formula>
    </cfRule>
  </conditionalFormatting>
  <conditionalFormatting sqref="AD42">
    <cfRule type="cellIs" dxfId="2321" priority="2608" operator="equal">
      <formula>"Catastrófico"</formula>
    </cfRule>
    <cfRule type="cellIs" dxfId="2320" priority="2609" operator="equal">
      <formula>"Mayor"</formula>
    </cfRule>
    <cfRule type="cellIs" dxfId="2319" priority="2610" operator="equal">
      <formula>"Moderado"</formula>
    </cfRule>
    <cfRule type="cellIs" dxfId="2318" priority="2611" operator="equal">
      <formula>"Menor"</formula>
    </cfRule>
    <cfRule type="cellIs" dxfId="2317" priority="2612" operator="equal">
      <formula>"Leve"</formula>
    </cfRule>
  </conditionalFormatting>
  <conditionalFormatting sqref="AF42">
    <cfRule type="cellIs" dxfId="2316" priority="2604" operator="equal">
      <formula>"Extremo"</formula>
    </cfRule>
    <cfRule type="cellIs" dxfId="2315" priority="2605" operator="equal">
      <formula>"Alto"</formula>
    </cfRule>
    <cfRule type="cellIs" dxfId="2314" priority="2606" operator="equal">
      <formula>"Moderado"</formula>
    </cfRule>
    <cfRule type="cellIs" dxfId="2313" priority="2607" operator="equal">
      <formula>"Bajo"</formula>
    </cfRule>
  </conditionalFormatting>
  <conditionalFormatting sqref="AB43">
    <cfRule type="cellIs" dxfId="2312" priority="2599" operator="equal">
      <formula>"Muy Alta"</formula>
    </cfRule>
    <cfRule type="cellIs" dxfId="2311" priority="2600" operator="equal">
      <formula>"Alta"</formula>
    </cfRule>
    <cfRule type="cellIs" dxfId="2310" priority="2601" operator="equal">
      <formula>"Media"</formula>
    </cfRule>
    <cfRule type="cellIs" dxfId="2309" priority="2602" operator="equal">
      <formula>"Baja"</formula>
    </cfRule>
    <cfRule type="cellIs" dxfId="2308" priority="2603" operator="equal">
      <formula>"Muy Baja"</formula>
    </cfRule>
  </conditionalFormatting>
  <conditionalFormatting sqref="AD43">
    <cfRule type="cellIs" dxfId="2307" priority="2594" operator="equal">
      <formula>"Catastrófico"</formula>
    </cfRule>
    <cfRule type="cellIs" dxfId="2306" priority="2595" operator="equal">
      <formula>"Mayor"</formula>
    </cfRule>
    <cfRule type="cellIs" dxfId="2305" priority="2596" operator="equal">
      <formula>"Moderado"</formula>
    </cfRule>
    <cfRule type="cellIs" dxfId="2304" priority="2597" operator="equal">
      <formula>"Menor"</formula>
    </cfRule>
    <cfRule type="cellIs" dxfId="2303" priority="2598" operator="equal">
      <formula>"Leve"</formula>
    </cfRule>
  </conditionalFormatting>
  <conditionalFormatting sqref="AF43">
    <cfRule type="cellIs" dxfId="2302" priority="2590" operator="equal">
      <formula>"Extremo"</formula>
    </cfRule>
    <cfRule type="cellIs" dxfId="2301" priority="2591" operator="equal">
      <formula>"Alto"</formula>
    </cfRule>
    <cfRule type="cellIs" dxfId="2300" priority="2592" operator="equal">
      <formula>"Moderado"</formula>
    </cfRule>
    <cfRule type="cellIs" dxfId="2299" priority="2593" operator="equal">
      <formula>"Bajo"</formula>
    </cfRule>
  </conditionalFormatting>
  <conditionalFormatting sqref="AB44">
    <cfRule type="cellIs" dxfId="2298" priority="2585" operator="equal">
      <formula>"Muy Alta"</formula>
    </cfRule>
    <cfRule type="cellIs" dxfId="2297" priority="2586" operator="equal">
      <formula>"Alta"</formula>
    </cfRule>
    <cfRule type="cellIs" dxfId="2296" priority="2587" operator="equal">
      <formula>"Media"</formula>
    </cfRule>
    <cfRule type="cellIs" dxfId="2295" priority="2588" operator="equal">
      <formula>"Baja"</formula>
    </cfRule>
    <cfRule type="cellIs" dxfId="2294" priority="2589" operator="equal">
      <formula>"Muy Baja"</formula>
    </cfRule>
  </conditionalFormatting>
  <conditionalFormatting sqref="AD44">
    <cfRule type="cellIs" dxfId="2293" priority="2580" operator="equal">
      <formula>"Catastrófico"</formula>
    </cfRule>
    <cfRule type="cellIs" dxfId="2292" priority="2581" operator="equal">
      <formula>"Mayor"</formula>
    </cfRule>
    <cfRule type="cellIs" dxfId="2291" priority="2582" operator="equal">
      <formula>"Moderado"</formula>
    </cfRule>
    <cfRule type="cellIs" dxfId="2290" priority="2583" operator="equal">
      <formula>"Menor"</formula>
    </cfRule>
    <cfRule type="cellIs" dxfId="2289" priority="2584" operator="equal">
      <formula>"Leve"</formula>
    </cfRule>
  </conditionalFormatting>
  <conditionalFormatting sqref="AF44">
    <cfRule type="cellIs" dxfId="2288" priority="2576" operator="equal">
      <formula>"Extremo"</formula>
    </cfRule>
    <cfRule type="cellIs" dxfId="2287" priority="2577" operator="equal">
      <formula>"Alto"</formula>
    </cfRule>
    <cfRule type="cellIs" dxfId="2286" priority="2578" operator="equal">
      <formula>"Moderado"</formula>
    </cfRule>
    <cfRule type="cellIs" dxfId="2285" priority="2579" operator="equal">
      <formula>"Bajo"</formula>
    </cfRule>
  </conditionalFormatting>
  <conditionalFormatting sqref="AB45">
    <cfRule type="cellIs" dxfId="2284" priority="2571" operator="equal">
      <formula>"Muy Alta"</formula>
    </cfRule>
    <cfRule type="cellIs" dxfId="2283" priority="2572" operator="equal">
      <formula>"Alta"</formula>
    </cfRule>
    <cfRule type="cellIs" dxfId="2282" priority="2573" operator="equal">
      <formula>"Media"</formula>
    </cfRule>
    <cfRule type="cellIs" dxfId="2281" priority="2574" operator="equal">
      <formula>"Baja"</formula>
    </cfRule>
    <cfRule type="cellIs" dxfId="2280" priority="2575" operator="equal">
      <formula>"Muy Baja"</formula>
    </cfRule>
  </conditionalFormatting>
  <conditionalFormatting sqref="AD45">
    <cfRule type="cellIs" dxfId="2279" priority="2566" operator="equal">
      <formula>"Catastrófico"</formula>
    </cfRule>
    <cfRule type="cellIs" dxfId="2278" priority="2567" operator="equal">
      <formula>"Mayor"</formula>
    </cfRule>
    <cfRule type="cellIs" dxfId="2277" priority="2568" operator="equal">
      <formula>"Moderado"</formula>
    </cfRule>
    <cfRule type="cellIs" dxfId="2276" priority="2569" operator="equal">
      <formula>"Menor"</formula>
    </cfRule>
    <cfRule type="cellIs" dxfId="2275" priority="2570" operator="equal">
      <formula>"Leve"</formula>
    </cfRule>
  </conditionalFormatting>
  <conditionalFormatting sqref="AF45">
    <cfRule type="cellIs" dxfId="2274" priority="2562" operator="equal">
      <formula>"Extremo"</formula>
    </cfRule>
    <cfRule type="cellIs" dxfId="2273" priority="2563" operator="equal">
      <formula>"Alto"</formula>
    </cfRule>
    <cfRule type="cellIs" dxfId="2272" priority="2564" operator="equal">
      <formula>"Moderado"</formula>
    </cfRule>
    <cfRule type="cellIs" dxfId="2271" priority="2565" operator="equal">
      <formula>"Bajo"</formula>
    </cfRule>
  </conditionalFormatting>
  <conditionalFormatting sqref="AB46">
    <cfRule type="cellIs" dxfId="2270" priority="2515" operator="equal">
      <formula>"Muy Alta"</formula>
    </cfRule>
    <cfRule type="cellIs" dxfId="2269" priority="2516" operator="equal">
      <formula>"Alta"</formula>
    </cfRule>
    <cfRule type="cellIs" dxfId="2268" priority="2517" operator="equal">
      <formula>"Media"</formula>
    </cfRule>
    <cfRule type="cellIs" dxfId="2267" priority="2518" operator="equal">
      <formula>"Baja"</formula>
    </cfRule>
    <cfRule type="cellIs" dxfId="2266" priority="2519" operator="equal">
      <formula>"Muy Baja"</formula>
    </cfRule>
  </conditionalFormatting>
  <conditionalFormatting sqref="AD46">
    <cfRule type="cellIs" dxfId="2265" priority="2510" operator="equal">
      <formula>"Catastrófico"</formula>
    </cfRule>
    <cfRule type="cellIs" dxfId="2264" priority="2511" operator="equal">
      <formula>"Mayor"</formula>
    </cfRule>
    <cfRule type="cellIs" dxfId="2263" priority="2512" operator="equal">
      <formula>"Moderado"</formula>
    </cfRule>
    <cfRule type="cellIs" dxfId="2262" priority="2513" operator="equal">
      <formula>"Menor"</formula>
    </cfRule>
    <cfRule type="cellIs" dxfId="2261" priority="2514" operator="equal">
      <formula>"Leve"</formula>
    </cfRule>
  </conditionalFormatting>
  <conditionalFormatting sqref="AF46">
    <cfRule type="cellIs" dxfId="2260" priority="2506" operator="equal">
      <formula>"Extremo"</formula>
    </cfRule>
    <cfRule type="cellIs" dxfId="2259" priority="2507" operator="equal">
      <formula>"Alto"</formula>
    </cfRule>
    <cfRule type="cellIs" dxfId="2258" priority="2508" operator="equal">
      <formula>"Moderado"</formula>
    </cfRule>
    <cfRule type="cellIs" dxfId="2257" priority="2509" operator="equal">
      <formula>"Bajo"</formula>
    </cfRule>
  </conditionalFormatting>
  <conditionalFormatting sqref="AB49">
    <cfRule type="cellIs" dxfId="2256" priority="2501" operator="equal">
      <formula>"Muy Alta"</formula>
    </cfRule>
    <cfRule type="cellIs" dxfId="2255" priority="2502" operator="equal">
      <formula>"Alta"</formula>
    </cfRule>
    <cfRule type="cellIs" dxfId="2254" priority="2503" operator="equal">
      <formula>"Media"</formula>
    </cfRule>
    <cfRule type="cellIs" dxfId="2253" priority="2504" operator="equal">
      <formula>"Baja"</formula>
    </cfRule>
    <cfRule type="cellIs" dxfId="2252" priority="2505" operator="equal">
      <formula>"Muy Baja"</formula>
    </cfRule>
  </conditionalFormatting>
  <conditionalFormatting sqref="AD49">
    <cfRule type="cellIs" dxfId="2251" priority="2496" operator="equal">
      <formula>"Catastrófico"</formula>
    </cfRule>
    <cfRule type="cellIs" dxfId="2250" priority="2497" operator="equal">
      <formula>"Mayor"</formula>
    </cfRule>
    <cfRule type="cellIs" dxfId="2249" priority="2498" operator="equal">
      <formula>"Moderado"</formula>
    </cfRule>
    <cfRule type="cellIs" dxfId="2248" priority="2499" operator="equal">
      <formula>"Menor"</formula>
    </cfRule>
    <cfRule type="cellIs" dxfId="2247" priority="2500" operator="equal">
      <formula>"Leve"</formula>
    </cfRule>
  </conditionalFormatting>
  <conditionalFormatting sqref="AF49">
    <cfRule type="cellIs" dxfId="2246" priority="2492" operator="equal">
      <formula>"Extremo"</formula>
    </cfRule>
    <cfRule type="cellIs" dxfId="2245" priority="2493" operator="equal">
      <formula>"Alto"</formula>
    </cfRule>
    <cfRule type="cellIs" dxfId="2244" priority="2494" operator="equal">
      <formula>"Moderado"</formula>
    </cfRule>
    <cfRule type="cellIs" dxfId="2243" priority="2495" operator="equal">
      <formula>"Bajo"</formula>
    </cfRule>
  </conditionalFormatting>
  <conditionalFormatting sqref="AB47">
    <cfRule type="cellIs" dxfId="2242" priority="2487" operator="equal">
      <formula>"Muy Alta"</formula>
    </cfRule>
    <cfRule type="cellIs" dxfId="2241" priority="2488" operator="equal">
      <formula>"Alta"</formula>
    </cfRule>
    <cfRule type="cellIs" dxfId="2240" priority="2489" operator="equal">
      <formula>"Media"</formula>
    </cfRule>
    <cfRule type="cellIs" dxfId="2239" priority="2490" operator="equal">
      <formula>"Baja"</formula>
    </cfRule>
    <cfRule type="cellIs" dxfId="2238" priority="2491" operator="equal">
      <formula>"Muy Baja"</formula>
    </cfRule>
  </conditionalFormatting>
  <conditionalFormatting sqref="AD47">
    <cfRule type="cellIs" dxfId="2237" priority="2482" operator="equal">
      <formula>"Catastrófico"</formula>
    </cfRule>
    <cfRule type="cellIs" dxfId="2236" priority="2483" operator="equal">
      <formula>"Mayor"</formula>
    </cfRule>
    <cfRule type="cellIs" dxfId="2235" priority="2484" operator="equal">
      <formula>"Moderado"</formula>
    </cfRule>
    <cfRule type="cellIs" dxfId="2234" priority="2485" operator="equal">
      <formula>"Menor"</formula>
    </cfRule>
    <cfRule type="cellIs" dxfId="2233" priority="2486" operator="equal">
      <formula>"Leve"</formula>
    </cfRule>
  </conditionalFormatting>
  <conditionalFormatting sqref="AF47">
    <cfRule type="cellIs" dxfId="2232" priority="2478" operator="equal">
      <formula>"Extremo"</formula>
    </cfRule>
    <cfRule type="cellIs" dxfId="2231" priority="2479" operator="equal">
      <formula>"Alto"</formula>
    </cfRule>
    <cfRule type="cellIs" dxfId="2230" priority="2480" operator="equal">
      <formula>"Moderado"</formula>
    </cfRule>
    <cfRule type="cellIs" dxfId="2229" priority="2481" operator="equal">
      <formula>"Bajo"</formula>
    </cfRule>
  </conditionalFormatting>
  <conditionalFormatting sqref="AB48">
    <cfRule type="cellIs" dxfId="2228" priority="2473" operator="equal">
      <formula>"Muy Alta"</formula>
    </cfRule>
    <cfRule type="cellIs" dxfId="2227" priority="2474" operator="equal">
      <formula>"Alta"</formula>
    </cfRule>
    <cfRule type="cellIs" dxfId="2226" priority="2475" operator="equal">
      <formula>"Media"</formula>
    </cfRule>
    <cfRule type="cellIs" dxfId="2225" priority="2476" operator="equal">
      <formula>"Baja"</formula>
    </cfRule>
    <cfRule type="cellIs" dxfId="2224" priority="2477" operator="equal">
      <formula>"Muy Baja"</formula>
    </cfRule>
  </conditionalFormatting>
  <conditionalFormatting sqref="AD48">
    <cfRule type="cellIs" dxfId="2223" priority="2468" operator="equal">
      <formula>"Catastrófico"</formula>
    </cfRule>
    <cfRule type="cellIs" dxfId="2222" priority="2469" operator="equal">
      <formula>"Mayor"</formula>
    </cfRule>
    <cfRule type="cellIs" dxfId="2221" priority="2470" operator="equal">
      <formula>"Moderado"</formula>
    </cfRule>
    <cfRule type="cellIs" dxfId="2220" priority="2471" operator="equal">
      <formula>"Menor"</formula>
    </cfRule>
    <cfRule type="cellIs" dxfId="2219" priority="2472" operator="equal">
      <formula>"Leve"</formula>
    </cfRule>
  </conditionalFormatting>
  <conditionalFormatting sqref="AF48">
    <cfRule type="cellIs" dxfId="2218" priority="2464" operator="equal">
      <formula>"Extremo"</formula>
    </cfRule>
    <cfRule type="cellIs" dxfId="2217" priority="2465" operator="equal">
      <formula>"Alto"</formula>
    </cfRule>
    <cfRule type="cellIs" dxfId="2216" priority="2466" operator="equal">
      <formula>"Moderado"</formula>
    </cfRule>
    <cfRule type="cellIs" dxfId="2215" priority="2467" operator="equal">
      <formula>"Bajo"</formula>
    </cfRule>
  </conditionalFormatting>
  <conditionalFormatting sqref="AB50">
    <cfRule type="cellIs" dxfId="2214" priority="2459" operator="equal">
      <formula>"Muy Alta"</formula>
    </cfRule>
    <cfRule type="cellIs" dxfId="2213" priority="2460" operator="equal">
      <formula>"Alta"</formula>
    </cfRule>
    <cfRule type="cellIs" dxfId="2212" priority="2461" operator="equal">
      <formula>"Media"</formula>
    </cfRule>
    <cfRule type="cellIs" dxfId="2211" priority="2462" operator="equal">
      <formula>"Baja"</formula>
    </cfRule>
    <cfRule type="cellIs" dxfId="2210" priority="2463" operator="equal">
      <formula>"Muy Baja"</formula>
    </cfRule>
  </conditionalFormatting>
  <conditionalFormatting sqref="AD50">
    <cfRule type="cellIs" dxfId="2209" priority="2454" operator="equal">
      <formula>"Catastrófico"</formula>
    </cfRule>
    <cfRule type="cellIs" dxfId="2208" priority="2455" operator="equal">
      <formula>"Mayor"</formula>
    </cfRule>
    <cfRule type="cellIs" dxfId="2207" priority="2456" operator="equal">
      <formula>"Moderado"</formula>
    </cfRule>
    <cfRule type="cellIs" dxfId="2206" priority="2457" operator="equal">
      <formula>"Menor"</formula>
    </cfRule>
    <cfRule type="cellIs" dxfId="2205" priority="2458" operator="equal">
      <formula>"Leve"</formula>
    </cfRule>
  </conditionalFormatting>
  <conditionalFormatting sqref="AF50">
    <cfRule type="cellIs" dxfId="2204" priority="2450" operator="equal">
      <formula>"Extremo"</formula>
    </cfRule>
    <cfRule type="cellIs" dxfId="2203" priority="2451" operator="equal">
      <formula>"Alto"</formula>
    </cfRule>
    <cfRule type="cellIs" dxfId="2202" priority="2452" operator="equal">
      <formula>"Moderado"</formula>
    </cfRule>
    <cfRule type="cellIs" dxfId="2201" priority="2453" operator="equal">
      <formula>"Bajo"</formula>
    </cfRule>
  </conditionalFormatting>
  <conditionalFormatting sqref="AB51">
    <cfRule type="cellIs" dxfId="2200" priority="2445" operator="equal">
      <formula>"Muy Alta"</formula>
    </cfRule>
    <cfRule type="cellIs" dxfId="2199" priority="2446" operator="equal">
      <formula>"Alta"</formula>
    </cfRule>
    <cfRule type="cellIs" dxfId="2198" priority="2447" operator="equal">
      <formula>"Media"</formula>
    </cfRule>
    <cfRule type="cellIs" dxfId="2197" priority="2448" operator="equal">
      <formula>"Baja"</formula>
    </cfRule>
    <cfRule type="cellIs" dxfId="2196" priority="2449" operator="equal">
      <formula>"Muy Baja"</formula>
    </cfRule>
  </conditionalFormatting>
  <conditionalFormatting sqref="AD51">
    <cfRule type="cellIs" dxfId="2195" priority="2440" operator="equal">
      <formula>"Catastrófico"</formula>
    </cfRule>
    <cfRule type="cellIs" dxfId="2194" priority="2441" operator="equal">
      <formula>"Mayor"</formula>
    </cfRule>
    <cfRule type="cellIs" dxfId="2193" priority="2442" operator="equal">
      <formula>"Moderado"</formula>
    </cfRule>
    <cfRule type="cellIs" dxfId="2192" priority="2443" operator="equal">
      <formula>"Menor"</formula>
    </cfRule>
    <cfRule type="cellIs" dxfId="2191" priority="2444" operator="equal">
      <formula>"Leve"</formula>
    </cfRule>
  </conditionalFormatting>
  <conditionalFormatting sqref="AF51">
    <cfRule type="cellIs" dxfId="2190" priority="2436" operator="equal">
      <formula>"Extremo"</formula>
    </cfRule>
    <cfRule type="cellIs" dxfId="2189" priority="2437" operator="equal">
      <formula>"Alto"</formula>
    </cfRule>
    <cfRule type="cellIs" dxfId="2188" priority="2438" operator="equal">
      <formula>"Moderado"</formula>
    </cfRule>
    <cfRule type="cellIs" dxfId="2187" priority="2439" operator="equal">
      <formula>"Bajo"</formula>
    </cfRule>
  </conditionalFormatting>
  <conditionalFormatting sqref="AB53">
    <cfRule type="cellIs" dxfId="2186" priority="2431" operator="equal">
      <formula>"Muy Alta"</formula>
    </cfRule>
    <cfRule type="cellIs" dxfId="2185" priority="2432" operator="equal">
      <formula>"Alta"</formula>
    </cfRule>
    <cfRule type="cellIs" dxfId="2184" priority="2433" operator="equal">
      <formula>"Media"</formula>
    </cfRule>
    <cfRule type="cellIs" dxfId="2183" priority="2434" operator="equal">
      <formula>"Baja"</formula>
    </cfRule>
    <cfRule type="cellIs" dxfId="2182" priority="2435" operator="equal">
      <formula>"Muy Baja"</formula>
    </cfRule>
  </conditionalFormatting>
  <conditionalFormatting sqref="AD53">
    <cfRule type="cellIs" dxfId="2181" priority="2426" operator="equal">
      <formula>"Catastrófico"</formula>
    </cfRule>
    <cfRule type="cellIs" dxfId="2180" priority="2427" operator="equal">
      <formula>"Mayor"</formula>
    </cfRule>
    <cfRule type="cellIs" dxfId="2179" priority="2428" operator="equal">
      <formula>"Moderado"</formula>
    </cfRule>
    <cfRule type="cellIs" dxfId="2178" priority="2429" operator="equal">
      <formula>"Menor"</formula>
    </cfRule>
    <cfRule type="cellIs" dxfId="2177" priority="2430" operator="equal">
      <formula>"Leve"</formula>
    </cfRule>
  </conditionalFormatting>
  <conditionalFormatting sqref="AB55">
    <cfRule type="cellIs" dxfId="2176" priority="2417" operator="equal">
      <formula>"Muy Alta"</formula>
    </cfRule>
    <cfRule type="cellIs" dxfId="2175" priority="2418" operator="equal">
      <formula>"Alta"</formula>
    </cfRule>
    <cfRule type="cellIs" dxfId="2174" priority="2419" operator="equal">
      <formula>"Media"</formula>
    </cfRule>
    <cfRule type="cellIs" dxfId="2173" priority="2420" operator="equal">
      <formula>"Baja"</formula>
    </cfRule>
    <cfRule type="cellIs" dxfId="2172" priority="2421" operator="equal">
      <formula>"Muy Baja"</formula>
    </cfRule>
  </conditionalFormatting>
  <conditionalFormatting sqref="AB54">
    <cfRule type="cellIs" dxfId="2171" priority="2403" operator="equal">
      <formula>"Muy Alta"</formula>
    </cfRule>
    <cfRule type="cellIs" dxfId="2170" priority="2404" operator="equal">
      <formula>"Alta"</formula>
    </cfRule>
    <cfRule type="cellIs" dxfId="2169" priority="2405" operator="equal">
      <formula>"Media"</formula>
    </cfRule>
    <cfRule type="cellIs" dxfId="2168" priority="2406" operator="equal">
      <formula>"Baja"</formula>
    </cfRule>
    <cfRule type="cellIs" dxfId="2167" priority="2407" operator="equal">
      <formula>"Muy Baja"</formula>
    </cfRule>
  </conditionalFormatting>
  <conditionalFormatting sqref="AD54">
    <cfRule type="cellIs" dxfId="2166" priority="2398" operator="equal">
      <formula>"Catastrófico"</formula>
    </cfRule>
    <cfRule type="cellIs" dxfId="2165" priority="2399" operator="equal">
      <formula>"Mayor"</formula>
    </cfRule>
    <cfRule type="cellIs" dxfId="2164" priority="2400" operator="equal">
      <formula>"Moderado"</formula>
    </cfRule>
    <cfRule type="cellIs" dxfId="2163" priority="2401" operator="equal">
      <formula>"Menor"</formula>
    </cfRule>
    <cfRule type="cellIs" dxfId="2162" priority="2402" operator="equal">
      <formula>"Leve"</formula>
    </cfRule>
  </conditionalFormatting>
  <conditionalFormatting sqref="AF54">
    <cfRule type="cellIs" dxfId="2161" priority="2394" operator="equal">
      <formula>"Extremo"</formula>
    </cfRule>
    <cfRule type="cellIs" dxfId="2160" priority="2395" operator="equal">
      <formula>"Alto"</formula>
    </cfRule>
    <cfRule type="cellIs" dxfId="2159" priority="2396" operator="equal">
      <formula>"Moderado"</formula>
    </cfRule>
    <cfRule type="cellIs" dxfId="2158" priority="2397" operator="equal">
      <formula>"Bajo"</formula>
    </cfRule>
  </conditionalFormatting>
  <conditionalFormatting sqref="AB56">
    <cfRule type="cellIs" dxfId="2157" priority="2389" operator="equal">
      <formula>"Muy Alta"</formula>
    </cfRule>
    <cfRule type="cellIs" dxfId="2156" priority="2390" operator="equal">
      <formula>"Alta"</formula>
    </cfRule>
    <cfRule type="cellIs" dxfId="2155" priority="2391" operator="equal">
      <formula>"Media"</formula>
    </cfRule>
    <cfRule type="cellIs" dxfId="2154" priority="2392" operator="equal">
      <formula>"Baja"</formula>
    </cfRule>
    <cfRule type="cellIs" dxfId="2153" priority="2393" operator="equal">
      <formula>"Muy Baja"</formula>
    </cfRule>
  </conditionalFormatting>
  <conditionalFormatting sqref="AD56">
    <cfRule type="cellIs" dxfId="2152" priority="2384" operator="equal">
      <formula>"Catastrófico"</formula>
    </cfRule>
    <cfRule type="cellIs" dxfId="2151" priority="2385" operator="equal">
      <formula>"Mayor"</formula>
    </cfRule>
    <cfRule type="cellIs" dxfId="2150" priority="2386" operator="equal">
      <formula>"Moderado"</formula>
    </cfRule>
    <cfRule type="cellIs" dxfId="2149" priority="2387" operator="equal">
      <formula>"Menor"</formula>
    </cfRule>
    <cfRule type="cellIs" dxfId="2148" priority="2388" operator="equal">
      <formula>"Leve"</formula>
    </cfRule>
  </conditionalFormatting>
  <conditionalFormatting sqref="AF56">
    <cfRule type="cellIs" dxfId="2147" priority="2380" operator="equal">
      <formula>"Extremo"</formula>
    </cfRule>
    <cfRule type="cellIs" dxfId="2146" priority="2381" operator="equal">
      <formula>"Alto"</formula>
    </cfRule>
    <cfRule type="cellIs" dxfId="2145" priority="2382" operator="equal">
      <formula>"Moderado"</formula>
    </cfRule>
    <cfRule type="cellIs" dxfId="2144" priority="2383" operator="equal">
      <formula>"Bajo"</formula>
    </cfRule>
  </conditionalFormatting>
  <conditionalFormatting sqref="AB57">
    <cfRule type="cellIs" dxfId="2143" priority="2375" operator="equal">
      <formula>"Muy Alta"</formula>
    </cfRule>
    <cfRule type="cellIs" dxfId="2142" priority="2376" operator="equal">
      <formula>"Alta"</formula>
    </cfRule>
    <cfRule type="cellIs" dxfId="2141" priority="2377" operator="equal">
      <formula>"Media"</formula>
    </cfRule>
    <cfRule type="cellIs" dxfId="2140" priority="2378" operator="equal">
      <formula>"Baja"</formula>
    </cfRule>
    <cfRule type="cellIs" dxfId="2139" priority="2379" operator="equal">
      <formula>"Muy Baja"</formula>
    </cfRule>
  </conditionalFormatting>
  <conditionalFormatting sqref="AD57">
    <cfRule type="cellIs" dxfId="2138" priority="2370" operator="equal">
      <formula>"Catastrófico"</formula>
    </cfRule>
    <cfRule type="cellIs" dxfId="2137" priority="2371" operator="equal">
      <formula>"Mayor"</formula>
    </cfRule>
    <cfRule type="cellIs" dxfId="2136" priority="2372" operator="equal">
      <formula>"Moderado"</formula>
    </cfRule>
    <cfRule type="cellIs" dxfId="2135" priority="2373" operator="equal">
      <formula>"Menor"</formula>
    </cfRule>
    <cfRule type="cellIs" dxfId="2134" priority="2374" operator="equal">
      <formula>"Leve"</formula>
    </cfRule>
  </conditionalFormatting>
  <conditionalFormatting sqref="AF57">
    <cfRule type="cellIs" dxfId="2133" priority="2366" operator="equal">
      <formula>"Extremo"</formula>
    </cfRule>
    <cfRule type="cellIs" dxfId="2132" priority="2367" operator="equal">
      <formula>"Alto"</formula>
    </cfRule>
    <cfRule type="cellIs" dxfId="2131" priority="2368" operator="equal">
      <formula>"Moderado"</formula>
    </cfRule>
    <cfRule type="cellIs" dxfId="2130" priority="2369" operator="equal">
      <formula>"Bajo"</formula>
    </cfRule>
  </conditionalFormatting>
  <conditionalFormatting sqref="AB59">
    <cfRule type="cellIs" dxfId="2129" priority="2361" operator="equal">
      <formula>"Muy Alta"</formula>
    </cfRule>
    <cfRule type="cellIs" dxfId="2128" priority="2362" operator="equal">
      <formula>"Alta"</formula>
    </cfRule>
    <cfRule type="cellIs" dxfId="2127" priority="2363" operator="equal">
      <formula>"Media"</formula>
    </cfRule>
    <cfRule type="cellIs" dxfId="2126" priority="2364" operator="equal">
      <formula>"Baja"</formula>
    </cfRule>
    <cfRule type="cellIs" dxfId="2125" priority="2365" operator="equal">
      <formula>"Muy Baja"</formula>
    </cfRule>
  </conditionalFormatting>
  <conditionalFormatting sqref="AD59">
    <cfRule type="cellIs" dxfId="2124" priority="2356" operator="equal">
      <formula>"Catastrófico"</formula>
    </cfRule>
    <cfRule type="cellIs" dxfId="2123" priority="2357" operator="equal">
      <formula>"Mayor"</formula>
    </cfRule>
    <cfRule type="cellIs" dxfId="2122" priority="2358" operator="equal">
      <formula>"Moderado"</formula>
    </cfRule>
    <cfRule type="cellIs" dxfId="2121" priority="2359" operator="equal">
      <formula>"Menor"</formula>
    </cfRule>
    <cfRule type="cellIs" dxfId="2120" priority="2360" operator="equal">
      <formula>"Leve"</formula>
    </cfRule>
  </conditionalFormatting>
  <conditionalFormatting sqref="AF59">
    <cfRule type="cellIs" dxfId="2119" priority="2352" operator="equal">
      <formula>"Extremo"</formula>
    </cfRule>
    <cfRule type="cellIs" dxfId="2118" priority="2353" operator="equal">
      <formula>"Alto"</formula>
    </cfRule>
    <cfRule type="cellIs" dxfId="2117" priority="2354" operator="equal">
      <formula>"Moderado"</formula>
    </cfRule>
    <cfRule type="cellIs" dxfId="2116" priority="2355" operator="equal">
      <formula>"Bajo"</formula>
    </cfRule>
  </conditionalFormatting>
  <conditionalFormatting sqref="AB60">
    <cfRule type="cellIs" dxfId="2115" priority="2347" operator="equal">
      <formula>"Muy Alta"</formula>
    </cfRule>
    <cfRule type="cellIs" dxfId="2114" priority="2348" operator="equal">
      <formula>"Alta"</formula>
    </cfRule>
    <cfRule type="cellIs" dxfId="2113" priority="2349" operator="equal">
      <formula>"Media"</formula>
    </cfRule>
    <cfRule type="cellIs" dxfId="2112" priority="2350" operator="equal">
      <formula>"Baja"</formula>
    </cfRule>
    <cfRule type="cellIs" dxfId="2111" priority="2351" operator="equal">
      <formula>"Muy Baja"</formula>
    </cfRule>
  </conditionalFormatting>
  <conditionalFormatting sqref="AD60">
    <cfRule type="cellIs" dxfId="2110" priority="2342" operator="equal">
      <formula>"Catastrófico"</formula>
    </cfRule>
    <cfRule type="cellIs" dxfId="2109" priority="2343" operator="equal">
      <formula>"Mayor"</formula>
    </cfRule>
    <cfRule type="cellIs" dxfId="2108" priority="2344" operator="equal">
      <formula>"Moderado"</formula>
    </cfRule>
    <cfRule type="cellIs" dxfId="2107" priority="2345" operator="equal">
      <formula>"Menor"</formula>
    </cfRule>
    <cfRule type="cellIs" dxfId="2106" priority="2346" operator="equal">
      <formula>"Leve"</formula>
    </cfRule>
  </conditionalFormatting>
  <conditionalFormatting sqref="AF60">
    <cfRule type="cellIs" dxfId="2105" priority="2338" operator="equal">
      <formula>"Extremo"</formula>
    </cfRule>
    <cfRule type="cellIs" dxfId="2104" priority="2339" operator="equal">
      <formula>"Alto"</formula>
    </cfRule>
    <cfRule type="cellIs" dxfId="2103" priority="2340" operator="equal">
      <formula>"Moderado"</formula>
    </cfRule>
    <cfRule type="cellIs" dxfId="2102" priority="2341" operator="equal">
      <formula>"Bajo"</formula>
    </cfRule>
  </conditionalFormatting>
  <conditionalFormatting sqref="AB62">
    <cfRule type="cellIs" dxfId="2101" priority="2333" operator="equal">
      <formula>"Muy Alta"</formula>
    </cfRule>
    <cfRule type="cellIs" dxfId="2100" priority="2334" operator="equal">
      <formula>"Alta"</formula>
    </cfRule>
    <cfRule type="cellIs" dxfId="2099" priority="2335" operator="equal">
      <formula>"Media"</formula>
    </cfRule>
    <cfRule type="cellIs" dxfId="2098" priority="2336" operator="equal">
      <formula>"Baja"</formula>
    </cfRule>
    <cfRule type="cellIs" dxfId="2097" priority="2337" operator="equal">
      <formula>"Muy Baja"</formula>
    </cfRule>
  </conditionalFormatting>
  <conditionalFormatting sqref="AD62">
    <cfRule type="cellIs" dxfId="2096" priority="2328" operator="equal">
      <formula>"Catastrófico"</formula>
    </cfRule>
    <cfRule type="cellIs" dxfId="2095" priority="2329" operator="equal">
      <formula>"Mayor"</formula>
    </cfRule>
    <cfRule type="cellIs" dxfId="2094" priority="2330" operator="equal">
      <formula>"Moderado"</formula>
    </cfRule>
    <cfRule type="cellIs" dxfId="2093" priority="2331" operator="equal">
      <formula>"Menor"</formula>
    </cfRule>
    <cfRule type="cellIs" dxfId="2092" priority="2332" operator="equal">
      <formula>"Leve"</formula>
    </cfRule>
  </conditionalFormatting>
  <conditionalFormatting sqref="AF62">
    <cfRule type="cellIs" dxfId="2091" priority="2324" operator="equal">
      <formula>"Extremo"</formula>
    </cfRule>
    <cfRule type="cellIs" dxfId="2090" priority="2325" operator="equal">
      <formula>"Alto"</formula>
    </cfRule>
    <cfRule type="cellIs" dxfId="2089" priority="2326" operator="equal">
      <formula>"Moderado"</formula>
    </cfRule>
    <cfRule type="cellIs" dxfId="2088" priority="2327" operator="equal">
      <formula>"Bajo"</formula>
    </cfRule>
  </conditionalFormatting>
  <conditionalFormatting sqref="AB63">
    <cfRule type="cellIs" dxfId="2087" priority="2319" operator="equal">
      <formula>"Muy Alta"</formula>
    </cfRule>
    <cfRule type="cellIs" dxfId="2086" priority="2320" operator="equal">
      <formula>"Alta"</formula>
    </cfRule>
    <cfRule type="cellIs" dxfId="2085" priority="2321" operator="equal">
      <formula>"Media"</formula>
    </cfRule>
    <cfRule type="cellIs" dxfId="2084" priority="2322" operator="equal">
      <formula>"Baja"</formula>
    </cfRule>
    <cfRule type="cellIs" dxfId="2083" priority="2323" operator="equal">
      <formula>"Muy Baja"</formula>
    </cfRule>
  </conditionalFormatting>
  <conditionalFormatting sqref="AD63">
    <cfRule type="cellIs" dxfId="2082" priority="2314" operator="equal">
      <formula>"Catastrófico"</formula>
    </cfRule>
    <cfRule type="cellIs" dxfId="2081" priority="2315" operator="equal">
      <formula>"Mayor"</formula>
    </cfRule>
    <cfRule type="cellIs" dxfId="2080" priority="2316" operator="equal">
      <formula>"Moderado"</formula>
    </cfRule>
    <cfRule type="cellIs" dxfId="2079" priority="2317" operator="equal">
      <formula>"Menor"</formula>
    </cfRule>
    <cfRule type="cellIs" dxfId="2078" priority="2318" operator="equal">
      <formula>"Leve"</formula>
    </cfRule>
  </conditionalFormatting>
  <conditionalFormatting sqref="AF63">
    <cfRule type="cellIs" dxfId="2077" priority="2310" operator="equal">
      <formula>"Extremo"</formula>
    </cfRule>
    <cfRule type="cellIs" dxfId="2076" priority="2311" operator="equal">
      <formula>"Alto"</formula>
    </cfRule>
    <cfRule type="cellIs" dxfId="2075" priority="2312" operator="equal">
      <formula>"Moderado"</formula>
    </cfRule>
    <cfRule type="cellIs" dxfId="2074" priority="2313" operator="equal">
      <formula>"Bajo"</formula>
    </cfRule>
  </conditionalFormatting>
  <conditionalFormatting sqref="AB65">
    <cfRule type="cellIs" dxfId="2073" priority="2305" operator="equal">
      <formula>"Muy Alta"</formula>
    </cfRule>
    <cfRule type="cellIs" dxfId="2072" priority="2306" operator="equal">
      <formula>"Alta"</formula>
    </cfRule>
    <cfRule type="cellIs" dxfId="2071" priority="2307" operator="equal">
      <formula>"Media"</formula>
    </cfRule>
    <cfRule type="cellIs" dxfId="2070" priority="2308" operator="equal">
      <formula>"Baja"</formula>
    </cfRule>
    <cfRule type="cellIs" dxfId="2069" priority="2309" operator="equal">
      <formula>"Muy Baja"</formula>
    </cfRule>
  </conditionalFormatting>
  <conditionalFormatting sqref="AD65">
    <cfRule type="cellIs" dxfId="2068" priority="2300" operator="equal">
      <formula>"Catastrófico"</formula>
    </cfRule>
    <cfRule type="cellIs" dxfId="2067" priority="2301" operator="equal">
      <formula>"Mayor"</formula>
    </cfRule>
    <cfRule type="cellIs" dxfId="2066" priority="2302" operator="equal">
      <formula>"Moderado"</formula>
    </cfRule>
    <cfRule type="cellIs" dxfId="2065" priority="2303" operator="equal">
      <formula>"Menor"</formula>
    </cfRule>
    <cfRule type="cellIs" dxfId="2064" priority="2304" operator="equal">
      <formula>"Leve"</formula>
    </cfRule>
  </conditionalFormatting>
  <conditionalFormatting sqref="AF65">
    <cfRule type="cellIs" dxfId="2063" priority="2296" operator="equal">
      <formula>"Extremo"</formula>
    </cfRule>
    <cfRule type="cellIs" dxfId="2062" priority="2297" operator="equal">
      <formula>"Alto"</formula>
    </cfRule>
    <cfRule type="cellIs" dxfId="2061" priority="2298" operator="equal">
      <formula>"Moderado"</formula>
    </cfRule>
    <cfRule type="cellIs" dxfId="2060" priority="2299" operator="equal">
      <formula>"Bajo"</formula>
    </cfRule>
  </conditionalFormatting>
  <conditionalFormatting sqref="AB66">
    <cfRule type="cellIs" dxfId="2059" priority="2291" operator="equal">
      <formula>"Muy Alta"</formula>
    </cfRule>
    <cfRule type="cellIs" dxfId="2058" priority="2292" operator="equal">
      <formula>"Alta"</formula>
    </cfRule>
    <cfRule type="cellIs" dxfId="2057" priority="2293" operator="equal">
      <formula>"Media"</formula>
    </cfRule>
    <cfRule type="cellIs" dxfId="2056" priority="2294" operator="equal">
      <formula>"Baja"</formula>
    </cfRule>
    <cfRule type="cellIs" dxfId="2055" priority="2295" operator="equal">
      <formula>"Muy Baja"</formula>
    </cfRule>
  </conditionalFormatting>
  <conditionalFormatting sqref="AD66">
    <cfRule type="cellIs" dxfId="2054" priority="2286" operator="equal">
      <formula>"Catastrófico"</formula>
    </cfRule>
    <cfRule type="cellIs" dxfId="2053" priority="2287" operator="equal">
      <formula>"Mayor"</formula>
    </cfRule>
    <cfRule type="cellIs" dxfId="2052" priority="2288" operator="equal">
      <formula>"Moderado"</formula>
    </cfRule>
    <cfRule type="cellIs" dxfId="2051" priority="2289" operator="equal">
      <formula>"Menor"</formula>
    </cfRule>
    <cfRule type="cellIs" dxfId="2050" priority="2290" operator="equal">
      <formula>"Leve"</formula>
    </cfRule>
  </conditionalFormatting>
  <conditionalFormatting sqref="AF66">
    <cfRule type="cellIs" dxfId="2049" priority="2282" operator="equal">
      <formula>"Extremo"</formula>
    </cfRule>
    <cfRule type="cellIs" dxfId="2048" priority="2283" operator="equal">
      <formula>"Alto"</formula>
    </cfRule>
    <cfRule type="cellIs" dxfId="2047" priority="2284" operator="equal">
      <formula>"Moderado"</formula>
    </cfRule>
    <cfRule type="cellIs" dxfId="2046" priority="2285" operator="equal">
      <formula>"Bajo"</formula>
    </cfRule>
  </conditionalFormatting>
  <conditionalFormatting sqref="AB68">
    <cfRule type="cellIs" dxfId="2045" priority="2277" operator="equal">
      <formula>"Muy Alta"</formula>
    </cfRule>
    <cfRule type="cellIs" dxfId="2044" priority="2278" operator="equal">
      <formula>"Alta"</formula>
    </cfRule>
    <cfRule type="cellIs" dxfId="2043" priority="2279" operator="equal">
      <formula>"Media"</formula>
    </cfRule>
    <cfRule type="cellIs" dxfId="2042" priority="2280" operator="equal">
      <formula>"Baja"</formula>
    </cfRule>
    <cfRule type="cellIs" dxfId="2041" priority="2281" operator="equal">
      <formula>"Muy Baja"</formula>
    </cfRule>
  </conditionalFormatting>
  <conditionalFormatting sqref="AD68">
    <cfRule type="cellIs" dxfId="2040" priority="2272" operator="equal">
      <formula>"Catastrófico"</formula>
    </cfRule>
    <cfRule type="cellIs" dxfId="2039" priority="2273" operator="equal">
      <formula>"Mayor"</formula>
    </cfRule>
    <cfRule type="cellIs" dxfId="2038" priority="2274" operator="equal">
      <formula>"Moderado"</formula>
    </cfRule>
    <cfRule type="cellIs" dxfId="2037" priority="2275" operator="equal">
      <formula>"Menor"</formula>
    </cfRule>
    <cfRule type="cellIs" dxfId="2036" priority="2276" operator="equal">
      <formula>"Leve"</formula>
    </cfRule>
  </conditionalFormatting>
  <conditionalFormatting sqref="AF68">
    <cfRule type="cellIs" dxfId="2035" priority="2268" operator="equal">
      <formula>"Extremo"</formula>
    </cfRule>
    <cfRule type="cellIs" dxfId="2034" priority="2269" operator="equal">
      <formula>"Alto"</formula>
    </cfRule>
    <cfRule type="cellIs" dxfId="2033" priority="2270" operator="equal">
      <formula>"Moderado"</formula>
    </cfRule>
    <cfRule type="cellIs" dxfId="2032" priority="2271" operator="equal">
      <formula>"Bajo"</formula>
    </cfRule>
  </conditionalFormatting>
  <conditionalFormatting sqref="AB69">
    <cfRule type="cellIs" dxfId="2031" priority="2263" operator="equal">
      <formula>"Muy Alta"</formula>
    </cfRule>
    <cfRule type="cellIs" dxfId="2030" priority="2264" operator="equal">
      <formula>"Alta"</formula>
    </cfRule>
    <cfRule type="cellIs" dxfId="2029" priority="2265" operator="equal">
      <formula>"Media"</formula>
    </cfRule>
    <cfRule type="cellIs" dxfId="2028" priority="2266" operator="equal">
      <formula>"Baja"</formula>
    </cfRule>
    <cfRule type="cellIs" dxfId="2027" priority="2267" operator="equal">
      <formula>"Muy Baja"</formula>
    </cfRule>
  </conditionalFormatting>
  <conditionalFormatting sqref="AD69">
    <cfRule type="cellIs" dxfId="2026" priority="2258" operator="equal">
      <formula>"Catastrófico"</formula>
    </cfRule>
    <cfRule type="cellIs" dxfId="2025" priority="2259" operator="equal">
      <formula>"Mayor"</formula>
    </cfRule>
    <cfRule type="cellIs" dxfId="2024" priority="2260" operator="equal">
      <formula>"Moderado"</formula>
    </cfRule>
    <cfRule type="cellIs" dxfId="2023" priority="2261" operator="equal">
      <formula>"Menor"</formula>
    </cfRule>
    <cfRule type="cellIs" dxfId="2022" priority="2262" operator="equal">
      <formula>"Leve"</formula>
    </cfRule>
  </conditionalFormatting>
  <conditionalFormatting sqref="AF69">
    <cfRule type="cellIs" dxfId="2021" priority="2254" operator="equal">
      <formula>"Extremo"</formula>
    </cfRule>
    <cfRule type="cellIs" dxfId="2020" priority="2255" operator="equal">
      <formula>"Alto"</formula>
    </cfRule>
    <cfRule type="cellIs" dxfId="2019" priority="2256" operator="equal">
      <formula>"Moderado"</formula>
    </cfRule>
    <cfRule type="cellIs" dxfId="2018" priority="2257" operator="equal">
      <formula>"Bajo"</formula>
    </cfRule>
  </conditionalFormatting>
  <conditionalFormatting sqref="AB71">
    <cfRule type="cellIs" dxfId="2017" priority="2249" operator="equal">
      <formula>"Muy Alta"</formula>
    </cfRule>
    <cfRule type="cellIs" dxfId="2016" priority="2250" operator="equal">
      <formula>"Alta"</formula>
    </cfRule>
    <cfRule type="cellIs" dxfId="2015" priority="2251" operator="equal">
      <formula>"Media"</formula>
    </cfRule>
    <cfRule type="cellIs" dxfId="2014" priority="2252" operator="equal">
      <formula>"Baja"</formula>
    </cfRule>
    <cfRule type="cellIs" dxfId="2013" priority="2253" operator="equal">
      <formula>"Muy Baja"</formula>
    </cfRule>
  </conditionalFormatting>
  <conditionalFormatting sqref="AD71">
    <cfRule type="cellIs" dxfId="2012" priority="2244" operator="equal">
      <formula>"Catastrófico"</formula>
    </cfRule>
    <cfRule type="cellIs" dxfId="2011" priority="2245" operator="equal">
      <formula>"Mayor"</formula>
    </cfRule>
    <cfRule type="cellIs" dxfId="2010" priority="2246" operator="equal">
      <formula>"Moderado"</formula>
    </cfRule>
    <cfRule type="cellIs" dxfId="2009" priority="2247" operator="equal">
      <formula>"Menor"</formula>
    </cfRule>
    <cfRule type="cellIs" dxfId="2008" priority="2248" operator="equal">
      <formula>"Leve"</formula>
    </cfRule>
  </conditionalFormatting>
  <conditionalFormatting sqref="AF71">
    <cfRule type="cellIs" dxfId="2007" priority="2240" operator="equal">
      <formula>"Extremo"</formula>
    </cfRule>
    <cfRule type="cellIs" dxfId="2006" priority="2241" operator="equal">
      <formula>"Alto"</formula>
    </cfRule>
    <cfRule type="cellIs" dxfId="2005" priority="2242" operator="equal">
      <formula>"Moderado"</formula>
    </cfRule>
    <cfRule type="cellIs" dxfId="2004" priority="2243" operator="equal">
      <formula>"Bajo"</formula>
    </cfRule>
  </conditionalFormatting>
  <conditionalFormatting sqref="AB72">
    <cfRule type="cellIs" dxfId="2003" priority="2235" operator="equal">
      <formula>"Muy Alta"</formula>
    </cfRule>
    <cfRule type="cellIs" dxfId="2002" priority="2236" operator="equal">
      <formula>"Alta"</formula>
    </cfRule>
    <cfRule type="cellIs" dxfId="2001" priority="2237" operator="equal">
      <formula>"Media"</formula>
    </cfRule>
    <cfRule type="cellIs" dxfId="2000" priority="2238" operator="equal">
      <formula>"Baja"</formula>
    </cfRule>
    <cfRule type="cellIs" dxfId="1999" priority="2239" operator="equal">
      <formula>"Muy Baja"</formula>
    </cfRule>
  </conditionalFormatting>
  <conditionalFormatting sqref="AD72">
    <cfRule type="cellIs" dxfId="1998" priority="2230" operator="equal">
      <formula>"Catastrófico"</formula>
    </cfRule>
    <cfRule type="cellIs" dxfId="1997" priority="2231" operator="equal">
      <formula>"Mayor"</formula>
    </cfRule>
    <cfRule type="cellIs" dxfId="1996" priority="2232" operator="equal">
      <formula>"Moderado"</formula>
    </cfRule>
    <cfRule type="cellIs" dxfId="1995" priority="2233" operator="equal">
      <formula>"Menor"</formula>
    </cfRule>
    <cfRule type="cellIs" dxfId="1994" priority="2234" operator="equal">
      <formula>"Leve"</formula>
    </cfRule>
  </conditionalFormatting>
  <conditionalFormatting sqref="AF72">
    <cfRule type="cellIs" dxfId="1993" priority="2226" operator="equal">
      <formula>"Extremo"</formula>
    </cfRule>
    <cfRule type="cellIs" dxfId="1992" priority="2227" operator="equal">
      <formula>"Alto"</formula>
    </cfRule>
    <cfRule type="cellIs" dxfId="1991" priority="2228" operator="equal">
      <formula>"Moderado"</formula>
    </cfRule>
    <cfRule type="cellIs" dxfId="1990" priority="2229" operator="equal">
      <formula>"Bajo"</formula>
    </cfRule>
  </conditionalFormatting>
  <conditionalFormatting sqref="AB73">
    <cfRule type="cellIs" dxfId="1989" priority="2221" operator="equal">
      <formula>"Muy Alta"</formula>
    </cfRule>
    <cfRule type="cellIs" dxfId="1988" priority="2222" operator="equal">
      <formula>"Alta"</formula>
    </cfRule>
    <cfRule type="cellIs" dxfId="1987" priority="2223" operator="equal">
      <formula>"Media"</formula>
    </cfRule>
    <cfRule type="cellIs" dxfId="1986" priority="2224" operator="equal">
      <formula>"Baja"</formula>
    </cfRule>
    <cfRule type="cellIs" dxfId="1985" priority="2225" operator="equal">
      <formula>"Muy Baja"</formula>
    </cfRule>
  </conditionalFormatting>
  <conditionalFormatting sqref="AD73">
    <cfRule type="cellIs" dxfId="1984" priority="2216" operator="equal">
      <formula>"Catastrófico"</formula>
    </cfRule>
    <cfRule type="cellIs" dxfId="1983" priority="2217" operator="equal">
      <formula>"Mayor"</formula>
    </cfRule>
    <cfRule type="cellIs" dxfId="1982" priority="2218" operator="equal">
      <formula>"Moderado"</formula>
    </cfRule>
    <cfRule type="cellIs" dxfId="1981" priority="2219" operator="equal">
      <formula>"Menor"</formula>
    </cfRule>
    <cfRule type="cellIs" dxfId="1980" priority="2220" operator="equal">
      <formula>"Leve"</formula>
    </cfRule>
  </conditionalFormatting>
  <conditionalFormatting sqref="AF73">
    <cfRule type="cellIs" dxfId="1979" priority="2212" operator="equal">
      <formula>"Extremo"</formula>
    </cfRule>
    <cfRule type="cellIs" dxfId="1978" priority="2213" operator="equal">
      <formula>"Alto"</formula>
    </cfRule>
    <cfRule type="cellIs" dxfId="1977" priority="2214" operator="equal">
      <formula>"Moderado"</formula>
    </cfRule>
    <cfRule type="cellIs" dxfId="1976" priority="2215" operator="equal">
      <formula>"Bajo"</formula>
    </cfRule>
  </conditionalFormatting>
  <conditionalFormatting sqref="AB74">
    <cfRule type="cellIs" dxfId="1975" priority="2207" operator="equal">
      <formula>"Muy Alta"</formula>
    </cfRule>
    <cfRule type="cellIs" dxfId="1974" priority="2208" operator="equal">
      <formula>"Alta"</formula>
    </cfRule>
    <cfRule type="cellIs" dxfId="1973" priority="2209" operator="equal">
      <formula>"Media"</formula>
    </cfRule>
    <cfRule type="cellIs" dxfId="1972" priority="2210" operator="equal">
      <formula>"Baja"</formula>
    </cfRule>
    <cfRule type="cellIs" dxfId="1971" priority="2211" operator="equal">
      <formula>"Muy Baja"</formula>
    </cfRule>
  </conditionalFormatting>
  <conditionalFormatting sqref="AD74">
    <cfRule type="cellIs" dxfId="1970" priority="2202" operator="equal">
      <formula>"Catastrófico"</formula>
    </cfRule>
    <cfRule type="cellIs" dxfId="1969" priority="2203" operator="equal">
      <formula>"Mayor"</formula>
    </cfRule>
    <cfRule type="cellIs" dxfId="1968" priority="2204" operator="equal">
      <formula>"Moderado"</formula>
    </cfRule>
    <cfRule type="cellIs" dxfId="1967" priority="2205" operator="equal">
      <formula>"Menor"</formula>
    </cfRule>
    <cfRule type="cellIs" dxfId="1966" priority="2206" operator="equal">
      <formula>"Leve"</formula>
    </cfRule>
  </conditionalFormatting>
  <conditionalFormatting sqref="AF74">
    <cfRule type="cellIs" dxfId="1965" priority="2198" operator="equal">
      <formula>"Extremo"</formula>
    </cfRule>
    <cfRule type="cellIs" dxfId="1964" priority="2199" operator="equal">
      <formula>"Alto"</formula>
    </cfRule>
    <cfRule type="cellIs" dxfId="1963" priority="2200" operator="equal">
      <formula>"Moderado"</formula>
    </cfRule>
    <cfRule type="cellIs" dxfId="1962" priority="2201" operator="equal">
      <formula>"Bajo"</formula>
    </cfRule>
  </conditionalFormatting>
  <conditionalFormatting sqref="AB75">
    <cfRule type="cellIs" dxfId="1961" priority="2193" operator="equal">
      <formula>"Muy Alta"</formula>
    </cfRule>
    <cfRule type="cellIs" dxfId="1960" priority="2194" operator="equal">
      <formula>"Alta"</formula>
    </cfRule>
    <cfRule type="cellIs" dxfId="1959" priority="2195" operator="equal">
      <formula>"Media"</formula>
    </cfRule>
    <cfRule type="cellIs" dxfId="1958" priority="2196" operator="equal">
      <formula>"Baja"</formula>
    </cfRule>
    <cfRule type="cellIs" dxfId="1957" priority="2197" operator="equal">
      <formula>"Muy Baja"</formula>
    </cfRule>
  </conditionalFormatting>
  <conditionalFormatting sqref="AD75">
    <cfRule type="cellIs" dxfId="1956" priority="2188" operator="equal">
      <formula>"Catastrófico"</formula>
    </cfRule>
    <cfRule type="cellIs" dxfId="1955" priority="2189" operator="equal">
      <formula>"Mayor"</formula>
    </cfRule>
    <cfRule type="cellIs" dxfId="1954" priority="2190" operator="equal">
      <formula>"Moderado"</formula>
    </cfRule>
    <cfRule type="cellIs" dxfId="1953" priority="2191" operator="equal">
      <formula>"Menor"</formula>
    </cfRule>
    <cfRule type="cellIs" dxfId="1952" priority="2192" operator="equal">
      <formula>"Leve"</formula>
    </cfRule>
  </conditionalFormatting>
  <conditionalFormatting sqref="AF75">
    <cfRule type="cellIs" dxfId="1951" priority="2184" operator="equal">
      <formula>"Extremo"</formula>
    </cfRule>
    <cfRule type="cellIs" dxfId="1950" priority="2185" operator="equal">
      <formula>"Alto"</formula>
    </cfRule>
    <cfRule type="cellIs" dxfId="1949" priority="2186" operator="equal">
      <formula>"Moderado"</formula>
    </cfRule>
    <cfRule type="cellIs" dxfId="1948" priority="2187" operator="equal">
      <formula>"Bajo"</formula>
    </cfRule>
  </conditionalFormatting>
  <conditionalFormatting sqref="AB77">
    <cfRule type="cellIs" dxfId="1947" priority="2179" operator="equal">
      <formula>"Muy Alta"</formula>
    </cfRule>
    <cfRule type="cellIs" dxfId="1946" priority="2180" operator="equal">
      <formula>"Alta"</formula>
    </cfRule>
    <cfRule type="cellIs" dxfId="1945" priority="2181" operator="equal">
      <formula>"Media"</formula>
    </cfRule>
    <cfRule type="cellIs" dxfId="1944" priority="2182" operator="equal">
      <formula>"Baja"</formula>
    </cfRule>
    <cfRule type="cellIs" dxfId="1943" priority="2183" operator="equal">
      <formula>"Muy Baja"</formula>
    </cfRule>
  </conditionalFormatting>
  <conditionalFormatting sqref="AD77">
    <cfRule type="cellIs" dxfId="1942" priority="2174" operator="equal">
      <formula>"Catastrófico"</formula>
    </cfRule>
    <cfRule type="cellIs" dxfId="1941" priority="2175" operator="equal">
      <formula>"Mayor"</formula>
    </cfRule>
    <cfRule type="cellIs" dxfId="1940" priority="2176" operator="equal">
      <formula>"Moderado"</formula>
    </cfRule>
    <cfRule type="cellIs" dxfId="1939" priority="2177" operator="equal">
      <formula>"Menor"</formula>
    </cfRule>
    <cfRule type="cellIs" dxfId="1938" priority="2178" operator="equal">
      <formula>"Leve"</formula>
    </cfRule>
  </conditionalFormatting>
  <conditionalFormatting sqref="AF77">
    <cfRule type="cellIs" dxfId="1937" priority="2170" operator="equal">
      <formula>"Extremo"</formula>
    </cfRule>
    <cfRule type="cellIs" dxfId="1936" priority="2171" operator="equal">
      <formula>"Alto"</formula>
    </cfRule>
    <cfRule type="cellIs" dxfId="1935" priority="2172" operator="equal">
      <formula>"Moderado"</formula>
    </cfRule>
    <cfRule type="cellIs" dxfId="1934" priority="2173" operator="equal">
      <formula>"Bajo"</formula>
    </cfRule>
  </conditionalFormatting>
  <conditionalFormatting sqref="AB76">
    <cfRule type="cellIs" dxfId="1933" priority="2165" operator="equal">
      <formula>"Muy Alta"</formula>
    </cfRule>
    <cfRule type="cellIs" dxfId="1932" priority="2166" operator="equal">
      <formula>"Alta"</formula>
    </cfRule>
    <cfRule type="cellIs" dxfId="1931" priority="2167" operator="equal">
      <formula>"Media"</formula>
    </cfRule>
    <cfRule type="cellIs" dxfId="1930" priority="2168" operator="equal">
      <formula>"Baja"</formula>
    </cfRule>
    <cfRule type="cellIs" dxfId="1929" priority="2169" operator="equal">
      <formula>"Muy Baja"</formula>
    </cfRule>
  </conditionalFormatting>
  <conditionalFormatting sqref="AD76">
    <cfRule type="cellIs" dxfId="1928" priority="2160" operator="equal">
      <formula>"Catastrófico"</formula>
    </cfRule>
    <cfRule type="cellIs" dxfId="1927" priority="2161" operator="equal">
      <formula>"Mayor"</formula>
    </cfRule>
    <cfRule type="cellIs" dxfId="1926" priority="2162" operator="equal">
      <formula>"Moderado"</formula>
    </cfRule>
    <cfRule type="cellIs" dxfId="1925" priority="2163" operator="equal">
      <formula>"Menor"</formula>
    </cfRule>
    <cfRule type="cellIs" dxfId="1924" priority="2164" operator="equal">
      <formula>"Leve"</formula>
    </cfRule>
  </conditionalFormatting>
  <conditionalFormatting sqref="AF76">
    <cfRule type="cellIs" dxfId="1923" priority="2156" operator="equal">
      <formula>"Extremo"</formula>
    </cfRule>
    <cfRule type="cellIs" dxfId="1922" priority="2157" operator="equal">
      <formula>"Alto"</formula>
    </cfRule>
    <cfRule type="cellIs" dxfId="1921" priority="2158" operator="equal">
      <formula>"Moderado"</formula>
    </cfRule>
    <cfRule type="cellIs" dxfId="1920" priority="2159" operator="equal">
      <formula>"Bajo"</formula>
    </cfRule>
  </conditionalFormatting>
  <conditionalFormatting sqref="AB78">
    <cfRule type="cellIs" dxfId="1919" priority="2151" operator="equal">
      <formula>"Muy Alta"</formula>
    </cfRule>
    <cfRule type="cellIs" dxfId="1918" priority="2152" operator="equal">
      <formula>"Alta"</formula>
    </cfRule>
    <cfRule type="cellIs" dxfId="1917" priority="2153" operator="equal">
      <formula>"Media"</formula>
    </cfRule>
    <cfRule type="cellIs" dxfId="1916" priority="2154" operator="equal">
      <formula>"Baja"</formula>
    </cfRule>
    <cfRule type="cellIs" dxfId="1915" priority="2155" operator="equal">
      <formula>"Muy Baja"</formula>
    </cfRule>
  </conditionalFormatting>
  <conditionalFormatting sqref="AD78">
    <cfRule type="cellIs" dxfId="1914" priority="2146" operator="equal">
      <formula>"Catastrófico"</formula>
    </cfRule>
    <cfRule type="cellIs" dxfId="1913" priority="2147" operator="equal">
      <formula>"Mayor"</formula>
    </cfRule>
    <cfRule type="cellIs" dxfId="1912" priority="2148" operator="equal">
      <formula>"Moderado"</formula>
    </cfRule>
    <cfRule type="cellIs" dxfId="1911" priority="2149" operator="equal">
      <formula>"Menor"</formula>
    </cfRule>
    <cfRule type="cellIs" dxfId="1910" priority="2150" operator="equal">
      <formula>"Leve"</formula>
    </cfRule>
  </conditionalFormatting>
  <conditionalFormatting sqref="AF78">
    <cfRule type="cellIs" dxfId="1909" priority="2142" operator="equal">
      <formula>"Extremo"</formula>
    </cfRule>
    <cfRule type="cellIs" dxfId="1908" priority="2143" operator="equal">
      <formula>"Alto"</formula>
    </cfRule>
    <cfRule type="cellIs" dxfId="1907" priority="2144" operator="equal">
      <formula>"Moderado"</formula>
    </cfRule>
    <cfRule type="cellIs" dxfId="1906" priority="2145" operator="equal">
      <formula>"Bajo"</formula>
    </cfRule>
  </conditionalFormatting>
  <conditionalFormatting sqref="AB80">
    <cfRule type="cellIs" dxfId="1905" priority="2137" operator="equal">
      <formula>"Muy Alta"</formula>
    </cfRule>
    <cfRule type="cellIs" dxfId="1904" priority="2138" operator="equal">
      <formula>"Alta"</formula>
    </cfRule>
    <cfRule type="cellIs" dxfId="1903" priority="2139" operator="equal">
      <formula>"Media"</formula>
    </cfRule>
    <cfRule type="cellIs" dxfId="1902" priority="2140" operator="equal">
      <formula>"Baja"</formula>
    </cfRule>
    <cfRule type="cellIs" dxfId="1901" priority="2141" operator="equal">
      <formula>"Muy Baja"</formula>
    </cfRule>
  </conditionalFormatting>
  <conditionalFormatting sqref="AD80">
    <cfRule type="cellIs" dxfId="1900" priority="2132" operator="equal">
      <formula>"Catastrófico"</formula>
    </cfRule>
    <cfRule type="cellIs" dxfId="1899" priority="2133" operator="equal">
      <formula>"Mayor"</formula>
    </cfRule>
    <cfRule type="cellIs" dxfId="1898" priority="2134" operator="equal">
      <formula>"Moderado"</formula>
    </cfRule>
    <cfRule type="cellIs" dxfId="1897" priority="2135" operator="equal">
      <formula>"Menor"</formula>
    </cfRule>
    <cfRule type="cellIs" dxfId="1896" priority="2136" operator="equal">
      <formula>"Leve"</formula>
    </cfRule>
  </conditionalFormatting>
  <conditionalFormatting sqref="AF80">
    <cfRule type="cellIs" dxfId="1895" priority="2128" operator="equal">
      <formula>"Extremo"</formula>
    </cfRule>
    <cfRule type="cellIs" dxfId="1894" priority="2129" operator="equal">
      <formula>"Alto"</formula>
    </cfRule>
    <cfRule type="cellIs" dxfId="1893" priority="2130" operator="equal">
      <formula>"Moderado"</formula>
    </cfRule>
    <cfRule type="cellIs" dxfId="1892" priority="2131" operator="equal">
      <formula>"Bajo"</formula>
    </cfRule>
  </conditionalFormatting>
  <conditionalFormatting sqref="AB81">
    <cfRule type="cellIs" dxfId="1891" priority="2123" operator="equal">
      <formula>"Muy Alta"</formula>
    </cfRule>
    <cfRule type="cellIs" dxfId="1890" priority="2124" operator="equal">
      <formula>"Alta"</formula>
    </cfRule>
    <cfRule type="cellIs" dxfId="1889" priority="2125" operator="equal">
      <formula>"Media"</formula>
    </cfRule>
    <cfRule type="cellIs" dxfId="1888" priority="2126" operator="equal">
      <formula>"Baja"</formula>
    </cfRule>
    <cfRule type="cellIs" dxfId="1887" priority="2127" operator="equal">
      <formula>"Muy Baja"</formula>
    </cfRule>
  </conditionalFormatting>
  <conditionalFormatting sqref="AD81">
    <cfRule type="cellIs" dxfId="1886" priority="2118" operator="equal">
      <formula>"Catastrófico"</formula>
    </cfRule>
    <cfRule type="cellIs" dxfId="1885" priority="2119" operator="equal">
      <formula>"Mayor"</formula>
    </cfRule>
    <cfRule type="cellIs" dxfId="1884" priority="2120" operator="equal">
      <formula>"Moderado"</formula>
    </cfRule>
    <cfRule type="cellIs" dxfId="1883" priority="2121" operator="equal">
      <formula>"Menor"</formula>
    </cfRule>
    <cfRule type="cellIs" dxfId="1882" priority="2122" operator="equal">
      <formula>"Leve"</formula>
    </cfRule>
  </conditionalFormatting>
  <conditionalFormatting sqref="AF81">
    <cfRule type="cellIs" dxfId="1881" priority="2114" operator="equal">
      <formula>"Extremo"</formula>
    </cfRule>
    <cfRule type="cellIs" dxfId="1880" priority="2115" operator="equal">
      <formula>"Alto"</formula>
    </cfRule>
    <cfRule type="cellIs" dxfId="1879" priority="2116" operator="equal">
      <formula>"Moderado"</formula>
    </cfRule>
    <cfRule type="cellIs" dxfId="1878" priority="2117" operator="equal">
      <formula>"Bajo"</formula>
    </cfRule>
  </conditionalFormatting>
  <conditionalFormatting sqref="AB83">
    <cfRule type="cellIs" dxfId="1877" priority="2109" operator="equal">
      <formula>"Muy Alta"</formula>
    </cfRule>
    <cfRule type="cellIs" dxfId="1876" priority="2110" operator="equal">
      <formula>"Alta"</formula>
    </cfRule>
    <cfRule type="cellIs" dxfId="1875" priority="2111" operator="equal">
      <formula>"Media"</formula>
    </cfRule>
    <cfRule type="cellIs" dxfId="1874" priority="2112" operator="equal">
      <formula>"Baja"</formula>
    </cfRule>
    <cfRule type="cellIs" dxfId="1873" priority="2113" operator="equal">
      <formula>"Muy Baja"</formula>
    </cfRule>
  </conditionalFormatting>
  <conditionalFormatting sqref="AD83">
    <cfRule type="cellIs" dxfId="1872" priority="2104" operator="equal">
      <formula>"Catastrófico"</formula>
    </cfRule>
    <cfRule type="cellIs" dxfId="1871" priority="2105" operator="equal">
      <formula>"Mayor"</formula>
    </cfRule>
    <cfRule type="cellIs" dxfId="1870" priority="2106" operator="equal">
      <formula>"Moderado"</formula>
    </cfRule>
    <cfRule type="cellIs" dxfId="1869" priority="2107" operator="equal">
      <formula>"Menor"</formula>
    </cfRule>
    <cfRule type="cellIs" dxfId="1868" priority="2108" operator="equal">
      <formula>"Leve"</formula>
    </cfRule>
  </conditionalFormatting>
  <conditionalFormatting sqref="AF83">
    <cfRule type="cellIs" dxfId="1867" priority="2100" operator="equal">
      <formula>"Extremo"</formula>
    </cfRule>
    <cfRule type="cellIs" dxfId="1866" priority="2101" operator="equal">
      <formula>"Alto"</formula>
    </cfRule>
    <cfRule type="cellIs" dxfId="1865" priority="2102" operator="equal">
      <formula>"Moderado"</formula>
    </cfRule>
    <cfRule type="cellIs" dxfId="1864" priority="2103" operator="equal">
      <formula>"Bajo"</formula>
    </cfRule>
  </conditionalFormatting>
  <conditionalFormatting sqref="AB84">
    <cfRule type="cellIs" dxfId="1863" priority="2095" operator="equal">
      <formula>"Muy Alta"</formula>
    </cfRule>
    <cfRule type="cellIs" dxfId="1862" priority="2096" operator="equal">
      <formula>"Alta"</formula>
    </cfRule>
    <cfRule type="cellIs" dxfId="1861" priority="2097" operator="equal">
      <formula>"Media"</formula>
    </cfRule>
    <cfRule type="cellIs" dxfId="1860" priority="2098" operator="equal">
      <formula>"Baja"</formula>
    </cfRule>
    <cfRule type="cellIs" dxfId="1859" priority="2099" operator="equal">
      <formula>"Muy Baja"</formula>
    </cfRule>
  </conditionalFormatting>
  <conditionalFormatting sqref="AD84">
    <cfRule type="cellIs" dxfId="1858" priority="2090" operator="equal">
      <formula>"Catastrófico"</formula>
    </cfRule>
    <cfRule type="cellIs" dxfId="1857" priority="2091" operator="equal">
      <formula>"Mayor"</formula>
    </cfRule>
    <cfRule type="cellIs" dxfId="1856" priority="2092" operator="equal">
      <formula>"Moderado"</formula>
    </cfRule>
    <cfRule type="cellIs" dxfId="1855" priority="2093" operator="equal">
      <formula>"Menor"</formula>
    </cfRule>
    <cfRule type="cellIs" dxfId="1854" priority="2094" operator="equal">
      <formula>"Leve"</formula>
    </cfRule>
  </conditionalFormatting>
  <conditionalFormatting sqref="AF84">
    <cfRule type="cellIs" dxfId="1853" priority="2086" operator="equal">
      <formula>"Extremo"</formula>
    </cfRule>
    <cfRule type="cellIs" dxfId="1852" priority="2087" operator="equal">
      <formula>"Alto"</formula>
    </cfRule>
    <cfRule type="cellIs" dxfId="1851" priority="2088" operator="equal">
      <formula>"Moderado"</formula>
    </cfRule>
    <cfRule type="cellIs" dxfId="1850" priority="2089" operator="equal">
      <formula>"Bajo"</formula>
    </cfRule>
  </conditionalFormatting>
  <conditionalFormatting sqref="AB89">
    <cfRule type="cellIs" dxfId="1849" priority="2081" operator="equal">
      <formula>"Muy Alta"</formula>
    </cfRule>
    <cfRule type="cellIs" dxfId="1848" priority="2082" operator="equal">
      <formula>"Alta"</formula>
    </cfRule>
    <cfRule type="cellIs" dxfId="1847" priority="2083" operator="equal">
      <formula>"Media"</formula>
    </cfRule>
    <cfRule type="cellIs" dxfId="1846" priority="2084" operator="equal">
      <formula>"Baja"</formula>
    </cfRule>
    <cfRule type="cellIs" dxfId="1845" priority="2085" operator="equal">
      <formula>"Muy Baja"</formula>
    </cfRule>
  </conditionalFormatting>
  <conditionalFormatting sqref="AD89">
    <cfRule type="cellIs" dxfId="1844" priority="2076" operator="equal">
      <formula>"Catastrófico"</formula>
    </cfRule>
    <cfRule type="cellIs" dxfId="1843" priority="2077" operator="equal">
      <formula>"Mayor"</formula>
    </cfRule>
    <cfRule type="cellIs" dxfId="1842" priority="2078" operator="equal">
      <formula>"Moderado"</formula>
    </cfRule>
    <cfRule type="cellIs" dxfId="1841" priority="2079" operator="equal">
      <formula>"Menor"</formula>
    </cfRule>
    <cfRule type="cellIs" dxfId="1840" priority="2080" operator="equal">
      <formula>"Leve"</formula>
    </cfRule>
  </conditionalFormatting>
  <conditionalFormatting sqref="AF89">
    <cfRule type="cellIs" dxfId="1839" priority="2072" operator="equal">
      <formula>"Extremo"</formula>
    </cfRule>
    <cfRule type="cellIs" dxfId="1838" priority="2073" operator="equal">
      <formula>"Alto"</formula>
    </cfRule>
    <cfRule type="cellIs" dxfId="1837" priority="2074" operator="equal">
      <formula>"Moderado"</formula>
    </cfRule>
    <cfRule type="cellIs" dxfId="1836" priority="2075" operator="equal">
      <formula>"Bajo"</formula>
    </cfRule>
  </conditionalFormatting>
  <conditionalFormatting sqref="AB90">
    <cfRule type="cellIs" dxfId="1835" priority="2067" operator="equal">
      <formula>"Muy Alta"</formula>
    </cfRule>
    <cfRule type="cellIs" dxfId="1834" priority="2068" operator="equal">
      <formula>"Alta"</formula>
    </cfRule>
    <cfRule type="cellIs" dxfId="1833" priority="2069" operator="equal">
      <formula>"Media"</formula>
    </cfRule>
    <cfRule type="cellIs" dxfId="1832" priority="2070" operator="equal">
      <formula>"Baja"</formula>
    </cfRule>
    <cfRule type="cellIs" dxfId="1831" priority="2071" operator="equal">
      <formula>"Muy Baja"</formula>
    </cfRule>
  </conditionalFormatting>
  <conditionalFormatting sqref="AD90">
    <cfRule type="cellIs" dxfId="1830" priority="2062" operator="equal">
      <formula>"Catastrófico"</formula>
    </cfRule>
    <cfRule type="cellIs" dxfId="1829" priority="2063" operator="equal">
      <formula>"Mayor"</formula>
    </cfRule>
    <cfRule type="cellIs" dxfId="1828" priority="2064" operator="equal">
      <formula>"Moderado"</formula>
    </cfRule>
    <cfRule type="cellIs" dxfId="1827" priority="2065" operator="equal">
      <formula>"Menor"</formula>
    </cfRule>
    <cfRule type="cellIs" dxfId="1826" priority="2066" operator="equal">
      <formula>"Leve"</formula>
    </cfRule>
  </conditionalFormatting>
  <conditionalFormatting sqref="AF90">
    <cfRule type="cellIs" dxfId="1825" priority="2058" operator="equal">
      <formula>"Extremo"</formula>
    </cfRule>
    <cfRule type="cellIs" dxfId="1824" priority="2059" operator="equal">
      <formula>"Alto"</formula>
    </cfRule>
    <cfRule type="cellIs" dxfId="1823" priority="2060" operator="equal">
      <formula>"Moderado"</formula>
    </cfRule>
    <cfRule type="cellIs" dxfId="1822" priority="2061" operator="equal">
      <formula>"Bajo"</formula>
    </cfRule>
  </conditionalFormatting>
  <conditionalFormatting sqref="AB92">
    <cfRule type="cellIs" dxfId="1821" priority="2053" operator="equal">
      <formula>"Muy Alta"</formula>
    </cfRule>
    <cfRule type="cellIs" dxfId="1820" priority="2054" operator="equal">
      <formula>"Alta"</formula>
    </cfRule>
    <cfRule type="cellIs" dxfId="1819" priority="2055" operator="equal">
      <formula>"Media"</formula>
    </cfRule>
    <cfRule type="cellIs" dxfId="1818" priority="2056" operator="equal">
      <formula>"Baja"</formula>
    </cfRule>
    <cfRule type="cellIs" dxfId="1817" priority="2057" operator="equal">
      <formula>"Muy Baja"</formula>
    </cfRule>
  </conditionalFormatting>
  <conditionalFormatting sqref="AD92">
    <cfRule type="cellIs" dxfId="1816" priority="2048" operator="equal">
      <formula>"Catastrófico"</formula>
    </cfRule>
    <cfRule type="cellIs" dxfId="1815" priority="2049" operator="equal">
      <formula>"Mayor"</formula>
    </cfRule>
    <cfRule type="cellIs" dxfId="1814" priority="2050" operator="equal">
      <formula>"Moderado"</formula>
    </cfRule>
    <cfRule type="cellIs" dxfId="1813" priority="2051" operator="equal">
      <formula>"Menor"</formula>
    </cfRule>
    <cfRule type="cellIs" dxfId="1812" priority="2052" operator="equal">
      <formula>"Leve"</formula>
    </cfRule>
  </conditionalFormatting>
  <conditionalFormatting sqref="AF92">
    <cfRule type="cellIs" dxfId="1811" priority="2044" operator="equal">
      <formula>"Extremo"</formula>
    </cfRule>
    <cfRule type="cellIs" dxfId="1810" priority="2045" operator="equal">
      <formula>"Alto"</formula>
    </cfRule>
    <cfRule type="cellIs" dxfId="1809" priority="2046" operator="equal">
      <formula>"Moderado"</formula>
    </cfRule>
    <cfRule type="cellIs" dxfId="1808" priority="2047" operator="equal">
      <formula>"Bajo"</formula>
    </cfRule>
  </conditionalFormatting>
  <conditionalFormatting sqref="AB94">
    <cfRule type="cellIs" dxfId="1807" priority="2039" operator="equal">
      <formula>"Muy Alta"</formula>
    </cfRule>
    <cfRule type="cellIs" dxfId="1806" priority="2040" operator="equal">
      <formula>"Alta"</formula>
    </cfRule>
    <cfRule type="cellIs" dxfId="1805" priority="2041" operator="equal">
      <formula>"Media"</formula>
    </cfRule>
    <cfRule type="cellIs" dxfId="1804" priority="2042" operator="equal">
      <formula>"Baja"</formula>
    </cfRule>
    <cfRule type="cellIs" dxfId="1803" priority="2043" operator="equal">
      <formula>"Muy Baja"</formula>
    </cfRule>
  </conditionalFormatting>
  <conditionalFormatting sqref="AD94">
    <cfRule type="cellIs" dxfId="1802" priority="2034" operator="equal">
      <formula>"Catastrófico"</formula>
    </cfRule>
    <cfRule type="cellIs" dxfId="1801" priority="2035" operator="equal">
      <formula>"Mayor"</formula>
    </cfRule>
    <cfRule type="cellIs" dxfId="1800" priority="2036" operator="equal">
      <formula>"Moderado"</formula>
    </cfRule>
    <cfRule type="cellIs" dxfId="1799" priority="2037" operator="equal">
      <formula>"Menor"</formula>
    </cfRule>
    <cfRule type="cellIs" dxfId="1798" priority="2038" operator="equal">
      <formula>"Leve"</formula>
    </cfRule>
  </conditionalFormatting>
  <conditionalFormatting sqref="AF94">
    <cfRule type="cellIs" dxfId="1797" priority="2030" operator="equal">
      <formula>"Extremo"</formula>
    </cfRule>
    <cfRule type="cellIs" dxfId="1796" priority="2031" operator="equal">
      <formula>"Alto"</formula>
    </cfRule>
    <cfRule type="cellIs" dxfId="1795" priority="2032" operator="equal">
      <formula>"Moderado"</formula>
    </cfRule>
    <cfRule type="cellIs" dxfId="1794" priority="2033" operator="equal">
      <formula>"Bajo"</formula>
    </cfRule>
  </conditionalFormatting>
  <conditionalFormatting sqref="AB93">
    <cfRule type="cellIs" dxfId="1793" priority="2025" operator="equal">
      <formula>"Muy Alta"</formula>
    </cfRule>
    <cfRule type="cellIs" dxfId="1792" priority="2026" operator="equal">
      <formula>"Alta"</formula>
    </cfRule>
    <cfRule type="cellIs" dxfId="1791" priority="2027" operator="equal">
      <formula>"Media"</formula>
    </cfRule>
    <cfRule type="cellIs" dxfId="1790" priority="2028" operator="equal">
      <formula>"Baja"</formula>
    </cfRule>
    <cfRule type="cellIs" dxfId="1789" priority="2029" operator="equal">
      <formula>"Muy Baja"</formula>
    </cfRule>
  </conditionalFormatting>
  <conditionalFormatting sqref="AD93">
    <cfRule type="cellIs" dxfId="1788" priority="2020" operator="equal">
      <formula>"Catastrófico"</formula>
    </cfRule>
    <cfRule type="cellIs" dxfId="1787" priority="2021" operator="equal">
      <formula>"Mayor"</formula>
    </cfRule>
    <cfRule type="cellIs" dxfId="1786" priority="2022" operator="equal">
      <formula>"Moderado"</formula>
    </cfRule>
    <cfRule type="cellIs" dxfId="1785" priority="2023" operator="equal">
      <formula>"Menor"</formula>
    </cfRule>
    <cfRule type="cellIs" dxfId="1784" priority="2024" operator="equal">
      <formula>"Leve"</formula>
    </cfRule>
  </conditionalFormatting>
  <conditionalFormatting sqref="AF93">
    <cfRule type="cellIs" dxfId="1783" priority="2016" operator="equal">
      <formula>"Extremo"</formula>
    </cfRule>
    <cfRule type="cellIs" dxfId="1782" priority="2017" operator="equal">
      <formula>"Alto"</formula>
    </cfRule>
    <cfRule type="cellIs" dxfId="1781" priority="2018" operator="equal">
      <formula>"Moderado"</formula>
    </cfRule>
    <cfRule type="cellIs" dxfId="1780" priority="2019" operator="equal">
      <formula>"Bajo"</formula>
    </cfRule>
  </conditionalFormatting>
  <conditionalFormatting sqref="AB95">
    <cfRule type="cellIs" dxfId="1779" priority="2011" operator="equal">
      <formula>"Muy Alta"</formula>
    </cfRule>
    <cfRule type="cellIs" dxfId="1778" priority="2012" operator="equal">
      <formula>"Alta"</formula>
    </cfRule>
    <cfRule type="cellIs" dxfId="1777" priority="2013" operator="equal">
      <formula>"Media"</formula>
    </cfRule>
    <cfRule type="cellIs" dxfId="1776" priority="2014" operator="equal">
      <formula>"Baja"</formula>
    </cfRule>
    <cfRule type="cellIs" dxfId="1775" priority="2015" operator="equal">
      <formula>"Muy Baja"</formula>
    </cfRule>
  </conditionalFormatting>
  <conditionalFormatting sqref="AD95">
    <cfRule type="cellIs" dxfId="1774" priority="2006" operator="equal">
      <formula>"Catastrófico"</formula>
    </cfRule>
    <cfRule type="cellIs" dxfId="1773" priority="2007" operator="equal">
      <formula>"Mayor"</formula>
    </cfRule>
    <cfRule type="cellIs" dxfId="1772" priority="2008" operator="equal">
      <formula>"Moderado"</formula>
    </cfRule>
    <cfRule type="cellIs" dxfId="1771" priority="2009" operator="equal">
      <formula>"Menor"</formula>
    </cfRule>
    <cfRule type="cellIs" dxfId="1770" priority="2010" operator="equal">
      <formula>"Leve"</formula>
    </cfRule>
  </conditionalFormatting>
  <conditionalFormatting sqref="AF95">
    <cfRule type="cellIs" dxfId="1769" priority="2002" operator="equal">
      <formula>"Extremo"</formula>
    </cfRule>
    <cfRule type="cellIs" dxfId="1768" priority="2003" operator="equal">
      <formula>"Alto"</formula>
    </cfRule>
    <cfRule type="cellIs" dxfId="1767" priority="2004" operator="equal">
      <formula>"Moderado"</formula>
    </cfRule>
    <cfRule type="cellIs" dxfId="1766" priority="2005" operator="equal">
      <formula>"Bajo"</formula>
    </cfRule>
  </conditionalFormatting>
  <conditionalFormatting sqref="AB96">
    <cfRule type="cellIs" dxfId="1765" priority="1997" operator="equal">
      <formula>"Muy Alta"</formula>
    </cfRule>
    <cfRule type="cellIs" dxfId="1764" priority="1998" operator="equal">
      <formula>"Alta"</formula>
    </cfRule>
    <cfRule type="cellIs" dxfId="1763" priority="1999" operator="equal">
      <formula>"Media"</formula>
    </cfRule>
    <cfRule type="cellIs" dxfId="1762" priority="2000" operator="equal">
      <formula>"Baja"</formula>
    </cfRule>
    <cfRule type="cellIs" dxfId="1761" priority="2001" operator="equal">
      <formula>"Muy Baja"</formula>
    </cfRule>
  </conditionalFormatting>
  <conditionalFormatting sqref="AD96">
    <cfRule type="cellIs" dxfId="1760" priority="1992" operator="equal">
      <formula>"Catastrófico"</formula>
    </cfRule>
    <cfRule type="cellIs" dxfId="1759" priority="1993" operator="equal">
      <formula>"Mayor"</formula>
    </cfRule>
    <cfRule type="cellIs" dxfId="1758" priority="1994" operator="equal">
      <formula>"Moderado"</formula>
    </cfRule>
    <cfRule type="cellIs" dxfId="1757" priority="1995" operator="equal">
      <formula>"Menor"</formula>
    </cfRule>
    <cfRule type="cellIs" dxfId="1756" priority="1996" operator="equal">
      <formula>"Leve"</formula>
    </cfRule>
  </conditionalFormatting>
  <conditionalFormatting sqref="AF96">
    <cfRule type="cellIs" dxfId="1755" priority="1988" operator="equal">
      <formula>"Extremo"</formula>
    </cfRule>
    <cfRule type="cellIs" dxfId="1754" priority="1989" operator="equal">
      <formula>"Alto"</formula>
    </cfRule>
    <cfRule type="cellIs" dxfId="1753" priority="1990" operator="equal">
      <formula>"Moderado"</formula>
    </cfRule>
    <cfRule type="cellIs" dxfId="1752" priority="1991" operator="equal">
      <formula>"Bajo"</formula>
    </cfRule>
  </conditionalFormatting>
  <conditionalFormatting sqref="AB98">
    <cfRule type="cellIs" dxfId="1751" priority="1983" operator="equal">
      <formula>"Muy Alta"</formula>
    </cfRule>
    <cfRule type="cellIs" dxfId="1750" priority="1984" operator="equal">
      <formula>"Alta"</formula>
    </cfRule>
    <cfRule type="cellIs" dxfId="1749" priority="1985" operator="equal">
      <formula>"Media"</formula>
    </cfRule>
    <cfRule type="cellIs" dxfId="1748" priority="1986" operator="equal">
      <formula>"Baja"</formula>
    </cfRule>
    <cfRule type="cellIs" dxfId="1747" priority="1987" operator="equal">
      <formula>"Muy Baja"</formula>
    </cfRule>
  </conditionalFormatting>
  <conditionalFormatting sqref="AD98">
    <cfRule type="cellIs" dxfId="1746" priority="1978" operator="equal">
      <formula>"Catastrófico"</formula>
    </cfRule>
    <cfRule type="cellIs" dxfId="1745" priority="1979" operator="equal">
      <formula>"Mayor"</formula>
    </cfRule>
    <cfRule type="cellIs" dxfId="1744" priority="1980" operator="equal">
      <formula>"Moderado"</formula>
    </cfRule>
    <cfRule type="cellIs" dxfId="1743" priority="1981" operator="equal">
      <formula>"Menor"</formula>
    </cfRule>
    <cfRule type="cellIs" dxfId="1742" priority="1982" operator="equal">
      <formula>"Leve"</formula>
    </cfRule>
  </conditionalFormatting>
  <conditionalFormatting sqref="AF98">
    <cfRule type="cellIs" dxfId="1741" priority="1974" operator="equal">
      <formula>"Extremo"</formula>
    </cfRule>
    <cfRule type="cellIs" dxfId="1740" priority="1975" operator="equal">
      <formula>"Alto"</formula>
    </cfRule>
    <cfRule type="cellIs" dxfId="1739" priority="1976" operator="equal">
      <formula>"Moderado"</formula>
    </cfRule>
    <cfRule type="cellIs" dxfId="1738" priority="1977" operator="equal">
      <formula>"Bajo"</formula>
    </cfRule>
  </conditionalFormatting>
  <conditionalFormatting sqref="AB100">
    <cfRule type="cellIs" dxfId="1737" priority="1955" operator="equal">
      <formula>"Muy Alta"</formula>
    </cfRule>
    <cfRule type="cellIs" dxfId="1736" priority="1956" operator="equal">
      <formula>"Alta"</formula>
    </cfRule>
    <cfRule type="cellIs" dxfId="1735" priority="1957" operator="equal">
      <formula>"Media"</formula>
    </cfRule>
    <cfRule type="cellIs" dxfId="1734" priority="1958" operator="equal">
      <formula>"Baja"</formula>
    </cfRule>
    <cfRule type="cellIs" dxfId="1733" priority="1959" operator="equal">
      <formula>"Muy Baja"</formula>
    </cfRule>
  </conditionalFormatting>
  <conditionalFormatting sqref="AD100">
    <cfRule type="cellIs" dxfId="1732" priority="1950" operator="equal">
      <formula>"Catastrófico"</formula>
    </cfRule>
    <cfRule type="cellIs" dxfId="1731" priority="1951" operator="equal">
      <formula>"Mayor"</formula>
    </cfRule>
    <cfRule type="cellIs" dxfId="1730" priority="1952" operator="equal">
      <formula>"Moderado"</formula>
    </cfRule>
    <cfRule type="cellIs" dxfId="1729" priority="1953" operator="equal">
      <formula>"Menor"</formula>
    </cfRule>
    <cfRule type="cellIs" dxfId="1728" priority="1954" operator="equal">
      <formula>"Leve"</formula>
    </cfRule>
  </conditionalFormatting>
  <conditionalFormatting sqref="AF100">
    <cfRule type="cellIs" dxfId="1727" priority="1946" operator="equal">
      <formula>"Extremo"</formula>
    </cfRule>
    <cfRule type="cellIs" dxfId="1726" priority="1947" operator="equal">
      <formula>"Alto"</formula>
    </cfRule>
    <cfRule type="cellIs" dxfId="1725" priority="1948" operator="equal">
      <formula>"Moderado"</formula>
    </cfRule>
    <cfRule type="cellIs" dxfId="1724" priority="1949" operator="equal">
      <formula>"Bajo"</formula>
    </cfRule>
  </conditionalFormatting>
  <conditionalFormatting sqref="AB106">
    <cfRule type="cellIs" dxfId="1723" priority="1941" operator="equal">
      <formula>"Muy Alta"</formula>
    </cfRule>
    <cfRule type="cellIs" dxfId="1722" priority="1942" operator="equal">
      <formula>"Alta"</formula>
    </cfRule>
    <cfRule type="cellIs" dxfId="1721" priority="1943" operator="equal">
      <formula>"Media"</formula>
    </cfRule>
    <cfRule type="cellIs" dxfId="1720" priority="1944" operator="equal">
      <formula>"Baja"</formula>
    </cfRule>
    <cfRule type="cellIs" dxfId="1719" priority="1945" operator="equal">
      <formula>"Muy Baja"</formula>
    </cfRule>
  </conditionalFormatting>
  <conditionalFormatting sqref="AD106">
    <cfRule type="cellIs" dxfId="1718" priority="1936" operator="equal">
      <formula>"Catastrófico"</formula>
    </cfRule>
    <cfRule type="cellIs" dxfId="1717" priority="1937" operator="equal">
      <formula>"Mayor"</formula>
    </cfRule>
    <cfRule type="cellIs" dxfId="1716" priority="1938" operator="equal">
      <formula>"Moderado"</formula>
    </cfRule>
    <cfRule type="cellIs" dxfId="1715" priority="1939" operator="equal">
      <formula>"Menor"</formula>
    </cfRule>
    <cfRule type="cellIs" dxfId="1714" priority="1940" operator="equal">
      <formula>"Leve"</formula>
    </cfRule>
  </conditionalFormatting>
  <conditionalFormatting sqref="AF106">
    <cfRule type="cellIs" dxfId="1713" priority="1932" operator="equal">
      <formula>"Extremo"</formula>
    </cfRule>
    <cfRule type="cellIs" dxfId="1712" priority="1933" operator="equal">
      <formula>"Alto"</formula>
    </cfRule>
    <cfRule type="cellIs" dxfId="1711" priority="1934" operator="equal">
      <formula>"Moderado"</formula>
    </cfRule>
    <cfRule type="cellIs" dxfId="1710" priority="1935" operator="equal">
      <formula>"Bajo"</formula>
    </cfRule>
  </conditionalFormatting>
  <conditionalFormatting sqref="AB107">
    <cfRule type="cellIs" dxfId="1709" priority="1899" operator="equal">
      <formula>"Muy Alta"</formula>
    </cfRule>
    <cfRule type="cellIs" dxfId="1708" priority="1900" operator="equal">
      <formula>"Alta"</formula>
    </cfRule>
    <cfRule type="cellIs" dxfId="1707" priority="1901" operator="equal">
      <formula>"Media"</formula>
    </cfRule>
    <cfRule type="cellIs" dxfId="1706" priority="1902" operator="equal">
      <formula>"Baja"</formula>
    </cfRule>
    <cfRule type="cellIs" dxfId="1705" priority="1903" operator="equal">
      <formula>"Muy Baja"</formula>
    </cfRule>
  </conditionalFormatting>
  <conditionalFormatting sqref="AD107">
    <cfRule type="cellIs" dxfId="1704" priority="1894" operator="equal">
      <formula>"Catastrófico"</formula>
    </cfRule>
    <cfRule type="cellIs" dxfId="1703" priority="1895" operator="equal">
      <formula>"Mayor"</formula>
    </cfRule>
    <cfRule type="cellIs" dxfId="1702" priority="1896" operator="equal">
      <formula>"Moderado"</formula>
    </cfRule>
    <cfRule type="cellIs" dxfId="1701" priority="1897" operator="equal">
      <formula>"Menor"</formula>
    </cfRule>
    <cfRule type="cellIs" dxfId="1700" priority="1898" operator="equal">
      <formula>"Leve"</formula>
    </cfRule>
  </conditionalFormatting>
  <conditionalFormatting sqref="AF107">
    <cfRule type="cellIs" dxfId="1699" priority="1890" operator="equal">
      <formula>"Extremo"</formula>
    </cfRule>
    <cfRule type="cellIs" dxfId="1698" priority="1891" operator="equal">
      <formula>"Alto"</formula>
    </cfRule>
    <cfRule type="cellIs" dxfId="1697" priority="1892" operator="equal">
      <formula>"Moderado"</formula>
    </cfRule>
    <cfRule type="cellIs" dxfId="1696" priority="1893" operator="equal">
      <formula>"Bajo"</formula>
    </cfRule>
  </conditionalFormatting>
  <conditionalFormatting sqref="AB108">
    <cfRule type="cellIs" dxfId="1695" priority="1885" operator="equal">
      <formula>"Muy Alta"</formula>
    </cfRule>
    <cfRule type="cellIs" dxfId="1694" priority="1886" operator="equal">
      <formula>"Alta"</formula>
    </cfRule>
    <cfRule type="cellIs" dxfId="1693" priority="1887" operator="equal">
      <formula>"Media"</formula>
    </cfRule>
    <cfRule type="cellIs" dxfId="1692" priority="1888" operator="equal">
      <formula>"Baja"</formula>
    </cfRule>
    <cfRule type="cellIs" dxfId="1691" priority="1889" operator="equal">
      <formula>"Muy Baja"</formula>
    </cfRule>
  </conditionalFormatting>
  <conditionalFormatting sqref="AD108">
    <cfRule type="cellIs" dxfId="1690" priority="1880" operator="equal">
      <formula>"Catastrófico"</formula>
    </cfRule>
    <cfRule type="cellIs" dxfId="1689" priority="1881" operator="equal">
      <formula>"Mayor"</formula>
    </cfRule>
    <cfRule type="cellIs" dxfId="1688" priority="1882" operator="equal">
      <formula>"Moderado"</formula>
    </cfRule>
    <cfRule type="cellIs" dxfId="1687" priority="1883" operator="equal">
      <formula>"Menor"</formula>
    </cfRule>
    <cfRule type="cellIs" dxfId="1686" priority="1884" operator="equal">
      <formula>"Leve"</formula>
    </cfRule>
  </conditionalFormatting>
  <conditionalFormatting sqref="AF108">
    <cfRule type="cellIs" dxfId="1685" priority="1876" operator="equal">
      <formula>"Extremo"</formula>
    </cfRule>
    <cfRule type="cellIs" dxfId="1684" priority="1877" operator="equal">
      <formula>"Alto"</formula>
    </cfRule>
    <cfRule type="cellIs" dxfId="1683" priority="1878" operator="equal">
      <formula>"Moderado"</formula>
    </cfRule>
    <cfRule type="cellIs" dxfId="1682" priority="1879" operator="equal">
      <formula>"Bajo"</formula>
    </cfRule>
  </conditionalFormatting>
  <conditionalFormatting sqref="AB110">
    <cfRule type="cellIs" dxfId="1681" priority="1871" operator="equal">
      <formula>"Muy Alta"</formula>
    </cfRule>
    <cfRule type="cellIs" dxfId="1680" priority="1872" operator="equal">
      <formula>"Alta"</formula>
    </cfRule>
    <cfRule type="cellIs" dxfId="1679" priority="1873" operator="equal">
      <formula>"Media"</formula>
    </cfRule>
    <cfRule type="cellIs" dxfId="1678" priority="1874" operator="equal">
      <formula>"Baja"</formula>
    </cfRule>
    <cfRule type="cellIs" dxfId="1677" priority="1875" operator="equal">
      <formula>"Muy Baja"</formula>
    </cfRule>
  </conditionalFormatting>
  <conditionalFormatting sqref="AD110">
    <cfRule type="cellIs" dxfId="1676" priority="1866" operator="equal">
      <formula>"Catastrófico"</formula>
    </cfRule>
    <cfRule type="cellIs" dxfId="1675" priority="1867" operator="equal">
      <formula>"Mayor"</formula>
    </cfRule>
    <cfRule type="cellIs" dxfId="1674" priority="1868" operator="equal">
      <formula>"Moderado"</formula>
    </cfRule>
    <cfRule type="cellIs" dxfId="1673" priority="1869" operator="equal">
      <formula>"Menor"</formula>
    </cfRule>
    <cfRule type="cellIs" dxfId="1672" priority="1870" operator="equal">
      <formula>"Leve"</formula>
    </cfRule>
  </conditionalFormatting>
  <conditionalFormatting sqref="AF110">
    <cfRule type="cellIs" dxfId="1671" priority="1862" operator="equal">
      <formula>"Extremo"</formula>
    </cfRule>
    <cfRule type="cellIs" dxfId="1670" priority="1863" operator="equal">
      <formula>"Alto"</formula>
    </cfRule>
    <cfRule type="cellIs" dxfId="1669" priority="1864" operator="equal">
      <formula>"Moderado"</formula>
    </cfRule>
    <cfRule type="cellIs" dxfId="1668" priority="1865" operator="equal">
      <formula>"Bajo"</formula>
    </cfRule>
  </conditionalFormatting>
  <conditionalFormatting sqref="AB111">
    <cfRule type="cellIs" dxfId="1667" priority="1857" operator="equal">
      <formula>"Muy Alta"</formula>
    </cfRule>
    <cfRule type="cellIs" dxfId="1666" priority="1858" operator="equal">
      <formula>"Alta"</formula>
    </cfRule>
    <cfRule type="cellIs" dxfId="1665" priority="1859" operator="equal">
      <formula>"Media"</formula>
    </cfRule>
    <cfRule type="cellIs" dxfId="1664" priority="1860" operator="equal">
      <formula>"Baja"</formula>
    </cfRule>
    <cfRule type="cellIs" dxfId="1663" priority="1861" operator="equal">
      <formula>"Muy Baja"</formula>
    </cfRule>
  </conditionalFormatting>
  <conditionalFormatting sqref="AD111">
    <cfRule type="cellIs" dxfId="1662" priority="1852" operator="equal">
      <formula>"Catastrófico"</formula>
    </cfRule>
    <cfRule type="cellIs" dxfId="1661" priority="1853" operator="equal">
      <formula>"Mayor"</formula>
    </cfRule>
    <cfRule type="cellIs" dxfId="1660" priority="1854" operator="equal">
      <formula>"Moderado"</formula>
    </cfRule>
    <cfRule type="cellIs" dxfId="1659" priority="1855" operator="equal">
      <formula>"Menor"</formula>
    </cfRule>
    <cfRule type="cellIs" dxfId="1658" priority="1856" operator="equal">
      <formula>"Leve"</formula>
    </cfRule>
  </conditionalFormatting>
  <conditionalFormatting sqref="AF111">
    <cfRule type="cellIs" dxfId="1657" priority="1848" operator="equal">
      <formula>"Extremo"</formula>
    </cfRule>
    <cfRule type="cellIs" dxfId="1656" priority="1849" operator="equal">
      <formula>"Alto"</formula>
    </cfRule>
    <cfRule type="cellIs" dxfId="1655" priority="1850" operator="equal">
      <formula>"Moderado"</formula>
    </cfRule>
    <cfRule type="cellIs" dxfId="1654" priority="1851" operator="equal">
      <formula>"Bajo"</formula>
    </cfRule>
  </conditionalFormatting>
  <conditionalFormatting sqref="AB127">
    <cfRule type="cellIs" dxfId="1653" priority="1843" operator="equal">
      <formula>"Muy Alta"</formula>
    </cfRule>
    <cfRule type="cellIs" dxfId="1652" priority="1844" operator="equal">
      <formula>"Alta"</formula>
    </cfRule>
    <cfRule type="cellIs" dxfId="1651" priority="1845" operator="equal">
      <formula>"Media"</formula>
    </cfRule>
    <cfRule type="cellIs" dxfId="1650" priority="1846" operator="equal">
      <formula>"Baja"</formula>
    </cfRule>
    <cfRule type="cellIs" dxfId="1649" priority="1847" operator="equal">
      <formula>"Muy Baja"</formula>
    </cfRule>
  </conditionalFormatting>
  <conditionalFormatting sqref="AD127">
    <cfRule type="cellIs" dxfId="1648" priority="1838" operator="equal">
      <formula>"Catastrófico"</formula>
    </cfRule>
    <cfRule type="cellIs" dxfId="1647" priority="1839" operator="equal">
      <formula>"Mayor"</formula>
    </cfRule>
    <cfRule type="cellIs" dxfId="1646" priority="1840" operator="equal">
      <formula>"Moderado"</formula>
    </cfRule>
    <cfRule type="cellIs" dxfId="1645" priority="1841" operator="equal">
      <formula>"Menor"</formula>
    </cfRule>
    <cfRule type="cellIs" dxfId="1644" priority="1842" operator="equal">
      <formula>"Leve"</formula>
    </cfRule>
  </conditionalFormatting>
  <conditionalFormatting sqref="AF127">
    <cfRule type="cellIs" dxfId="1643" priority="1834" operator="equal">
      <formula>"Extremo"</formula>
    </cfRule>
    <cfRule type="cellIs" dxfId="1642" priority="1835" operator="equal">
      <formula>"Alto"</formula>
    </cfRule>
    <cfRule type="cellIs" dxfId="1641" priority="1836" operator="equal">
      <formula>"Moderado"</formula>
    </cfRule>
    <cfRule type="cellIs" dxfId="1640" priority="1837" operator="equal">
      <formula>"Bajo"</formula>
    </cfRule>
  </conditionalFormatting>
  <conditionalFormatting sqref="AB128">
    <cfRule type="cellIs" dxfId="1639" priority="1829" operator="equal">
      <formula>"Muy Alta"</formula>
    </cfRule>
    <cfRule type="cellIs" dxfId="1638" priority="1830" operator="equal">
      <formula>"Alta"</formula>
    </cfRule>
    <cfRule type="cellIs" dxfId="1637" priority="1831" operator="equal">
      <formula>"Media"</formula>
    </cfRule>
    <cfRule type="cellIs" dxfId="1636" priority="1832" operator="equal">
      <formula>"Baja"</formula>
    </cfRule>
    <cfRule type="cellIs" dxfId="1635" priority="1833" operator="equal">
      <formula>"Muy Baja"</formula>
    </cfRule>
  </conditionalFormatting>
  <conditionalFormatting sqref="AD128">
    <cfRule type="cellIs" dxfId="1634" priority="1824" operator="equal">
      <formula>"Catastrófico"</formula>
    </cfRule>
    <cfRule type="cellIs" dxfId="1633" priority="1825" operator="equal">
      <formula>"Mayor"</formula>
    </cfRule>
    <cfRule type="cellIs" dxfId="1632" priority="1826" operator="equal">
      <formula>"Moderado"</formula>
    </cfRule>
    <cfRule type="cellIs" dxfId="1631" priority="1827" operator="equal">
      <formula>"Menor"</formula>
    </cfRule>
    <cfRule type="cellIs" dxfId="1630" priority="1828" operator="equal">
      <formula>"Leve"</formula>
    </cfRule>
  </conditionalFormatting>
  <conditionalFormatting sqref="AF128">
    <cfRule type="cellIs" dxfId="1629" priority="1820" operator="equal">
      <formula>"Extremo"</formula>
    </cfRule>
    <cfRule type="cellIs" dxfId="1628" priority="1821" operator="equal">
      <formula>"Alto"</formula>
    </cfRule>
    <cfRule type="cellIs" dxfId="1627" priority="1822" operator="equal">
      <formula>"Moderado"</formula>
    </cfRule>
    <cfRule type="cellIs" dxfId="1626" priority="1823" operator="equal">
      <formula>"Bajo"</formula>
    </cfRule>
  </conditionalFormatting>
  <conditionalFormatting sqref="AB129">
    <cfRule type="cellIs" dxfId="1625" priority="1815" operator="equal">
      <formula>"Muy Alta"</formula>
    </cfRule>
    <cfRule type="cellIs" dxfId="1624" priority="1816" operator="equal">
      <formula>"Alta"</formula>
    </cfRule>
    <cfRule type="cellIs" dxfId="1623" priority="1817" operator="equal">
      <formula>"Media"</formula>
    </cfRule>
    <cfRule type="cellIs" dxfId="1622" priority="1818" operator="equal">
      <formula>"Baja"</formula>
    </cfRule>
    <cfRule type="cellIs" dxfId="1621" priority="1819" operator="equal">
      <formula>"Muy Baja"</formula>
    </cfRule>
  </conditionalFormatting>
  <conditionalFormatting sqref="AD129">
    <cfRule type="cellIs" dxfId="1620" priority="1810" operator="equal">
      <formula>"Catastrófico"</formula>
    </cfRule>
    <cfRule type="cellIs" dxfId="1619" priority="1811" operator="equal">
      <formula>"Mayor"</formula>
    </cfRule>
    <cfRule type="cellIs" dxfId="1618" priority="1812" operator="equal">
      <formula>"Moderado"</formula>
    </cfRule>
    <cfRule type="cellIs" dxfId="1617" priority="1813" operator="equal">
      <formula>"Menor"</formula>
    </cfRule>
    <cfRule type="cellIs" dxfId="1616" priority="1814" operator="equal">
      <formula>"Leve"</formula>
    </cfRule>
  </conditionalFormatting>
  <conditionalFormatting sqref="AF129">
    <cfRule type="cellIs" dxfId="1615" priority="1806" operator="equal">
      <formula>"Extremo"</formula>
    </cfRule>
    <cfRule type="cellIs" dxfId="1614" priority="1807" operator="equal">
      <formula>"Alto"</formula>
    </cfRule>
    <cfRule type="cellIs" dxfId="1613" priority="1808" operator="equal">
      <formula>"Moderado"</formula>
    </cfRule>
    <cfRule type="cellIs" dxfId="1612" priority="1809" operator="equal">
      <formula>"Bajo"</formula>
    </cfRule>
  </conditionalFormatting>
  <conditionalFormatting sqref="K10">
    <cfRule type="cellIs" dxfId="1611" priority="1801" operator="equal">
      <formula>"Muy Alta"</formula>
    </cfRule>
    <cfRule type="cellIs" dxfId="1610" priority="1802" operator="equal">
      <formula>"Alta"</formula>
    </cfRule>
    <cfRule type="cellIs" dxfId="1609" priority="1803" operator="equal">
      <formula>"Media"</formula>
    </cfRule>
    <cfRule type="cellIs" dxfId="1608" priority="1804" operator="equal">
      <formula>"Baja"</formula>
    </cfRule>
    <cfRule type="cellIs" dxfId="1607" priority="1805" operator="equal">
      <formula>"Muy Baja"</formula>
    </cfRule>
  </conditionalFormatting>
  <conditionalFormatting sqref="O10">
    <cfRule type="cellIs" dxfId="1606" priority="1796" operator="equal">
      <formula>"Catastrófico"</formula>
    </cfRule>
    <cfRule type="cellIs" dxfId="1605" priority="1797" operator="equal">
      <formula>"Mayor"</formula>
    </cfRule>
    <cfRule type="cellIs" dxfId="1604" priority="1798" operator="equal">
      <formula>"Moderado"</formula>
    </cfRule>
    <cfRule type="cellIs" dxfId="1603" priority="1799" operator="equal">
      <formula>"Menor"</formula>
    </cfRule>
    <cfRule type="cellIs" dxfId="1602" priority="1800" operator="equal">
      <formula>"Leve"</formula>
    </cfRule>
  </conditionalFormatting>
  <conditionalFormatting sqref="Q10">
    <cfRule type="cellIs" dxfId="1601" priority="1792" operator="equal">
      <formula>"Extremo"</formula>
    </cfRule>
    <cfRule type="cellIs" dxfId="1600" priority="1793" operator="equal">
      <formula>"Alto"</formula>
    </cfRule>
    <cfRule type="cellIs" dxfId="1599" priority="1794" operator="equal">
      <formula>"Moderado"</formula>
    </cfRule>
    <cfRule type="cellIs" dxfId="1598" priority="1795" operator="equal">
      <formula>"Bajo"</formula>
    </cfRule>
  </conditionalFormatting>
  <conditionalFormatting sqref="N10:N12">
    <cfRule type="containsText" dxfId="1597" priority="1791" operator="containsText" text="❌">
      <formula>NOT(ISERROR(SEARCH("❌",N10)))</formula>
    </cfRule>
  </conditionalFormatting>
  <conditionalFormatting sqref="K13">
    <cfRule type="cellIs" dxfId="1596" priority="1786" operator="equal">
      <formula>"Muy Alta"</formula>
    </cfRule>
    <cfRule type="cellIs" dxfId="1595" priority="1787" operator="equal">
      <formula>"Alta"</formula>
    </cfRule>
    <cfRule type="cellIs" dxfId="1594" priority="1788" operator="equal">
      <formula>"Media"</formula>
    </cfRule>
    <cfRule type="cellIs" dxfId="1593" priority="1789" operator="equal">
      <formula>"Baja"</formula>
    </cfRule>
    <cfRule type="cellIs" dxfId="1592" priority="1790" operator="equal">
      <formula>"Muy Baja"</formula>
    </cfRule>
  </conditionalFormatting>
  <conditionalFormatting sqref="O13">
    <cfRule type="cellIs" dxfId="1591" priority="1781" operator="equal">
      <formula>"Catastrófico"</formula>
    </cfRule>
    <cfRule type="cellIs" dxfId="1590" priority="1782" operator="equal">
      <formula>"Mayor"</formula>
    </cfRule>
    <cfRule type="cellIs" dxfId="1589" priority="1783" operator="equal">
      <formula>"Moderado"</formula>
    </cfRule>
    <cfRule type="cellIs" dxfId="1588" priority="1784" operator="equal">
      <formula>"Menor"</formula>
    </cfRule>
    <cfRule type="cellIs" dxfId="1587" priority="1785" operator="equal">
      <formula>"Leve"</formula>
    </cfRule>
  </conditionalFormatting>
  <conditionalFormatting sqref="Q13">
    <cfRule type="cellIs" dxfId="1586" priority="1777" operator="equal">
      <formula>"Extremo"</formula>
    </cfRule>
    <cfRule type="cellIs" dxfId="1585" priority="1778" operator="equal">
      <formula>"Alto"</formula>
    </cfRule>
    <cfRule type="cellIs" dxfId="1584" priority="1779" operator="equal">
      <formula>"Moderado"</formula>
    </cfRule>
    <cfRule type="cellIs" dxfId="1583" priority="1780" operator="equal">
      <formula>"Bajo"</formula>
    </cfRule>
  </conditionalFormatting>
  <conditionalFormatting sqref="N13:N15">
    <cfRule type="containsText" dxfId="1582" priority="1776" operator="containsText" text="❌">
      <formula>NOT(ISERROR(SEARCH("❌",N13)))</formula>
    </cfRule>
  </conditionalFormatting>
  <conditionalFormatting sqref="K16">
    <cfRule type="cellIs" dxfId="1581" priority="1771" operator="equal">
      <formula>"Muy Alta"</formula>
    </cfRule>
    <cfRule type="cellIs" dxfId="1580" priority="1772" operator="equal">
      <formula>"Alta"</formula>
    </cfRule>
    <cfRule type="cellIs" dxfId="1579" priority="1773" operator="equal">
      <formula>"Media"</formula>
    </cfRule>
    <cfRule type="cellIs" dxfId="1578" priority="1774" operator="equal">
      <formula>"Baja"</formula>
    </cfRule>
    <cfRule type="cellIs" dxfId="1577" priority="1775" operator="equal">
      <formula>"Muy Baja"</formula>
    </cfRule>
  </conditionalFormatting>
  <conditionalFormatting sqref="O16">
    <cfRule type="cellIs" dxfId="1576" priority="1766" operator="equal">
      <formula>"Catastrófico"</formula>
    </cfRule>
    <cfRule type="cellIs" dxfId="1575" priority="1767" operator="equal">
      <formula>"Mayor"</formula>
    </cfRule>
    <cfRule type="cellIs" dxfId="1574" priority="1768" operator="equal">
      <formula>"Moderado"</formula>
    </cfRule>
    <cfRule type="cellIs" dxfId="1573" priority="1769" operator="equal">
      <formula>"Menor"</formula>
    </cfRule>
    <cfRule type="cellIs" dxfId="1572" priority="1770" operator="equal">
      <formula>"Leve"</formula>
    </cfRule>
  </conditionalFormatting>
  <conditionalFormatting sqref="Q16">
    <cfRule type="cellIs" dxfId="1571" priority="1762" operator="equal">
      <formula>"Extremo"</formula>
    </cfRule>
    <cfRule type="cellIs" dxfId="1570" priority="1763" operator="equal">
      <formula>"Alto"</formula>
    </cfRule>
    <cfRule type="cellIs" dxfId="1569" priority="1764" operator="equal">
      <formula>"Moderado"</formula>
    </cfRule>
    <cfRule type="cellIs" dxfId="1568" priority="1765" operator="equal">
      <formula>"Bajo"</formula>
    </cfRule>
  </conditionalFormatting>
  <conditionalFormatting sqref="N16:N18">
    <cfRule type="containsText" dxfId="1567" priority="1761" operator="containsText" text="❌">
      <formula>NOT(ISERROR(SEARCH("❌",N16)))</formula>
    </cfRule>
  </conditionalFormatting>
  <conditionalFormatting sqref="K19">
    <cfRule type="cellIs" dxfId="1566" priority="1756" operator="equal">
      <formula>"Muy Alta"</formula>
    </cfRule>
    <cfRule type="cellIs" dxfId="1565" priority="1757" operator="equal">
      <formula>"Alta"</formula>
    </cfRule>
    <cfRule type="cellIs" dxfId="1564" priority="1758" operator="equal">
      <formula>"Media"</formula>
    </cfRule>
    <cfRule type="cellIs" dxfId="1563" priority="1759" operator="equal">
      <formula>"Baja"</formula>
    </cfRule>
    <cfRule type="cellIs" dxfId="1562" priority="1760" operator="equal">
      <formula>"Muy Baja"</formula>
    </cfRule>
  </conditionalFormatting>
  <conditionalFormatting sqref="O19">
    <cfRule type="cellIs" dxfId="1561" priority="1751" operator="equal">
      <formula>"Catastrófico"</formula>
    </cfRule>
    <cfRule type="cellIs" dxfId="1560" priority="1752" operator="equal">
      <formula>"Mayor"</formula>
    </cfRule>
    <cfRule type="cellIs" dxfId="1559" priority="1753" operator="equal">
      <formula>"Moderado"</formula>
    </cfRule>
    <cfRule type="cellIs" dxfId="1558" priority="1754" operator="equal">
      <formula>"Menor"</formula>
    </cfRule>
    <cfRule type="cellIs" dxfId="1557" priority="1755" operator="equal">
      <formula>"Leve"</formula>
    </cfRule>
  </conditionalFormatting>
  <conditionalFormatting sqref="Q19">
    <cfRule type="cellIs" dxfId="1556" priority="1747" operator="equal">
      <formula>"Extremo"</formula>
    </cfRule>
    <cfRule type="cellIs" dxfId="1555" priority="1748" operator="equal">
      <formula>"Alto"</formula>
    </cfRule>
    <cfRule type="cellIs" dxfId="1554" priority="1749" operator="equal">
      <formula>"Moderado"</formula>
    </cfRule>
    <cfRule type="cellIs" dxfId="1553" priority="1750" operator="equal">
      <formula>"Bajo"</formula>
    </cfRule>
  </conditionalFormatting>
  <conditionalFormatting sqref="N19:N21">
    <cfRule type="containsText" dxfId="1552" priority="1746" operator="containsText" text="❌">
      <formula>NOT(ISERROR(SEARCH("❌",N19)))</formula>
    </cfRule>
  </conditionalFormatting>
  <conditionalFormatting sqref="K22">
    <cfRule type="cellIs" dxfId="1551" priority="1741" operator="equal">
      <formula>"Muy Alta"</formula>
    </cfRule>
    <cfRule type="cellIs" dxfId="1550" priority="1742" operator="equal">
      <formula>"Alta"</formula>
    </cfRule>
    <cfRule type="cellIs" dxfId="1549" priority="1743" operator="equal">
      <formula>"Media"</formula>
    </cfRule>
    <cfRule type="cellIs" dxfId="1548" priority="1744" operator="equal">
      <formula>"Baja"</formula>
    </cfRule>
    <cfRule type="cellIs" dxfId="1547" priority="1745" operator="equal">
      <formula>"Muy Baja"</formula>
    </cfRule>
  </conditionalFormatting>
  <conditionalFormatting sqref="O22">
    <cfRule type="cellIs" dxfId="1546" priority="1736" operator="equal">
      <formula>"Catastrófico"</formula>
    </cfRule>
    <cfRule type="cellIs" dxfId="1545" priority="1737" operator="equal">
      <formula>"Mayor"</formula>
    </cfRule>
    <cfRule type="cellIs" dxfId="1544" priority="1738" operator="equal">
      <formula>"Moderado"</formula>
    </cfRule>
    <cfRule type="cellIs" dxfId="1543" priority="1739" operator="equal">
      <formula>"Menor"</formula>
    </cfRule>
    <cfRule type="cellIs" dxfId="1542" priority="1740" operator="equal">
      <formula>"Leve"</formula>
    </cfRule>
  </conditionalFormatting>
  <conditionalFormatting sqref="Q22">
    <cfRule type="cellIs" dxfId="1541" priority="1732" operator="equal">
      <formula>"Extremo"</formula>
    </cfRule>
    <cfRule type="cellIs" dxfId="1540" priority="1733" operator="equal">
      <formula>"Alto"</formula>
    </cfRule>
    <cfRule type="cellIs" dxfId="1539" priority="1734" operator="equal">
      <formula>"Moderado"</formula>
    </cfRule>
    <cfRule type="cellIs" dxfId="1538" priority="1735" operator="equal">
      <formula>"Bajo"</formula>
    </cfRule>
  </conditionalFormatting>
  <conditionalFormatting sqref="N22:N24">
    <cfRule type="containsText" dxfId="1537" priority="1731" operator="containsText" text="❌">
      <formula>NOT(ISERROR(SEARCH("❌",N22)))</formula>
    </cfRule>
  </conditionalFormatting>
  <conditionalFormatting sqref="K25">
    <cfRule type="cellIs" dxfId="1536" priority="1726" operator="equal">
      <formula>"Muy Alta"</formula>
    </cfRule>
    <cfRule type="cellIs" dxfId="1535" priority="1727" operator="equal">
      <formula>"Alta"</formula>
    </cfRule>
    <cfRule type="cellIs" dxfId="1534" priority="1728" operator="equal">
      <formula>"Media"</formula>
    </cfRule>
    <cfRule type="cellIs" dxfId="1533" priority="1729" operator="equal">
      <formula>"Baja"</formula>
    </cfRule>
    <cfRule type="cellIs" dxfId="1532" priority="1730" operator="equal">
      <formula>"Muy Baja"</formula>
    </cfRule>
  </conditionalFormatting>
  <conditionalFormatting sqref="O25">
    <cfRule type="cellIs" dxfId="1531" priority="1721" operator="equal">
      <formula>"Catastrófico"</formula>
    </cfRule>
    <cfRule type="cellIs" dxfId="1530" priority="1722" operator="equal">
      <formula>"Mayor"</formula>
    </cfRule>
    <cfRule type="cellIs" dxfId="1529" priority="1723" operator="equal">
      <formula>"Moderado"</formula>
    </cfRule>
    <cfRule type="cellIs" dxfId="1528" priority="1724" operator="equal">
      <formula>"Menor"</formula>
    </cfRule>
    <cfRule type="cellIs" dxfId="1527" priority="1725" operator="equal">
      <formula>"Leve"</formula>
    </cfRule>
  </conditionalFormatting>
  <conditionalFormatting sqref="Q25">
    <cfRule type="cellIs" dxfId="1526" priority="1717" operator="equal">
      <formula>"Extremo"</formula>
    </cfRule>
    <cfRule type="cellIs" dxfId="1525" priority="1718" operator="equal">
      <formula>"Alto"</formula>
    </cfRule>
    <cfRule type="cellIs" dxfId="1524" priority="1719" operator="equal">
      <formula>"Moderado"</formula>
    </cfRule>
    <cfRule type="cellIs" dxfId="1523" priority="1720" operator="equal">
      <formula>"Bajo"</formula>
    </cfRule>
  </conditionalFormatting>
  <conditionalFormatting sqref="N25:N27">
    <cfRule type="containsText" dxfId="1522" priority="1716" operator="containsText" text="❌">
      <formula>NOT(ISERROR(SEARCH("❌",N25)))</formula>
    </cfRule>
  </conditionalFormatting>
  <conditionalFormatting sqref="K28">
    <cfRule type="cellIs" dxfId="1521" priority="1711" operator="equal">
      <formula>"Muy Alta"</formula>
    </cfRule>
    <cfRule type="cellIs" dxfId="1520" priority="1712" operator="equal">
      <formula>"Alta"</formula>
    </cfRule>
    <cfRule type="cellIs" dxfId="1519" priority="1713" operator="equal">
      <formula>"Media"</formula>
    </cfRule>
    <cfRule type="cellIs" dxfId="1518" priority="1714" operator="equal">
      <formula>"Baja"</formula>
    </cfRule>
    <cfRule type="cellIs" dxfId="1517" priority="1715" operator="equal">
      <formula>"Muy Baja"</formula>
    </cfRule>
  </conditionalFormatting>
  <conditionalFormatting sqref="O28">
    <cfRule type="cellIs" dxfId="1516" priority="1706" operator="equal">
      <formula>"Catastrófico"</formula>
    </cfRule>
    <cfRule type="cellIs" dxfId="1515" priority="1707" operator="equal">
      <formula>"Mayor"</formula>
    </cfRule>
    <cfRule type="cellIs" dxfId="1514" priority="1708" operator="equal">
      <formula>"Moderado"</formula>
    </cfRule>
    <cfRule type="cellIs" dxfId="1513" priority="1709" operator="equal">
      <formula>"Menor"</formula>
    </cfRule>
    <cfRule type="cellIs" dxfId="1512" priority="1710" operator="equal">
      <formula>"Leve"</formula>
    </cfRule>
  </conditionalFormatting>
  <conditionalFormatting sqref="Q28">
    <cfRule type="cellIs" dxfId="1511" priority="1702" operator="equal">
      <formula>"Extremo"</formula>
    </cfRule>
    <cfRule type="cellIs" dxfId="1510" priority="1703" operator="equal">
      <formula>"Alto"</formula>
    </cfRule>
    <cfRule type="cellIs" dxfId="1509" priority="1704" operator="equal">
      <formula>"Moderado"</formula>
    </cfRule>
    <cfRule type="cellIs" dxfId="1508" priority="1705" operator="equal">
      <formula>"Bajo"</formula>
    </cfRule>
  </conditionalFormatting>
  <conditionalFormatting sqref="N28:N30">
    <cfRule type="containsText" dxfId="1507" priority="1701" operator="containsText" text="❌">
      <formula>NOT(ISERROR(SEARCH("❌",N28)))</formula>
    </cfRule>
  </conditionalFormatting>
  <conditionalFormatting sqref="K31">
    <cfRule type="cellIs" dxfId="1506" priority="1696" operator="equal">
      <formula>"Muy Alta"</formula>
    </cfRule>
    <cfRule type="cellIs" dxfId="1505" priority="1697" operator="equal">
      <formula>"Alta"</formula>
    </cfRule>
    <cfRule type="cellIs" dxfId="1504" priority="1698" operator="equal">
      <formula>"Media"</formula>
    </cfRule>
    <cfRule type="cellIs" dxfId="1503" priority="1699" operator="equal">
      <formula>"Baja"</formula>
    </cfRule>
    <cfRule type="cellIs" dxfId="1502" priority="1700" operator="equal">
      <formula>"Muy Baja"</formula>
    </cfRule>
  </conditionalFormatting>
  <conditionalFormatting sqref="O31">
    <cfRule type="cellIs" dxfId="1501" priority="1691" operator="equal">
      <formula>"Catastrófico"</formula>
    </cfRule>
    <cfRule type="cellIs" dxfId="1500" priority="1692" operator="equal">
      <formula>"Mayor"</formula>
    </cfRule>
    <cfRule type="cellIs" dxfId="1499" priority="1693" operator="equal">
      <formula>"Moderado"</formula>
    </cfRule>
    <cfRule type="cellIs" dxfId="1498" priority="1694" operator="equal">
      <formula>"Menor"</formula>
    </cfRule>
    <cfRule type="cellIs" dxfId="1497" priority="1695" operator="equal">
      <formula>"Leve"</formula>
    </cfRule>
  </conditionalFormatting>
  <conditionalFormatting sqref="Q31">
    <cfRule type="cellIs" dxfId="1496" priority="1687" operator="equal">
      <formula>"Extremo"</formula>
    </cfRule>
    <cfRule type="cellIs" dxfId="1495" priority="1688" operator="equal">
      <formula>"Alto"</formula>
    </cfRule>
    <cfRule type="cellIs" dxfId="1494" priority="1689" operator="equal">
      <formula>"Moderado"</formula>
    </cfRule>
    <cfRule type="cellIs" dxfId="1493" priority="1690" operator="equal">
      <formula>"Bajo"</formula>
    </cfRule>
  </conditionalFormatting>
  <conditionalFormatting sqref="N31:N33">
    <cfRule type="containsText" dxfId="1492" priority="1686" operator="containsText" text="❌">
      <formula>NOT(ISERROR(SEARCH("❌",N31)))</formula>
    </cfRule>
  </conditionalFormatting>
  <conditionalFormatting sqref="K34">
    <cfRule type="cellIs" dxfId="1491" priority="1681" operator="equal">
      <formula>"Muy Alta"</formula>
    </cfRule>
    <cfRule type="cellIs" dxfId="1490" priority="1682" operator="equal">
      <formula>"Alta"</formula>
    </cfRule>
    <cfRule type="cellIs" dxfId="1489" priority="1683" operator="equal">
      <formula>"Media"</formula>
    </cfRule>
    <cfRule type="cellIs" dxfId="1488" priority="1684" operator="equal">
      <formula>"Baja"</formula>
    </cfRule>
    <cfRule type="cellIs" dxfId="1487" priority="1685" operator="equal">
      <formula>"Muy Baja"</formula>
    </cfRule>
  </conditionalFormatting>
  <conditionalFormatting sqref="O34">
    <cfRule type="cellIs" dxfId="1486" priority="1676" operator="equal">
      <formula>"Catastrófico"</formula>
    </cfRule>
    <cfRule type="cellIs" dxfId="1485" priority="1677" operator="equal">
      <formula>"Mayor"</formula>
    </cfRule>
    <cfRule type="cellIs" dxfId="1484" priority="1678" operator="equal">
      <formula>"Moderado"</formula>
    </cfRule>
    <cfRule type="cellIs" dxfId="1483" priority="1679" operator="equal">
      <formula>"Menor"</formula>
    </cfRule>
    <cfRule type="cellIs" dxfId="1482" priority="1680" operator="equal">
      <formula>"Leve"</formula>
    </cfRule>
  </conditionalFormatting>
  <conditionalFormatting sqref="Q34">
    <cfRule type="cellIs" dxfId="1481" priority="1672" operator="equal">
      <formula>"Extremo"</formula>
    </cfRule>
    <cfRule type="cellIs" dxfId="1480" priority="1673" operator="equal">
      <formula>"Alto"</formula>
    </cfRule>
    <cfRule type="cellIs" dxfId="1479" priority="1674" operator="equal">
      <formula>"Moderado"</formula>
    </cfRule>
    <cfRule type="cellIs" dxfId="1478" priority="1675" operator="equal">
      <formula>"Bajo"</formula>
    </cfRule>
  </conditionalFormatting>
  <conditionalFormatting sqref="N34:N36">
    <cfRule type="containsText" dxfId="1477" priority="1671" operator="containsText" text="❌">
      <formula>NOT(ISERROR(SEARCH("❌",N34)))</formula>
    </cfRule>
  </conditionalFormatting>
  <conditionalFormatting sqref="K37">
    <cfRule type="cellIs" dxfId="1476" priority="1666" operator="equal">
      <formula>"Muy Alta"</formula>
    </cfRule>
    <cfRule type="cellIs" dxfId="1475" priority="1667" operator="equal">
      <formula>"Alta"</formula>
    </cfRule>
    <cfRule type="cellIs" dxfId="1474" priority="1668" operator="equal">
      <formula>"Media"</formula>
    </cfRule>
    <cfRule type="cellIs" dxfId="1473" priority="1669" operator="equal">
      <formula>"Baja"</formula>
    </cfRule>
    <cfRule type="cellIs" dxfId="1472" priority="1670" operator="equal">
      <formula>"Muy Baja"</formula>
    </cfRule>
  </conditionalFormatting>
  <conditionalFormatting sqref="O37">
    <cfRule type="cellIs" dxfId="1471" priority="1661" operator="equal">
      <formula>"Catastrófico"</formula>
    </cfRule>
    <cfRule type="cellIs" dxfId="1470" priority="1662" operator="equal">
      <formula>"Mayor"</formula>
    </cfRule>
    <cfRule type="cellIs" dxfId="1469" priority="1663" operator="equal">
      <formula>"Moderado"</formula>
    </cfRule>
    <cfRule type="cellIs" dxfId="1468" priority="1664" operator="equal">
      <formula>"Menor"</formula>
    </cfRule>
    <cfRule type="cellIs" dxfId="1467" priority="1665" operator="equal">
      <formula>"Leve"</formula>
    </cfRule>
  </conditionalFormatting>
  <conditionalFormatting sqref="Q37">
    <cfRule type="cellIs" dxfId="1466" priority="1657" operator="equal">
      <formula>"Extremo"</formula>
    </cfRule>
    <cfRule type="cellIs" dxfId="1465" priority="1658" operator="equal">
      <formula>"Alto"</formula>
    </cfRule>
    <cfRule type="cellIs" dxfId="1464" priority="1659" operator="equal">
      <formula>"Moderado"</formula>
    </cfRule>
    <cfRule type="cellIs" dxfId="1463" priority="1660" operator="equal">
      <formula>"Bajo"</formula>
    </cfRule>
  </conditionalFormatting>
  <conditionalFormatting sqref="N37:N39">
    <cfRule type="containsText" dxfId="1462" priority="1656" operator="containsText" text="❌">
      <formula>NOT(ISERROR(SEARCH("❌",N37)))</formula>
    </cfRule>
  </conditionalFormatting>
  <conditionalFormatting sqref="K40">
    <cfRule type="cellIs" dxfId="1461" priority="1651" operator="equal">
      <formula>"Muy Alta"</formula>
    </cfRule>
    <cfRule type="cellIs" dxfId="1460" priority="1652" operator="equal">
      <formula>"Alta"</formula>
    </cfRule>
    <cfRule type="cellIs" dxfId="1459" priority="1653" operator="equal">
      <formula>"Media"</formula>
    </cfRule>
    <cfRule type="cellIs" dxfId="1458" priority="1654" operator="equal">
      <formula>"Baja"</formula>
    </cfRule>
    <cfRule type="cellIs" dxfId="1457" priority="1655" operator="equal">
      <formula>"Muy Baja"</formula>
    </cfRule>
  </conditionalFormatting>
  <conditionalFormatting sqref="O40">
    <cfRule type="cellIs" dxfId="1456" priority="1646" operator="equal">
      <formula>"Catastrófico"</formula>
    </cfRule>
    <cfRule type="cellIs" dxfId="1455" priority="1647" operator="equal">
      <formula>"Mayor"</formula>
    </cfRule>
    <cfRule type="cellIs" dxfId="1454" priority="1648" operator="equal">
      <formula>"Moderado"</formula>
    </cfRule>
    <cfRule type="cellIs" dxfId="1453" priority="1649" operator="equal">
      <formula>"Menor"</formula>
    </cfRule>
    <cfRule type="cellIs" dxfId="1452" priority="1650" operator="equal">
      <formula>"Leve"</formula>
    </cfRule>
  </conditionalFormatting>
  <conditionalFormatting sqref="Q40">
    <cfRule type="cellIs" dxfId="1451" priority="1642" operator="equal">
      <formula>"Extremo"</formula>
    </cfRule>
    <cfRule type="cellIs" dxfId="1450" priority="1643" operator="equal">
      <formula>"Alto"</formula>
    </cfRule>
    <cfRule type="cellIs" dxfId="1449" priority="1644" operator="equal">
      <formula>"Moderado"</formula>
    </cfRule>
    <cfRule type="cellIs" dxfId="1448" priority="1645" operator="equal">
      <formula>"Bajo"</formula>
    </cfRule>
  </conditionalFormatting>
  <conditionalFormatting sqref="N40:N42">
    <cfRule type="containsText" dxfId="1447" priority="1641" operator="containsText" text="❌">
      <formula>NOT(ISERROR(SEARCH("❌",N40)))</formula>
    </cfRule>
  </conditionalFormatting>
  <conditionalFormatting sqref="K43">
    <cfRule type="cellIs" dxfId="1446" priority="1636" operator="equal">
      <formula>"Muy Alta"</formula>
    </cfRule>
    <cfRule type="cellIs" dxfId="1445" priority="1637" operator="equal">
      <formula>"Alta"</formula>
    </cfRule>
    <cfRule type="cellIs" dxfId="1444" priority="1638" operator="equal">
      <formula>"Media"</formula>
    </cfRule>
    <cfRule type="cellIs" dxfId="1443" priority="1639" operator="equal">
      <formula>"Baja"</formula>
    </cfRule>
    <cfRule type="cellIs" dxfId="1442" priority="1640" operator="equal">
      <formula>"Muy Baja"</formula>
    </cfRule>
  </conditionalFormatting>
  <conditionalFormatting sqref="O43">
    <cfRule type="cellIs" dxfId="1441" priority="1631" operator="equal">
      <formula>"Catastrófico"</formula>
    </cfRule>
    <cfRule type="cellIs" dxfId="1440" priority="1632" operator="equal">
      <formula>"Mayor"</formula>
    </cfRule>
    <cfRule type="cellIs" dxfId="1439" priority="1633" operator="equal">
      <formula>"Moderado"</formula>
    </cfRule>
    <cfRule type="cellIs" dxfId="1438" priority="1634" operator="equal">
      <formula>"Menor"</formula>
    </cfRule>
    <cfRule type="cellIs" dxfId="1437" priority="1635" operator="equal">
      <formula>"Leve"</formula>
    </cfRule>
  </conditionalFormatting>
  <conditionalFormatting sqref="Q43">
    <cfRule type="cellIs" dxfId="1436" priority="1627" operator="equal">
      <formula>"Extremo"</formula>
    </cfRule>
    <cfRule type="cellIs" dxfId="1435" priority="1628" operator="equal">
      <formula>"Alto"</formula>
    </cfRule>
    <cfRule type="cellIs" dxfId="1434" priority="1629" operator="equal">
      <formula>"Moderado"</formula>
    </cfRule>
    <cfRule type="cellIs" dxfId="1433" priority="1630" operator="equal">
      <formula>"Bajo"</formula>
    </cfRule>
  </conditionalFormatting>
  <conditionalFormatting sqref="N43:N45">
    <cfRule type="containsText" dxfId="1432" priority="1626" operator="containsText" text="❌">
      <formula>NOT(ISERROR(SEARCH("❌",N43)))</formula>
    </cfRule>
  </conditionalFormatting>
  <conditionalFormatting sqref="K46">
    <cfRule type="cellIs" dxfId="1431" priority="1606" operator="equal">
      <formula>"Muy Alta"</formula>
    </cfRule>
    <cfRule type="cellIs" dxfId="1430" priority="1607" operator="equal">
      <formula>"Alta"</formula>
    </cfRule>
    <cfRule type="cellIs" dxfId="1429" priority="1608" operator="equal">
      <formula>"Media"</formula>
    </cfRule>
    <cfRule type="cellIs" dxfId="1428" priority="1609" operator="equal">
      <formula>"Baja"</formula>
    </cfRule>
    <cfRule type="cellIs" dxfId="1427" priority="1610" operator="equal">
      <formula>"Muy Baja"</formula>
    </cfRule>
  </conditionalFormatting>
  <conditionalFormatting sqref="O46">
    <cfRule type="cellIs" dxfId="1426" priority="1601" operator="equal">
      <formula>"Catastrófico"</formula>
    </cfRule>
    <cfRule type="cellIs" dxfId="1425" priority="1602" operator="equal">
      <formula>"Mayor"</formula>
    </cfRule>
    <cfRule type="cellIs" dxfId="1424" priority="1603" operator="equal">
      <formula>"Moderado"</formula>
    </cfRule>
    <cfRule type="cellIs" dxfId="1423" priority="1604" operator="equal">
      <formula>"Menor"</formula>
    </cfRule>
    <cfRule type="cellIs" dxfId="1422" priority="1605" operator="equal">
      <formula>"Leve"</formula>
    </cfRule>
  </conditionalFormatting>
  <conditionalFormatting sqref="Q46">
    <cfRule type="cellIs" dxfId="1421" priority="1597" operator="equal">
      <formula>"Extremo"</formula>
    </cfRule>
    <cfRule type="cellIs" dxfId="1420" priority="1598" operator="equal">
      <formula>"Alto"</formula>
    </cfRule>
    <cfRule type="cellIs" dxfId="1419" priority="1599" operator="equal">
      <formula>"Moderado"</formula>
    </cfRule>
    <cfRule type="cellIs" dxfId="1418" priority="1600" operator="equal">
      <formula>"Bajo"</formula>
    </cfRule>
  </conditionalFormatting>
  <conditionalFormatting sqref="N46:N48">
    <cfRule type="containsText" dxfId="1417" priority="1596" operator="containsText" text="❌">
      <formula>NOT(ISERROR(SEARCH("❌",N46)))</formula>
    </cfRule>
  </conditionalFormatting>
  <conditionalFormatting sqref="K49">
    <cfRule type="cellIs" dxfId="1416" priority="1591" operator="equal">
      <formula>"Muy Alta"</formula>
    </cfRule>
    <cfRule type="cellIs" dxfId="1415" priority="1592" operator="equal">
      <formula>"Alta"</formula>
    </cfRule>
    <cfRule type="cellIs" dxfId="1414" priority="1593" operator="equal">
      <formula>"Media"</formula>
    </cfRule>
    <cfRule type="cellIs" dxfId="1413" priority="1594" operator="equal">
      <formula>"Baja"</formula>
    </cfRule>
    <cfRule type="cellIs" dxfId="1412" priority="1595" operator="equal">
      <formula>"Muy Baja"</formula>
    </cfRule>
  </conditionalFormatting>
  <conditionalFormatting sqref="O49">
    <cfRule type="cellIs" dxfId="1411" priority="1586" operator="equal">
      <formula>"Catastrófico"</formula>
    </cfRule>
    <cfRule type="cellIs" dxfId="1410" priority="1587" operator="equal">
      <formula>"Mayor"</formula>
    </cfRule>
    <cfRule type="cellIs" dxfId="1409" priority="1588" operator="equal">
      <formula>"Moderado"</formula>
    </cfRule>
    <cfRule type="cellIs" dxfId="1408" priority="1589" operator="equal">
      <formula>"Menor"</formula>
    </cfRule>
    <cfRule type="cellIs" dxfId="1407" priority="1590" operator="equal">
      <formula>"Leve"</formula>
    </cfRule>
  </conditionalFormatting>
  <conditionalFormatting sqref="Q49">
    <cfRule type="cellIs" dxfId="1406" priority="1582" operator="equal">
      <formula>"Extremo"</formula>
    </cfRule>
    <cfRule type="cellIs" dxfId="1405" priority="1583" operator="equal">
      <formula>"Alto"</formula>
    </cfRule>
    <cfRule type="cellIs" dxfId="1404" priority="1584" operator="equal">
      <formula>"Moderado"</formula>
    </cfRule>
    <cfRule type="cellIs" dxfId="1403" priority="1585" operator="equal">
      <formula>"Bajo"</formula>
    </cfRule>
  </conditionalFormatting>
  <conditionalFormatting sqref="N49:N51">
    <cfRule type="containsText" dxfId="1402" priority="1581" operator="containsText" text="❌">
      <formula>NOT(ISERROR(SEARCH("❌",N49)))</formula>
    </cfRule>
  </conditionalFormatting>
  <conditionalFormatting sqref="K52">
    <cfRule type="cellIs" dxfId="1401" priority="1576" operator="equal">
      <formula>"Muy Alta"</formula>
    </cfRule>
    <cfRule type="cellIs" dxfId="1400" priority="1577" operator="equal">
      <formula>"Alta"</formula>
    </cfRule>
    <cfRule type="cellIs" dxfId="1399" priority="1578" operator="equal">
      <formula>"Media"</formula>
    </cfRule>
    <cfRule type="cellIs" dxfId="1398" priority="1579" operator="equal">
      <formula>"Baja"</formula>
    </cfRule>
    <cfRule type="cellIs" dxfId="1397" priority="1580" operator="equal">
      <formula>"Muy Baja"</formula>
    </cfRule>
  </conditionalFormatting>
  <conditionalFormatting sqref="O52">
    <cfRule type="cellIs" dxfId="1396" priority="1571" operator="equal">
      <formula>"Catastrófico"</formula>
    </cfRule>
    <cfRule type="cellIs" dxfId="1395" priority="1572" operator="equal">
      <formula>"Mayor"</formula>
    </cfRule>
    <cfRule type="cellIs" dxfId="1394" priority="1573" operator="equal">
      <formula>"Moderado"</formula>
    </cfRule>
    <cfRule type="cellIs" dxfId="1393" priority="1574" operator="equal">
      <formula>"Menor"</formula>
    </cfRule>
    <cfRule type="cellIs" dxfId="1392" priority="1575" operator="equal">
      <formula>"Leve"</formula>
    </cfRule>
  </conditionalFormatting>
  <conditionalFormatting sqref="Q52">
    <cfRule type="cellIs" dxfId="1391" priority="1567" operator="equal">
      <formula>"Extremo"</formula>
    </cfRule>
    <cfRule type="cellIs" dxfId="1390" priority="1568" operator="equal">
      <formula>"Alto"</formula>
    </cfRule>
    <cfRule type="cellIs" dxfId="1389" priority="1569" operator="equal">
      <formula>"Moderado"</formula>
    </cfRule>
    <cfRule type="cellIs" dxfId="1388" priority="1570" operator="equal">
      <formula>"Bajo"</formula>
    </cfRule>
  </conditionalFormatting>
  <conditionalFormatting sqref="N52:N54">
    <cfRule type="containsText" dxfId="1387" priority="1566" operator="containsText" text="❌">
      <formula>NOT(ISERROR(SEARCH("❌",N52)))</formula>
    </cfRule>
  </conditionalFormatting>
  <conditionalFormatting sqref="K55">
    <cfRule type="cellIs" dxfId="1386" priority="1561" operator="equal">
      <formula>"Muy Alta"</formula>
    </cfRule>
    <cfRule type="cellIs" dxfId="1385" priority="1562" operator="equal">
      <formula>"Alta"</formula>
    </cfRule>
    <cfRule type="cellIs" dxfId="1384" priority="1563" operator="equal">
      <formula>"Media"</formula>
    </cfRule>
    <cfRule type="cellIs" dxfId="1383" priority="1564" operator="equal">
      <formula>"Baja"</formula>
    </cfRule>
    <cfRule type="cellIs" dxfId="1382" priority="1565" operator="equal">
      <formula>"Muy Baja"</formula>
    </cfRule>
  </conditionalFormatting>
  <conditionalFormatting sqref="O55">
    <cfRule type="cellIs" dxfId="1381" priority="1556" operator="equal">
      <formula>"Catastrófico"</formula>
    </cfRule>
    <cfRule type="cellIs" dxfId="1380" priority="1557" operator="equal">
      <formula>"Mayor"</formula>
    </cfRule>
    <cfRule type="cellIs" dxfId="1379" priority="1558" operator="equal">
      <formula>"Moderado"</formula>
    </cfRule>
    <cfRule type="cellIs" dxfId="1378" priority="1559" operator="equal">
      <formula>"Menor"</formula>
    </cfRule>
    <cfRule type="cellIs" dxfId="1377" priority="1560" operator="equal">
      <formula>"Leve"</formula>
    </cfRule>
  </conditionalFormatting>
  <conditionalFormatting sqref="Q55">
    <cfRule type="cellIs" dxfId="1376" priority="1552" operator="equal">
      <formula>"Extremo"</formula>
    </cfRule>
    <cfRule type="cellIs" dxfId="1375" priority="1553" operator="equal">
      <formula>"Alto"</formula>
    </cfRule>
    <cfRule type="cellIs" dxfId="1374" priority="1554" operator="equal">
      <formula>"Moderado"</formula>
    </cfRule>
    <cfRule type="cellIs" dxfId="1373" priority="1555" operator="equal">
      <formula>"Bajo"</formula>
    </cfRule>
  </conditionalFormatting>
  <conditionalFormatting sqref="N55:N57">
    <cfRule type="containsText" dxfId="1372" priority="1551" operator="containsText" text="❌">
      <formula>NOT(ISERROR(SEARCH("❌",N55)))</formula>
    </cfRule>
  </conditionalFormatting>
  <conditionalFormatting sqref="K58">
    <cfRule type="cellIs" dxfId="1371" priority="1546" operator="equal">
      <formula>"Muy Alta"</formula>
    </cfRule>
    <cfRule type="cellIs" dxfId="1370" priority="1547" operator="equal">
      <formula>"Alta"</formula>
    </cfRule>
    <cfRule type="cellIs" dxfId="1369" priority="1548" operator="equal">
      <formula>"Media"</formula>
    </cfRule>
    <cfRule type="cellIs" dxfId="1368" priority="1549" operator="equal">
      <formula>"Baja"</formula>
    </cfRule>
    <cfRule type="cellIs" dxfId="1367" priority="1550" operator="equal">
      <formula>"Muy Baja"</formula>
    </cfRule>
  </conditionalFormatting>
  <conditionalFormatting sqref="O58">
    <cfRule type="cellIs" dxfId="1366" priority="1541" operator="equal">
      <formula>"Catastrófico"</formula>
    </cfRule>
    <cfRule type="cellIs" dxfId="1365" priority="1542" operator="equal">
      <formula>"Mayor"</formula>
    </cfRule>
    <cfRule type="cellIs" dxfId="1364" priority="1543" operator="equal">
      <formula>"Moderado"</formula>
    </cfRule>
    <cfRule type="cellIs" dxfId="1363" priority="1544" operator="equal">
      <formula>"Menor"</formula>
    </cfRule>
    <cfRule type="cellIs" dxfId="1362" priority="1545" operator="equal">
      <formula>"Leve"</formula>
    </cfRule>
  </conditionalFormatting>
  <conditionalFormatting sqref="Q58">
    <cfRule type="cellIs" dxfId="1361" priority="1537" operator="equal">
      <formula>"Extremo"</formula>
    </cfRule>
    <cfRule type="cellIs" dxfId="1360" priority="1538" operator="equal">
      <formula>"Alto"</formula>
    </cfRule>
    <cfRule type="cellIs" dxfId="1359" priority="1539" operator="equal">
      <formula>"Moderado"</formula>
    </cfRule>
    <cfRule type="cellIs" dxfId="1358" priority="1540" operator="equal">
      <formula>"Bajo"</formula>
    </cfRule>
  </conditionalFormatting>
  <conditionalFormatting sqref="N58:N60">
    <cfRule type="containsText" dxfId="1357" priority="1536" operator="containsText" text="❌">
      <formula>NOT(ISERROR(SEARCH("❌",N58)))</formula>
    </cfRule>
  </conditionalFormatting>
  <conditionalFormatting sqref="K61">
    <cfRule type="cellIs" dxfId="1356" priority="1531" operator="equal">
      <formula>"Muy Alta"</formula>
    </cfRule>
    <cfRule type="cellIs" dxfId="1355" priority="1532" operator="equal">
      <formula>"Alta"</formula>
    </cfRule>
    <cfRule type="cellIs" dxfId="1354" priority="1533" operator="equal">
      <formula>"Media"</formula>
    </cfRule>
    <cfRule type="cellIs" dxfId="1353" priority="1534" operator="equal">
      <formula>"Baja"</formula>
    </cfRule>
    <cfRule type="cellIs" dxfId="1352" priority="1535" operator="equal">
      <formula>"Muy Baja"</formula>
    </cfRule>
  </conditionalFormatting>
  <conditionalFormatting sqref="O61">
    <cfRule type="cellIs" dxfId="1351" priority="1526" operator="equal">
      <formula>"Catastrófico"</formula>
    </cfRule>
    <cfRule type="cellIs" dxfId="1350" priority="1527" operator="equal">
      <formula>"Mayor"</formula>
    </cfRule>
    <cfRule type="cellIs" dxfId="1349" priority="1528" operator="equal">
      <formula>"Moderado"</formula>
    </cfRule>
    <cfRule type="cellIs" dxfId="1348" priority="1529" operator="equal">
      <formula>"Menor"</formula>
    </cfRule>
    <cfRule type="cellIs" dxfId="1347" priority="1530" operator="equal">
      <formula>"Leve"</formula>
    </cfRule>
  </conditionalFormatting>
  <conditionalFormatting sqref="Q61">
    <cfRule type="cellIs" dxfId="1346" priority="1522" operator="equal">
      <formula>"Extremo"</formula>
    </cfRule>
    <cfRule type="cellIs" dxfId="1345" priority="1523" operator="equal">
      <formula>"Alto"</formula>
    </cfRule>
    <cfRule type="cellIs" dxfId="1344" priority="1524" operator="equal">
      <formula>"Moderado"</formula>
    </cfRule>
    <cfRule type="cellIs" dxfId="1343" priority="1525" operator="equal">
      <formula>"Bajo"</formula>
    </cfRule>
  </conditionalFormatting>
  <conditionalFormatting sqref="N61:N63">
    <cfRule type="containsText" dxfId="1342" priority="1521" operator="containsText" text="❌">
      <formula>NOT(ISERROR(SEARCH("❌",N61)))</formula>
    </cfRule>
  </conditionalFormatting>
  <conditionalFormatting sqref="K64">
    <cfRule type="cellIs" dxfId="1341" priority="1516" operator="equal">
      <formula>"Muy Alta"</formula>
    </cfRule>
    <cfRule type="cellIs" dxfId="1340" priority="1517" operator="equal">
      <formula>"Alta"</formula>
    </cfRule>
    <cfRule type="cellIs" dxfId="1339" priority="1518" operator="equal">
      <formula>"Media"</formula>
    </cfRule>
    <cfRule type="cellIs" dxfId="1338" priority="1519" operator="equal">
      <formula>"Baja"</formula>
    </cfRule>
    <cfRule type="cellIs" dxfId="1337" priority="1520" operator="equal">
      <formula>"Muy Baja"</formula>
    </cfRule>
  </conditionalFormatting>
  <conditionalFormatting sqref="O64">
    <cfRule type="cellIs" dxfId="1336" priority="1511" operator="equal">
      <formula>"Catastrófico"</formula>
    </cfRule>
    <cfRule type="cellIs" dxfId="1335" priority="1512" operator="equal">
      <formula>"Mayor"</formula>
    </cfRule>
    <cfRule type="cellIs" dxfId="1334" priority="1513" operator="equal">
      <formula>"Moderado"</formula>
    </cfRule>
    <cfRule type="cellIs" dxfId="1333" priority="1514" operator="equal">
      <formula>"Menor"</formula>
    </cfRule>
    <cfRule type="cellIs" dxfId="1332" priority="1515" operator="equal">
      <formula>"Leve"</formula>
    </cfRule>
  </conditionalFormatting>
  <conditionalFormatting sqref="Q64">
    <cfRule type="cellIs" dxfId="1331" priority="1507" operator="equal">
      <formula>"Extremo"</formula>
    </cfRule>
    <cfRule type="cellIs" dxfId="1330" priority="1508" operator="equal">
      <formula>"Alto"</formula>
    </cfRule>
    <cfRule type="cellIs" dxfId="1329" priority="1509" operator="equal">
      <formula>"Moderado"</formula>
    </cfRule>
    <cfRule type="cellIs" dxfId="1328" priority="1510" operator="equal">
      <formula>"Bajo"</formula>
    </cfRule>
  </conditionalFormatting>
  <conditionalFormatting sqref="N64:N66">
    <cfRule type="containsText" dxfId="1327" priority="1506" operator="containsText" text="❌">
      <formula>NOT(ISERROR(SEARCH("❌",N64)))</formula>
    </cfRule>
  </conditionalFormatting>
  <conditionalFormatting sqref="K67">
    <cfRule type="cellIs" dxfId="1326" priority="1501" operator="equal">
      <formula>"Muy Alta"</formula>
    </cfRule>
    <cfRule type="cellIs" dxfId="1325" priority="1502" operator="equal">
      <formula>"Alta"</formula>
    </cfRule>
    <cfRule type="cellIs" dxfId="1324" priority="1503" operator="equal">
      <formula>"Media"</formula>
    </cfRule>
    <cfRule type="cellIs" dxfId="1323" priority="1504" operator="equal">
      <formula>"Baja"</formula>
    </cfRule>
    <cfRule type="cellIs" dxfId="1322" priority="1505" operator="equal">
      <formula>"Muy Baja"</formula>
    </cfRule>
  </conditionalFormatting>
  <conditionalFormatting sqref="O67">
    <cfRule type="cellIs" dxfId="1321" priority="1496" operator="equal">
      <formula>"Catastrófico"</formula>
    </cfRule>
    <cfRule type="cellIs" dxfId="1320" priority="1497" operator="equal">
      <formula>"Mayor"</formula>
    </cfRule>
    <cfRule type="cellIs" dxfId="1319" priority="1498" operator="equal">
      <formula>"Moderado"</formula>
    </cfRule>
    <cfRule type="cellIs" dxfId="1318" priority="1499" operator="equal">
      <formula>"Menor"</formula>
    </cfRule>
    <cfRule type="cellIs" dxfId="1317" priority="1500" operator="equal">
      <formula>"Leve"</formula>
    </cfRule>
  </conditionalFormatting>
  <conditionalFormatting sqref="Q67">
    <cfRule type="cellIs" dxfId="1316" priority="1492" operator="equal">
      <formula>"Extremo"</formula>
    </cfRule>
    <cfRule type="cellIs" dxfId="1315" priority="1493" operator="equal">
      <formula>"Alto"</formula>
    </cfRule>
    <cfRule type="cellIs" dxfId="1314" priority="1494" operator="equal">
      <formula>"Moderado"</formula>
    </cfRule>
    <cfRule type="cellIs" dxfId="1313" priority="1495" operator="equal">
      <formula>"Bajo"</formula>
    </cfRule>
  </conditionalFormatting>
  <conditionalFormatting sqref="N67:N69">
    <cfRule type="containsText" dxfId="1312" priority="1491" operator="containsText" text="❌">
      <formula>NOT(ISERROR(SEARCH("❌",N67)))</formula>
    </cfRule>
  </conditionalFormatting>
  <conditionalFormatting sqref="K70">
    <cfRule type="cellIs" dxfId="1311" priority="1486" operator="equal">
      <formula>"Muy Alta"</formula>
    </cfRule>
    <cfRule type="cellIs" dxfId="1310" priority="1487" operator="equal">
      <formula>"Alta"</formula>
    </cfRule>
    <cfRule type="cellIs" dxfId="1309" priority="1488" operator="equal">
      <formula>"Media"</formula>
    </cfRule>
    <cfRule type="cellIs" dxfId="1308" priority="1489" operator="equal">
      <formula>"Baja"</formula>
    </cfRule>
    <cfRule type="cellIs" dxfId="1307" priority="1490" operator="equal">
      <formula>"Muy Baja"</formula>
    </cfRule>
  </conditionalFormatting>
  <conditionalFormatting sqref="O70">
    <cfRule type="cellIs" dxfId="1306" priority="1481" operator="equal">
      <formula>"Catastrófico"</formula>
    </cfRule>
    <cfRule type="cellIs" dxfId="1305" priority="1482" operator="equal">
      <formula>"Mayor"</formula>
    </cfRule>
    <cfRule type="cellIs" dxfId="1304" priority="1483" operator="equal">
      <formula>"Moderado"</formula>
    </cfRule>
    <cfRule type="cellIs" dxfId="1303" priority="1484" operator="equal">
      <formula>"Menor"</formula>
    </cfRule>
    <cfRule type="cellIs" dxfId="1302" priority="1485" operator="equal">
      <formula>"Leve"</formula>
    </cfRule>
  </conditionalFormatting>
  <conditionalFormatting sqref="Q70">
    <cfRule type="cellIs" dxfId="1301" priority="1477" operator="equal">
      <formula>"Extremo"</formula>
    </cfRule>
    <cfRule type="cellIs" dxfId="1300" priority="1478" operator="equal">
      <formula>"Alto"</formula>
    </cfRule>
    <cfRule type="cellIs" dxfId="1299" priority="1479" operator="equal">
      <formula>"Moderado"</formula>
    </cfRule>
    <cfRule type="cellIs" dxfId="1298" priority="1480" operator="equal">
      <formula>"Bajo"</formula>
    </cfRule>
  </conditionalFormatting>
  <conditionalFormatting sqref="N70:N72">
    <cfRule type="containsText" dxfId="1297" priority="1476" operator="containsText" text="❌">
      <formula>NOT(ISERROR(SEARCH("❌",N70)))</formula>
    </cfRule>
  </conditionalFormatting>
  <conditionalFormatting sqref="K73">
    <cfRule type="cellIs" dxfId="1296" priority="1471" operator="equal">
      <formula>"Muy Alta"</formula>
    </cfRule>
    <cfRule type="cellIs" dxfId="1295" priority="1472" operator="equal">
      <formula>"Alta"</formula>
    </cfRule>
    <cfRule type="cellIs" dxfId="1294" priority="1473" operator="equal">
      <formula>"Media"</formula>
    </cfRule>
    <cfRule type="cellIs" dxfId="1293" priority="1474" operator="equal">
      <formula>"Baja"</formula>
    </cfRule>
    <cfRule type="cellIs" dxfId="1292" priority="1475" operator="equal">
      <formula>"Muy Baja"</formula>
    </cfRule>
  </conditionalFormatting>
  <conditionalFormatting sqref="O73">
    <cfRule type="cellIs" dxfId="1291" priority="1466" operator="equal">
      <formula>"Catastrófico"</formula>
    </cfRule>
    <cfRule type="cellIs" dxfId="1290" priority="1467" operator="equal">
      <formula>"Mayor"</formula>
    </cfRule>
    <cfRule type="cellIs" dxfId="1289" priority="1468" operator="equal">
      <formula>"Moderado"</formula>
    </cfRule>
    <cfRule type="cellIs" dxfId="1288" priority="1469" operator="equal">
      <formula>"Menor"</formula>
    </cfRule>
    <cfRule type="cellIs" dxfId="1287" priority="1470" operator="equal">
      <formula>"Leve"</formula>
    </cfRule>
  </conditionalFormatting>
  <conditionalFormatting sqref="Q73">
    <cfRule type="cellIs" dxfId="1286" priority="1462" operator="equal">
      <formula>"Extremo"</formula>
    </cfRule>
    <cfRule type="cellIs" dxfId="1285" priority="1463" operator="equal">
      <formula>"Alto"</formula>
    </cfRule>
    <cfRule type="cellIs" dxfId="1284" priority="1464" operator="equal">
      <formula>"Moderado"</formula>
    </cfRule>
    <cfRule type="cellIs" dxfId="1283" priority="1465" operator="equal">
      <formula>"Bajo"</formula>
    </cfRule>
  </conditionalFormatting>
  <conditionalFormatting sqref="N73:N75">
    <cfRule type="containsText" dxfId="1282" priority="1461" operator="containsText" text="❌">
      <formula>NOT(ISERROR(SEARCH("❌",N73)))</formula>
    </cfRule>
  </conditionalFormatting>
  <conditionalFormatting sqref="K76">
    <cfRule type="cellIs" dxfId="1281" priority="1456" operator="equal">
      <formula>"Muy Alta"</formula>
    </cfRule>
    <cfRule type="cellIs" dxfId="1280" priority="1457" operator="equal">
      <formula>"Alta"</formula>
    </cfRule>
    <cfRule type="cellIs" dxfId="1279" priority="1458" operator="equal">
      <formula>"Media"</formula>
    </cfRule>
    <cfRule type="cellIs" dxfId="1278" priority="1459" operator="equal">
      <formula>"Baja"</formula>
    </cfRule>
    <cfRule type="cellIs" dxfId="1277" priority="1460" operator="equal">
      <formula>"Muy Baja"</formula>
    </cfRule>
  </conditionalFormatting>
  <conditionalFormatting sqref="O76">
    <cfRule type="cellIs" dxfId="1276" priority="1451" operator="equal">
      <formula>"Catastrófico"</formula>
    </cfRule>
    <cfRule type="cellIs" dxfId="1275" priority="1452" operator="equal">
      <formula>"Mayor"</formula>
    </cfRule>
    <cfRule type="cellIs" dxfId="1274" priority="1453" operator="equal">
      <formula>"Moderado"</formula>
    </cfRule>
    <cfRule type="cellIs" dxfId="1273" priority="1454" operator="equal">
      <formula>"Menor"</formula>
    </cfRule>
    <cfRule type="cellIs" dxfId="1272" priority="1455" operator="equal">
      <formula>"Leve"</formula>
    </cfRule>
  </conditionalFormatting>
  <conditionalFormatting sqref="Q76">
    <cfRule type="cellIs" dxfId="1271" priority="1447" operator="equal">
      <formula>"Extremo"</formula>
    </cfRule>
    <cfRule type="cellIs" dxfId="1270" priority="1448" operator="equal">
      <formula>"Alto"</formula>
    </cfRule>
    <cfRule type="cellIs" dxfId="1269" priority="1449" operator="equal">
      <formula>"Moderado"</formula>
    </cfRule>
    <cfRule type="cellIs" dxfId="1268" priority="1450" operator="equal">
      <formula>"Bajo"</formula>
    </cfRule>
  </conditionalFormatting>
  <conditionalFormatting sqref="N76:N78">
    <cfRule type="containsText" dxfId="1267" priority="1446" operator="containsText" text="❌">
      <formula>NOT(ISERROR(SEARCH("❌",N76)))</formula>
    </cfRule>
  </conditionalFormatting>
  <conditionalFormatting sqref="K79">
    <cfRule type="cellIs" dxfId="1266" priority="1441" operator="equal">
      <formula>"Muy Alta"</formula>
    </cfRule>
    <cfRule type="cellIs" dxfId="1265" priority="1442" operator="equal">
      <formula>"Alta"</formula>
    </cfRule>
    <cfRule type="cellIs" dxfId="1264" priority="1443" operator="equal">
      <formula>"Media"</formula>
    </cfRule>
    <cfRule type="cellIs" dxfId="1263" priority="1444" operator="equal">
      <formula>"Baja"</formula>
    </cfRule>
    <cfRule type="cellIs" dxfId="1262" priority="1445" operator="equal">
      <formula>"Muy Baja"</formula>
    </cfRule>
  </conditionalFormatting>
  <conditionalFormatting sqref="O79">
    <cfRule type="cellIs" dxfId="1261" priority="1436" operator="equal">
      <formula>"Catastrófico"</formula>
    </cfRule>
    <cfRule type="cellIs" dxfId="1260" priority="1437" operator="equal">
      <formula>"Mayor"</formula>
    </cfRule>
    <cfRule type="cellIs" dxfId="1259" priority="1438" operator="equal">
      <formula>"Moderado"</formula>
    </cfRule>
    <cfRule type="cellIs" dxfId="1258" priority="1439" operator="equal">
      <formula>"Menor"</formula>
    </cfRule>
    <cfRule type="cellIs" dxfId="1257" priority="1440" operator="equal">
      <formula>"Leve"</formula>
    </cfRule>
  </conditionalFormatting>
  <conditionalFormatting sqref="Q79">
    <cfRule type="cellIs" dxfId="1256" priority="1432" operator="equal">
      <formula>"Extremo"</formula>
    </cfRule>
    <cfRule type="cellIs" dxfId="1255" priority="1433" operator="equal">
      <formula>"Alto"</formula>
    </cfRule>
    <cfRule type="cellIs" dxfId="1254" priority="1434" operator="equal">
      <formula>"Moderado"</formula>
    </cfRule>
    <cfRule type="cellIs" dxfId="1253" priority="1435" operator="equal">
      <formula>"Bajo"</formula>
    </cfRule>
  </conditionalFormatting>
  <conditionalFormatting sqref="N79:N81">
    <cfRule type="containsText" dxfId="1252" priority="1431" operator="containsText" text="❌">
      <formula>NOT(ISERROR(SEARCH("❌",N79)))</formula>
    </cfRule>
  </conditionalFormatting>
  <conditionalFormatting sqref="O82">
    <cfRule type="cellIs" dxfId="1251" priority="1421" operator="equal">
      <formula>"Catastrófico"</formula>
    </cfRule>
    <cfRule type="cellIs" dxfId="1250" priority="1422" operator="equal">
      <formula>"Mayor"</formula>
    </cfRule>
    <cfRule type="cellIs" dxfId="1249" priority="1423" operator="equal">
      <formula>"Moderado"</formula>
    </cfRule>
    <cfRule type="cellIs" dxfId="1248" priority="1424" operator="equal">
      <formula>"Menor"</formula>
    </cfRule>
    <cfRule type="cellIs" dxfId="1247" priority="1425" operator="equal">
      <formula>"Leve"</formula>
    </cfRule>
  </conditionalFormatting>
  <conditionalFormatting sqref="Q82">
    <cfRule type="cellIs" dxfId="1246" priority="1417" operator="equal">
      <formula>"Extremo"</formula>
    </cfRule>
    <cfRule type="cellIs" dxfId="1245" priority="1418" operator="equal">
      <formula>"Alto"</formula>
    </cfRule>
    <cfRule type="cellIs" dxfId="1244" priority="1419" operator="equal">
      <formula>"Moderado"</formula>
    </cfRule>
    <cfRule type="cellIs" dxfId="1243" priority="1420" operator="equal">
      <formula>"Bajo"</formula>
    </cfRule>
  </conditionalFormatting>
  <conditionalFormatting sqref="N82:N84">
    <cfRule type="containsText" dxfId="1242" priority="1416" operator="containsText" text="❌">
      <formula>NOT(ISERROR(SEARCH("❌",N82)))</formula>
    </cfRule>
  </conditionalFormatting>
  <conditionalFormatting sqref="K88">
    <cfRule type="cellIs" dxfId="1241" priority="1411" operator="equal">
      <formula>"Muy Alta"</formula>
    </cfRule>
    <cfRule type="cellIs" dxfId="1240" priority="1412" operator="equal">
      <formula>"Alta"</formula>
    </cfRule>
    <cfRule type="cellIs" dxfId="1239" priority="1413" operator="equal">
      <formula>"Media"</formula>
    </cfRule>
    <cfRule type="cellIs" dxfId="1238" priority="1414" operator="equal">
      <formula>"Baja"</formula>
    </cfRule>
    <cfRule type="cellIs" dxfId="1237" priority="1415" operator="equal">
      <formula>"Muy Baja"</formula>
    </cfRule>
  </conditionalFormatting>
  <conditionalFormatting sqref="O88">
    <cfRule type="cellIs" dxfId="1236" priority="1406" operator="equal">
      <formula>"Catastrófico"</formula>
    </cfRule>
    <cfRule type="cellIs" dxfId="1235" priority="1407" operator="equal">
      <formula>"Mayor"</formula>
    </cfRule>
    <cfRule type="cellIs" dxfId="1234" priority="1408" operator="equal">
      <formula>"Moderado"</formula>
    </cfRule>
    <cfRule type="cellIs" dxfId="1233" priority="1409" operator="equal">
      <formula>"Menor"</formula>
    </cfRule>
    <cfRule type="cellIs" dxfId="1232" priority="1410" operator="equal">
      <formula>"Leve"</formula>
    </cfRule>
  </conditionalFormatting>
  <conditionalFormatting sqref="Q88">
    <cfRule type="cellIs" dxfId="1231" priority="1402" operator="equal">
      <formula>"Extremo"</formula>
    </cfRule>
    <cfRule type="cellIs" dxfId="1230" priority="1403" operator="equal">
      <formula>"Alto"</formula>
    </cfRule>
    <cfRule type="cellIs" dxfId="1229" priority="1404" operator="equal">
      <formula>"Moderado"</formula>
    </cfRule>
    <cfRule type="cellIs" dxfId="1228" priority="1405" operator="equal">
      <formula>"Bajo"</formula>
    </cfRule>
  </conditionalFormatting>
  <conditionalFormatting sqref="N88:N90">
    <cfRule type="containsText" dxfId="1227" priority="1401" operator="containsText" text="❌">
      <formula>NOT(ISERROR(SEARCH("❌",N88)))</formula>
    </cfRule>
  </conditionalFormatting>
  <conditionalFormatting sqref="K91">
    <cfRule type="cellIs" dxfId="1226" priority="1396" operator="equal">
      <formula>"Muy Alta"</formula>
    </cfRule>
    <cfRule type="cellIs" dxfId="1225" priority="1397" operator="equal">
      <formula>"Alta"</formula>
    </cfRule>
    <cfRule type="cellIs" dxfId="1224" priority="1398" operator="equal">
      <formula>"Media"</formula>
    </cfRule>
    <cfRule type="cellIs" dxfId="1223" priority="1399" operator="equal">
      <formula>"Baja"</formula>
    </cfRule>
    <cfRule type="cellIs" dxfId="1222" priority="1400" operator="equal">
      <formula>"Muy Baja"</formula>
    </cfRule>
  </conditionalFormatting>
  <conditionalFormatting sqref="O91">
    <cfRule type="cellIs" dxfId="1221" priority="1391" operator="equal">
      <formula>"Catastrófico"</formula>
    </cfRule>
    <cfRule type="cellIs" dxfId="1220" priority="1392" operator="equal">
      <formula>"Mayor"</formula>
    </cfRule>
    <cfRule type="cellIs" dxfId="1219" priority="1393" operator="equal">
      <formula>"Moderado"</formula>
    </cfRule>
    <cfRule type="cellIs" dxfId="1218" priority="1394" operator="equal">
      <formula>"Menor"</formula>
    </cfRule>
    <cfRule type="cellIs" dxfId="1217" priority="1395" operator="equal">
      <formula>"Leve"</formula>
    </cfRule>
  </conditionalFormatting>
  <conditionalFormatting sqref="Q91">
    <cfRule type="cellIs" dxfId="1216" priority="1387" operator="equal">
      <formula>"Extremo"</formula>
    </cfRule>
    <cfRule type="cellIs" dxfId="1215" priority="1388" operator="equal">
      <formula>"Alto"</formula>
    </cfRule>
    <cfRule type="cellIs" dxfId="1214" priority="1389" operator="equal">
      <formula>"Moderado"</formula>
    </cfRule>
    <cfRule type="cellIs" dxfId="1213" priority="1390" operator="equal">
      <formula>"Bajo"</formula>
    </cfRule>
  </conditionalFormatting>
  <conditionalFormatting sqref="N91:N93">
    <cfRule type="containsText" dxfId="1212" priority="1386" operator="containsText" text="❌">
      <formula>NOT(ISERROR(SEARCH("❌",N91)))</formula>
    </cfRule>
  </conditionalFormatting>
  <conditionalFormatting sqref="K94">
    <cfRule type="cellIs" dxfId="1211" priority="1381" operator="equal">
      <formula>"Muy Alta"</formula>
    </cfRule>
    <cfRule type="cellIs" dxfId="1210" priority="1382" operator="equal">
      <formula>"Alta"</formula>
    </cfRule>
    <cfRule type="cellIs" dxfId="1209" priority="1383" operator="equal">
      <formula>"Media"</formula>
    </cfRule>
    <cfRule type="cellIs" dxfId="1208" priority="1384" operator="equal">
      <formula>"Baja"</formula>
    </cfRule>
    <cfRule type="cellIs" dxfId="1207" priority="1385" operator="equal">
      <formula>"Muy Baja"</formula>
    </cfRule>
  </conditionalFormatting>
  <conditionalFormatting sqref="O94">
    <cfRule type="cellIs" dxfId="1206" priority="1376" operator="equal">
      <formula>"Catastrófico"</formula>
    </cfRule>
    <cfRule type="cellIs" dxfId="1205" priority="1377" operator="equal">
      <formula>"Mayor"</formula>
    </cfRule>
    <cfRule type="cellIs" dxfId="1204" priority="1378" operator="equal">
      <formula>"Moderado"</formula>
    </cfRule>
    <cfRule type="cellIs" dxfId="1203" priority="1379" operator="equal">
      <formula>"Menor"</formula>
    </cfRule>
    <cfRule type="cellIs" dxfId="1202" priority="1380" operator="equal">
      <formula>"Leve"</formula>
    </cfRule>
  </conditionalFormatting>
  <conditionalFormatting sqref="Q94">
    <cfRule type="cellIs" dxfId="1201" priority="1372" operator="equal">
      <formula>"Extremo"</formula>
    </cfRule>
    <cfRule type="cellIs" dxfId="1200" priority="1373" operator="equal">
      <formula>"Alto"</formula>
    </cfRule>
    <cfRule type="cellIs" dxfId="1199" priority="1374" operator="equal">
      <formula>"Moderado"</formula>
    </cfRule>
    <cfRule type="cellIs" dxfId="1198" priority="1375" operator="equal">
      <formula>"Bajo"</formula>
    </cfRule>
  </conditionalFormatting>
  <conditionalFormatting sqref="N94:N96">
    <cfRule type="containsText" dxfId="1197" priority="1371" operator="containsText" text="❌">
      <formula>NOT(ISERROR(SEARCH("❌",N94)))</formula>
    </cfRule>
  </conditionalFormatting>
  <conditionalFormatting sqref="O97:O98">
    <cfRule type="cellIs" dxfId="1196" priority="1361" operator="equal">
      <formula>"Catastrófico"</formula>
    </cfRule>
    <cfRule type="cellIs" dxfId="1195" priority="1362" operator="equal">
      <formula>"Mayor"</formula>
    </cfRule>
    <cfRule type="cellIs" dxfId="1194" priority="1363" operator="equal">
      <formula>"Moderado"</formula>
    </cfRule>
    <cfRule type="cellIs" dxfId="1193" priority="1364" operator="equal">
      <formula>"Menor"</formula>
    </cfRule>
    <cfRule type="cellIs" dxfId="1192" priority="1365" operator="equal">
      <formula>"Leve"</formula>
    </cfRule>
  </conditionalFormatting>
  <conditionalFormatting sqref="Q97:Q98">
    <cfRule type="cellIs" dxfId="1191" priority="1357" operator="equal">
      <formula>"Extremo"</formula>
    </cfRule>
    <cfRule type="cellIs" dxfId="1190" priority="1358" operator="equal">
      <formula>"Alto"</formula>
    </cfRule>
    <cfRule type="cellIs" dxfId="1189" priority="1359" operator="equal">
      <formula>"Moderado"</formula>
    </cfRule>
    <cfRule type="cellIs" dxfId="1188" priority="1360" operator="equal">
      <formula>"Bajo"</formula>
    </cfRule>
  </conditionalFormatting>
  <conditionalFormatting sqref="N97:N99">
    <cfRule type="containsText" dxfId="1187" priority="1356" operator="containsText" text="❌">
      <formula>NOT(ISERROR(SEARCH("❌",N97)))</formula>
    </cfRule>
  </conditionalFormatting>
  <conditionalFormatting sqref="K100">
    <cfRule type="cellIs" dxfId="1186" priority="1351" operator="equal">
      <formula>"Muy Alta"</formula>
    </cfRule>
    <cfRule type="cellIs" dxfId="1185" priority="1352" operator="equal">
      <formula>"Alta"</formula>
    </cfRule>
    <cfRule type="cellIs" dxfId="1184" priority="1353" operator="equal">
      <formula>"Media"</formula>
    </cfRule>
    <cfRule type="cellIs" dxfId="1183" priority="1354" operator="equal">
      <formula>"Baja"</formula>
    </cfRule>
    <cfRule type="cellIs" dxfId="1182" priority="1355" operator="equal">
      <formula>"Muy Baja"</formula>
    </cfRule>
  </conditionalFormatting>
  <conditionalFormatting sqref="O100">
    <cfRule type="cellIs" dxfId="1181" priority="1346" operator="equal">
      <formula>"Catastrófico"</formula>
    </cfRule>
    <cfRule type="cellIs" dxfId="1180" priority="1347" operator="equal">
      <formula>"Mayor"</formula>
    </cfRule>
    <cfRule type="cellIs" dxfId="1179" priority="1348" operator="equal">
      <formula>"Moderado"</formula>
    </cfRule>
    <cfRule type="cellIs" dxfId="1178" priority="1349" operator="equal">
      <formula>"Menor"</formula>
    </cfRule>
    <cfRule type="cellIs" dxfId="1177" priority="1350" operator="equal">
      <formula>"Leve"</formula>
    </cfRule>
  </conditionalFormatting>
  <conditionalFormatting sqref="Q100">
    <cfRule type="cellIs" dxfId="1176" priority="1342" operator="equal">
      <formula>"Extremo"</formula>
    </cfRule>
    <cfRule type="cellIs" dxfId="1175" priority="1343" operator="equal">
      <formula>"Alto"</formula>
    </cfRule>
    <cfRule type="cellIs" dxfId="1174" priority="1344" operator="equal">
      <formula>"Moderado"</formula>
    </cfRule>
    <cfRule type="cellIs" dxfId="1173" priority="1345" operator="equal">
      <formula>"Bajo"</formula>
    </cfRule>
  </conditionalFormatting>
  <conditionalFormatting sqref="N100">
    <cfRule type="containsText" dxfId="1172" priority="1341" operator="containsText" text="❌">
      <formula>NOT(ISERROR(SEARCH("❌",N100)))</formula>
    </cfRule>
  </conditionalFormatting>
  <conditionalFormatting sqref="K106">
    <cfRule type="cellIs" dxfId="1171" priority="1336" operator="equal">
      <formula>"Muy Alta"</formula>
    </cfRule>
    <cfRule type="cellIs" dxfId="1170" priority="1337" operator="equal">
      <formula>"Alta"</formula>
    </cfRule>
    <cfRule type="cellIs" dxfId="1169" priority="1338" operator="equal">
      <formula>"Media"</formula>
    </cfRule>
    <cfRule type="cellIs" dxfId="1168" priority="1339" operator="equal">
      <formula>"Baja"</formula>
    </cfRule>
    <cfRule type="cellIs" dxfId="1167" priority="1340" operator="equal">
      <formula>"Muy Baja"</formula>
    </cfRule>
  </conditionalFormatting>
  <conditionalFormatting sqref="O106">
    <cfRule type="cellIs" dxfId="1166" priority="1331" operator="equal">
      <formula>"Catastrófico"</formula>
    </cfRule>
    <cfRule type="cellIs" dxfId="1165" priority="1332" operator="equal">
      <formula>"Mayor"</formula>
    </cfRule>
    <cfRule type="cellIs" dxfId="1164" priority="1333" operator="equal">
      <formula>"Moderado"</formula>
    </cfRule>
    <cfRule type="cellIs" dxfId="1163" priority="1334" operator="equal">
      <formula>"Menor"</formula>
    </cfRule>
    <cfRule type="cellIs" dxfId="1162" priority="1335" operator="equal">
      <formula>"Leve"</formula>
    </cfRule>
  </conditionalFormatting>
  <conditionalFormatting sqref="Q106">
    <cfRule type="cellIs" dxfId="1161" priority="1327" operator="equal">
      <formula>"Extremo"</formula>
    </cfRule>
    <cfRule type="cellIs" dxfId="1160" priority="1328" operator="equal">
      <formula>"Alto"</formula>
    </cfRule>
    <cfRule type="cellIs" dxfId="1159" priority="1329" operator="equal">
      <formula>"Moderado"</formula>
    </cfRule>
    <cfRule type="cellIs" dxfId="1158" priority="1330" operator="equal">
      <formula>"Bajo"</formula>
    </cfRule>
  </conditionalFormatting>
  <conditionalFormatting sqref="N106:N108">
    <cfRule type="containsText" dxfId="1157" priority="1326" operator="containsText" text="❌">
      <formula>NOT(ISERROR(SEARCH("❌",N106)))</formula>
    </cfRule>
  </conditionalFormatting>
  <conditionalFormatting sqref="K109">
    <cfRule type="cellIs" dxfId="1156" priority="1321" operator="equal">
      <formula>"Muy Alta"</formula>
    </cfRule>
    <cfRule type="cellIs" dxfId="1155" priority="1322" operator="equal">
      <formula>"Alta"</formula>
    </cfRule>
    <cfRule type="cellIs" dxfId="1154" priority="1323" operator="equal">
      <formula>"Media"</formula>
    </cfRule>
    <cfRule type="cellIs" dxfId="1153" priority="1324" operator="equal">
      <formula>"Baja"</formula>
    </cfRule>
    <cfRule type="cellIs" dxfId="1152" priority="1325" operator="equal">
      <formula>"Muy Baja"</formula>
    </cfRule>
  </conditionalFormatting>
  <conditionalFormatting sqref="O109">
    <cfRule type="cellIs" dxfId="1151" priority="1316" operator="equal">
      <formula>"Catastrófico"</formula>
    </cfRule>
    <cfRule type="cellIs" dxfId="1150" priority="1317" operator="equal">
      <formula>"Mayor"</formula>
    </cfRule>
    <cfRule type="cellIs" dxfId="1149" priority="1318" operator="equal">
      <formula>"Moderado"</formula>
    </cfRule>
    <cfRule type="cellIs" dxfId="1148" priority="1319" operator="equal">
      <formula>"Menor"</formula>
    </cfRule>
    <cfRule type="cellIs" dxfId="1147" priority="1320" operator="equal">
      <formula>"Leve"</formula>
    </cfRule>
  </conditionalFormatting>
  <conditionalFormatting sqref="Q109">
    <cfRule type="cellIs" dxfId="1146" priority="1312" operator="equal">
      <formula>"Extremo"</formula>
    </cfRule>
    <cfRule type="cellIs" dxfId="1145" priority="1313" operator="equal">
      <formula>"Alto"</formula>
    </cfRule>
    <cfRule type="cellIs" dxfId="1144" priority="1314" operator="equal">
      <formula>"Moderado"</formula>
    </cfRule>
    <cfRule type="cellIs" dxfId="1143" priority="1315" operator="equal">
      <formula>"Bajo"</formula>
    </cfRule>
  </conditionalFormatting>
  <conditionalFormatting sqref="N109:N111">
    <cfRule type="containsText" dxfId="1142" priority="1311" operator="containsText" text="❌">
      <formula>NOT(ISERROR(SEARCH("❌",N109)))</formula>
    </cfRule>
  </conditionalFormatting>
  <conditionalFormatting sqref="K127">
    <cfRule type="cellIs" dxfId="1141" priority="1306" operator="equal">
      <formula>"Muy Alta"</formula>
    </cfRule>
    <cfRule type="cellIs" dxfId="1140" priority="1307" operator="equal">
      <formula>"Alta"</formula>
    </cfRule>
    <cfRule type="cellIs" dxfId="1139" priority="1308" operator="equal">
      <formula>"Media"</formula>
    </cfRule>
    <cfRule type="cellIs" dxfId="1138" priority="1309" operator="equal">
      <formula>"Baja"</formula>
    </cfRule>
    <cfRule type="cellIs" dxfId="1137" priority="1310" operator="equal">
      <formula>"Muy Baja"</formula>
    </cfRule>
  </conditionalFormatting>
  <conditionalFormatting sqref="O127">
    <cfRule type="cellIs" dxfId="1136" priority="1301" operator="equal">
      <formula>"Catastrófico"</formula>
    </cfRule>
    <cfRule type="cellIs" dxfId="1135" priority="1302" operator="equal">
      <formula>"Mayor"</formula>
    </cfRule>
    <cfRule type="cellIs" dxfId="1134" priority="1303" operator="equal">
      <formula>"Moderado"</formula>
    </cfRule>
    <cfRule type="cellIs" dxfId="1133" priority="1304" operator="equal">
      <formula>"Menor"</formula>
    </cfRule>
    <cfRule type="cellIs" dxfId="1132" priority="1305" operator="equal">
      <formula>"Leve"</formula>
    </cfRule>
  </conditionalFormatting>
  <conditionalFormatting sqref="Q127">
    <cfRule type="cellIs" dxfId="1131" priority="1297" operator="equal">
      <formula>"Extremo"</formula>
    </cfRule>
    <cfRule type="cellIs" dxfId="1130" priority="1298" operator="equal">
      <formula>"Alto"</formula>
    </cfRule>
    <cfRule type="cellIs" dxfId="1129" priority="1299" operator="equal">
      <formula>"Moderado"</formula>
    </cfRule>
    <cfRule type="cellIs" dxfId="1128" priority="1300" operator="equal">
      <formula>"Bajo"</formula>
    </cfRule>
  </conditionalFormatting>
  <conditionalFormatting sqref="N127:N129">
    <cfRule type="containsText" dxfId="1127" priority="1296" operator="containsText" text="❌">
      <formula>NOT(ISERROR(SEARCH("❌",N127)))</formula>
    </cfRule>
  </conditionalFormatting>
  <conditionalFormatting sqref="AB112">
    <cfRule type="cellIs" dxfId="1126" priority="1291" operator="equal">
      <formula>"Muy Alta"</formula>
    </cfRule>
    <cfRule type="cellIs" dxfId="1125" priority="1292" operator="equal">
      <formula>"Alta"</formula>
    </cfRule>
    <cfRule type="cellIs" dxfId="1124" priority="1293" operator="equal">
      <formula>"Media"</formula>
    </cfRule>
    <cfRule type="cellIs" dxfId="1123" priority="1294" operator="equal">
      <formula>"Baja"</formula>
    </cfRule>
    <cfRule type="cellIs" dxfId="1122" priority="1295" operator="equal">
      <formula>"Muy Baja"</formula>
    </cfRule>
  </conditionalFormatting>
  <conditionalFormatting sqref="AD112">
    <cfRule type="cellIs" dxfId="1121" priority="1286" operator="equal">
      <formula>"Catastrófico"</formula>
    </cfRule>
    <cfRule type="cellIs" dxfId="1120" priority="1287" operator="equal">
      <formula>"Mayor"</formula>
    </cfRule>
    <cfRule type="cellIs" dxfId="1119" priority="1288" operator="equal">
      <formula>"Moderado"</formula>
    </cfRule>
    <cfRule type="cellIs" dxfId="1118" priority="1289" operator="equal">
      <formula>"Menor"</formula>
    </cfRule>
    <cfRule type="cellIs" dxfId="1117" priority="1290" operator="equal">
      <formula>"Leve"</formula>
    </cfRule>
  </conditionalFormatting>
  <conditionalFormatting sqref="AF112">
    <cfRule type="cellIs" dxfId="1116" priority="1282" operator="equal">
      <formula>"Extremo"</formula>
    </cfRule>
    <cfRule type="cellIs" dxfId="1115" priority="1283" operator="equal">
      <formula>"Alto"</formula>
    </cfRule>
    <cfRule type="cellIs" dxfId="1114" priority="1284" operator="equal">
      <formula>"Moderado"</formula>
    </cfRule>
    <cfRule type="cellIs" dxfId="1113" priority="1285" operator="equal">
      <formula>"Bajo"</formula>
    </cfRule>
  </conditionalFormatting>
  <conditionalFormatting sqref="AB113">
    <cfRule type="cellIs" dxfId="1112" priority="1277" operator="equal">
      <formula>"Muy Alta"</formula>
    </cfRule>
    <cfRule type="cellIs" dxfId="1111" priority="1278" operator="equal">
      <formula>"Alta"</formula>
    </cfRule>
    <cfRule type="cellIs" dxfId="1110" priority="1279" operator="equal">
      <formula>"Media"</formula>
    </cfRule>
    <cfRule type="cellIs" dxfId="1109" priority="1280" operator="equal">
      <formula>"Baja"</formula>
    </cfRule>
    <cfRule type="cellIs" dxfId="1108" priority="1281" operator="equal">
      <formula>"Muy Baja"</formula>
    </cfRule>
  </conditionalFormatting>
  <conditionalFormatting sqref="AD113">
    <cfRule type="cellIs" dxfId="1107" priority="1272" operator="equal">
      <formula>"Catastrófico"</formula>
    </cfRule>
    <cfRule type="cellIs" dxfId="1106" priority="1273" operator="equal">
      <formula>"Mayor"</formula>
    </cfRule>
    <cfRule type="cellIs" dxfId="1105" priority="1274" operator="equal">
      <formula>"Moderado"</formula>
    </cfRule>
    <cfRule type="cellIs" dxfId="1104" priority="1275" operator="equal">
      <formula>"Menor"</formula>
    </cfRule>
    <cfRule type="cellIs" dxfId="1103" priority="1276" operator="equal">
      <formula>"Leve"</formula>
    </cfRule>
  </conditionalFormatting>
  <conditionalFormatting sqref="AF113">
    <cfRule type="cellIs" dxfId="1102" priority="1268" operator="equal">
      <formula>"Extremo"</formula>
    </cfRule>
    <cfRule type="cellIs" dxfId="1101" priority="1269" operator="equal">
      <formula>"Alto"</formula>
    </cfRule>
    <cfRule type="cellIs" dxfId="1100" priority="1270" operator="equal">
      <formula>"Moderado"</formula>
    </cfRule>
    <cfRule type="cellIs" dxfId="1099" priority="1271" operator="equal">
      <formula>"Bajo"</formula>
    </cfRule>
  </conditionalFormatting>
  <conditionalFormatting sqref="AB114">
    <cfRule type="cellIs" dxfId="1098" priority="1263" operator="equal">
      <formula>"Muy Alta"</formula>
    </cfRule>
    <cfRule type="cellIs" dxfId="1097" priority="1264" operator="equal">
      <formula>"Alta"</formula>
    </cfRule>
    <cfRule type="cellIs" dxfId="1096" priority="1265" operator="equal">
      <formula>"Media"</formula>
    </cfRule>
    <cfRule type="cellIs" dxfId="1095" priority="1266" operator="equal">
      <formula>"Baja"</formula>
    </cfRule>
    <cfRule type="cellIs" dxfId="1094" priority="1267" operator="equal">
      <formula>"Muy Baja"</formula>
    </cfRule>
  </conditionalFormatting>
  <conditionalFormatting sqref="AD114">
    <cfRule type="cellIs" dxfId="1093" priority="1258" operator="equal">
      <formula>"Catastrófico"</formula>
    </cfRule>
    <cfRule type="cellIs" dxfId="1092" priority="1259" operator="equal">
      <formula>"Mayor"</formula>
    </cfRule>
    <cfRule type="cellIs" dxfId="1091" priority="1260" operator="equal">
      <formula>"Moderado"</formula>
    </cfRule>
    <cfRule type="cellIs" dxfId="1090" priority="1261" operator="equal">
      <formula>"Menor"</formula>
    </cfRule>
    <cfRule type="cellIs" dxfId="1089" priority="1262" operator="equal">
      <formula>"Leve"</formula>
    </cfRule>
  </conditionalFormatting>
  <conditionalFormatting sqref="AF114">
    <cfRule type="cellIs" dxfId="1088" priority="1254" operator="equal">
      <formula>"Extremo"</formula>
    </cfRule>
    <cfRule type="cellIs" dxfId="1087" priority="1255" operator="equal">
      <formula>"Alto"</formula>
    </cfRule>
    <cfRule type="cellIs" dxfId="1086" priority="1256" operator="equal">
      <formula>"Moderado"</formula>
    </cfRule>
    <cfRule type="cellIs" dxfId="1085" priority="1257" operator="equal">
      <formula>"Bajo"</formula>
    </cfRule>
  </conditionalFormatting>
  <conditionalFormatting sqref="K112">
    <cfRule type="cellIs" dxfId="1084" priority="1249" operator="equal">
      <formula>"Muy Alta"</formula>
    </cfRule>
    <cfRule type="cellIs" dxfId="1083" priority="1250" operator="equal">
      <formula>"Alta"</formula>
    </cfRule>
    <cfRule type="cellIs" dxfId="1082" priority="1251" operator="equal">
      <formula>"Media"</formula>
    </cfRule>
    <cfRule type="cellIs" dxfId="1081" priority="1252" operator="equal">
      <formula>"Baja"</formula>
    </cfRule>
    <cfRule type="cellIs" dxfId="1080" priority="1253" operator="equal">
      <formula>"Muy Baja"</formula>
    </cfRule>
  </conditionalFormatting>
  <conditionalFormatting sqref="O112">
    <cfRule type="cellIs" dxfId="1079" priority="1244" operator="equal">
      <formula>"Catastrófico"</formula>
    </cfRule>
    <cfRule type="cellIs" dxfId="1078" priority="1245" operator="equal">
      <formula>"Mayor"</formula>
    </cfRule>
    <cfRule type="cellIs" dxfId="1077" priority="1246" operator="equal">
      <formula>"Moderado"</formula>
    </cfRule>
    <cfRule type="cellIs" dxfId="1076" priority="1247" operator="equal">
      <formula>"Menor"</formula>
    </cfRule>
    <cfRule type="cellIs" dxfId="1075" priority="1248" operator="equal">
      <formula>"Leve"</formula>
    </cfRule>
  </conditionalFormatting>
  <conditionalFormatting sqref="Q112">
    <cfRule type="cellIs" dxfId="1074" priority="1240" operator="equal">
      <formula>"Extremo"</formula>
    </cfRule>
    <cfRule type="cellIs" dxfId="1073" priority="1241" operator="equal">
      <formula>"Alto"</formula>
    </cfRule>
    <cfRule type="cellIs" dxfId="1072" priority="1242" operator="equal">
      <formula>"Moderado"</formula>
    </cfRule>
    <cfRule type="cellIs" dxfId="1071" priority="1243" operator="equal">
      <formula>"Bajo"</formula>
    </cfRule>
  </conditionalFormatting>
  <conditionalFormatting sqref="N112:N114">
    <cfRule type="containsText" dxfId="1070" priority="1239" operator="containsText" text="❌">
      <formula>NOT(ISERROR(SEARCH("❌",N112)))</formula>
    </cfRule>
  </conditionalFormatting>
  <conditionalFormatting sqref="AB115">
    <cfRule type="cellIs" dxfId="1069" priority="1234" operator="equal">
      <formula>"Muy Alta"</formula>
    </cfRule>
    <cfRule type="cellIs" dxfId="1068" priority="1235" operator="equal">
      <formula>"Alta"</formula>
    </cfRule>
    <cfRule type="cellIs" dxfId="1067" priority="1236" operator="equal">
      <formula>"Media"</formula>
    </cfRule>
    <cfRule type="cellIs" dxfId="1066" priority="1237" operator="equal">
      <formula>"Baja"</formula>
    </cfRule>
    <cfRule type="cellIs" dxfId="1065" priority="1238" operator="equal">
      <formula>"Muy Baja"</formula>
    </cfRule>
  </conditionalFormatting>
  <conditionalFormatting sqref="AD115">
    <cfRule type="cellIs" dxfId="1064" priority="1229" operator="equal">
      <formula>"Catastrófico"</formula>
    </cfRule>
    <cfRule type="cellIs" dxfId="1063" priority="1230" operator="equal">
      <formula>"Mayor"</formula>
    </cfRule>
    <cfRule type="cellIs" dxfId="1062" priority="1231" operator="equal">
      <formula>"Moderado"</formula>
    </cfRule>
    <cfRule type="cellIs" dxfId="1061" priority="1232" operator="equal">
      <formula>"Menor"</formula>
    </cfRule>
    <cfRule type="cellIs" dxfId="1060" priority="1233" operator="equal">
      <formula>"Leve"</formula>
    </cfRule>
  </conditionalFormatting>
  <conditionalFormatting sqref="AF115">
    <cfRule type="cellIs" dxfId="1059" priority="1225" operator="equal">
      <formula>"Extremo"</formula>
    </cfRule>
    <cfRule type="cellIs" dxfId="1058" priority="1226" operator="equal">
      <formula>"Alto"</formula>
    </cfRule>
    <cfRule type="cellIs" dxfId="1057" priority="1227" operator="equal">
      <formula>"Moderado"</formula>
    </cfRule>
    <cfRule type="cellIs" dxfId="1056" priority="1228" operator="equal">
      <formula>"Bajo"</formula>
    </cfRule>
  </conditionalFormatting>
  <conditionalFormatting sqref="AB116">
    <cfRule type="cellIs" dxfId="1055" priority="1220" operator="equal">
      <formula>"Muy Alta"</formula>
    </cfRule>
    <cfRule type="cellIs" dxfId="1054" priority="1221" operator="equal">
      <formula>"Alta"</formula>
    </cfRule>
    <cfRule type="cellIs" dxfId="1053" priority="1222" operator="equal">
      <formula>"Media"</formula>
    </cfRule>
    <cfRule type="cellIs" dxfId="1052" priority="1223" operator="equal">
      <formula>"Baja"</formula>
    </cfRule>
    <cfRule type="cellIs" dxfId="1051" priority="1224" operator="equal">
      <formula>"Muy Baja"</formula>
    </cfRule>
  </conditionalFormatting>
  <conditionalFormatting sqref="AD116">
    <cfRule type="cellIs" dxfId="1050" priority="1215" operator="equal">
      <formula>"Catastrófico"</formula>
    </cfRule>
    <cfRule type="cellIs" dxfId="1049" priority="1216" operator="equal">
      <formula>"Mayor"</formula>
    </cfRule>
    <cfRule type="cellIs" dxfId="1048" priority="1217" operator="equal">
      <formula>"Moderado"</formula>
    </cfRule>
    <cfRule type="cellIs" dxfId="1047" priority="1218" operator="equal">
      <formula>"Menor"</formula>
    </cfRule>
    <cfRule type="cellIs" dxfId="1046" priority="1219" operator="equal">
      <formula>"Leve"</formula>
    </cfRule>
  </conditionalFormatting>
  <conditionalFormatting sqref="AF116">
    <cfRule type="cellIs" dxfId="1045" priority="1211" operator="equal">
      <formula>"Extremo"</formula>
    </cfRule>
    <cfRule type="cellIs" dxfId="1044" priority="1212" operator="equal">
      <formula>"Alto"</formula>
    </cfRule>
    <cfRule type="cellIs" dxfId="1043" priority="1213" operator="equal">
      <formula>"Moderado"</formula>
    </cfRule>
    <cfRule type="cellIs" dxfId="1042" priority="1214" operator="equal">
      <formula>"Bajo"</formula>
    </cfRule>
  </conditionalFormatting>
  <conditionalFormatting sqref="AB117">
    <cfRule type="cellIs" dxfId="1041" priority="1206" operator="equal">
      <formula>"Muy Alta"</formula>
    </cfRule>
    <cfRule type="cellIs" dxfId="1040" priority="1207" operator="equal">
      <formula>"Alta"</formula>
    </cfRule>
    <cfRule type="cellIs" dxfId="1039" priority="1208" operator="equal">
      <formula>"Media"</formula>
    </cfRule>
    <cfRule type="cellIs" dxfId="1038" priority="1209" operator="equal">
      <formula>"Baja"</formula>
    </cfRule>
    <cfRule type="cellIs" dxfId="1037" priority="1210" operator="equal">
      <formula>"Muy Baja"</formula>
    </cfRule>
  </conditionalFormatting>
  <conditionalFormatting sqref="AD117">
    <cfRule type="cellIs" dxfId="1036" priority="1201" operator="equal">
      <formula>"Catastrófico"</formula>
    </cfRule>
    <cfRule type="cellIs" dxfId="1035" priority="1202" operator="equal">
      <formula>"Mayor"</formula>
    </cfRule>
    <cfRule type="cellIs" dxfId="1034" priority="1203" operator="equal">
      <formula>"Moderado"</formula>
    </cfRule>
    <cfRule type="cellIs" dxfId="1033" priority="1204" operator="equal">
      <formula>"Menor"</formula>
    </cfRule>
    <cfRule type="cellIs" dxfId="1032" priority="1205" operator="equal">
      <formula>"Leve"</formula>
    </cfRule>
  </conditionalFormatting>
  <conditionalFormatting sqref="AF117">
    <cfRule type="cellIs" dxfId="1031" priority="1197" operator="equal">
      <formula>"Extremo"</formula>
    </cfRule>
    <cfRule type="cellIs" dxfId="1030" priority="1198" operator="equal">
      <formula>"Alto"</formula>
    </cfRule>
    <cfRule type="cellIs" dxfId="1029" priority="1199" operator="equal">
      <formula>"Moderado"</formula>
    </cfRule>
    <cfRule type="cellIs" dxfId="1028" priority="1200" operator="equal">
      <formula>"Bajo"</formula>
    </cfRule>
  </conditionalFormatting>
  <conditionalFormatting sqref="K115">
    <cfRule type="cellIs" dxfId="1027" priority="1192" operator="equal">
      <formula>"Muy Alta"</formula>
    </cfRule>
    <cfRule type="cellIs" dxfId="1026" priority="1193" operator="equal">
      <formula>"Alta"</formula>
    </cfRule>
    <cfRule type="cellIs" dxfId="1025" priority="1194" operator="equal">
      <formula>"Media"</formula>
    </cfRule>
    <cfRule type="cellIs" dxfId="1024" priority="1195" operator="equal">
      <formula>"Baja"</formula>
    </cfRule>
    <cfRule type="cellIs" dxfId="1023" priority="1196" operator="equal">
      <formula>"Muy Baja"</formula>
    </cfRule>
  </conditionalFormatting>
  <conditionalFormatting sqref="O115">
    <cfRule type="cellIs" dxfId="1022" priority="1187" operator="equal">
      <formula>"Catastrófico"</formula>
    </cfRule>
    <cfRule type="cellIs" dxfId="1021" priority="1188" operator="equal">
      <formula>"Mayor"</formula>
    </cfRule>
    <cfRule type="cellIs" dxfId="1020" priority="1189" operator="equal">
      <formula>"Moderado"</formula>
    </cfRule>
    <cfRule type="cellIs" dxfId="1019" priority="1190" operator="equal">
      <formula>"Menor"</formula>
    </cfRule>
    <cfRule type="cellIs" dxfId="1018" priority="1191" operator="equal">
      <formula>"Leve"</formula>
    </cfRule>
  </conditionalFormatting>
  <conditionalFormatting sqref="Q115">
    <cfRule type="cellIs" dxfId="1017" priority="1183" operator="equal">
      <formula>"Extremo"</formula>
    </cfRule>
    <cfRule type="cellIs" dxfId="1016" priority="1184" operator="equal">
      <formula>"Alto"</formula>
    </cfRule>
    <cfRule type="cellIs" dxfId="1015" priority="1185" operator="equal">
      <formula>"Moderado"</formula>
    </cfRule>
    <cfRule type="cellIs" dxfId="1014" priority="1186" operator="equal">
      <formula>"Bajo"</formula>
    </cfRule>
  </conditionalFormatting>
  <conditionalFormatting sqref="N115:N117">
    <cfRule type="containsText" dxfId="1013" priority="1182" operator="containsText" text="❌">
      <formula>NOT(ISERROR(SEARCH("❌",N115)))</formula>
    </cfRule>
  </conditionalFormatting>
  <conditionalFormatting sqref="AB118">
    <cfRule type="cellIs" dxfId="1012" priority="1177" operator="equal">
      <formula>"Muy Alta"</formula>
    </cfRule>
    <cfRule type="cellIs" dxfId="1011" priority="1178" operator="equal">
      <formula>"Alta"</formula>
    </cfRule>
    <cfRule type="cellIs" dxfId="1010" priority="1179" operator="equal">
      <formula>"Media"</formula>
    </cfRule>
    <cfRule type="cellIs" dxfId="1009" priority="1180" operator="equal">
      <formula>"Baja"</formula>
    </cfRule>
    <cfRule type="cellIs" dxfId="1008" priority="1181" operator="equal">
      <formula>"Muy Baja"</formula>
    </cfRule>
  </conditionalFormatting>
  <conditionalFormatting sqref="AD118">
    <cfRule type="cellIs" dxfId="1007" priority="1172" operator="equal">
      <formula>"Catastrófico"</formula>
    </cfRule>
    <cfRule type="cellIs" dxfId="1006" priority="1173" operator="equal">
      <formula>"Mayor"</formula>
    </cfRule>
    <cfRule type="cellIs" dxfId="1005" priority="1174" operator="equal">
      <formula>"Moderado"</formula>
    </cfRule>
    <cfRule type="cellIs" dxfId="1004" priority="1175" operator="equal">
      <formula>"Menor"</formula>
    </cfRule>
    <cfRule type="cellIs" dxfId="1003" priority="1176" operator="equal">
      <formula>"Leve"</formula>
    </cfRule>
  </conditionalFormatting>
  <conditionalFormatting sqref="AF118">
    <cfRule type="cellIs" dxfId="1002" priority="1168" operator="equal">
      <formula>"Extremo"</formula>
    </cfRule>
    <cfRule type="cellIs" dxfId="1001" priority="1169" operator="equal">
      <formula>"Alto"</formula>
    </cfRule>
    <cfRule type="cellIs" dxfId="1000" priority="1170" operator="equal">
      <formula>"Moderado"</formula>
    </cfRule>
    <cfRule type="cellIs" dxfId="999" priority="1171" operator="equal">
      <formula>"Bajo"</formula>
    </cfRule>
  </conditionalFormatting>
  <conditionalFormatting sqref="AB119">
    <cfRule type="cellIs" dxfId="998" priority="1163" operator="equal">
      <formula>"Muy Alta"</formula>
    </cfRule>
    <cfRule type="cellIs" dxfId="997" priority="1164" operator="equal">
      <formula>"Alta"</formula>
    </cfRule>
    <cfRule type="cellIs" dxfId="996" priority="1165" operator="equal">
      <formula>"Media"</formula>
    </cfRule>
    <cfRule type="cellIs" dxfId="995" priority="1166" operator="equal">
      <formula>"Baja"</formula>
    </cfRule>
    <cfRule type="cellIs" dxfId="994" priority="1167" operator="equal">
      <formula>"Muy Baja"</formula>
    </cfRule>
  </conditionalFormatting>
  <conditionalFormatting sqref="AD119">
    <cfRule type="cellIs" dxfId="993" priority="1158" operator="equal">
      <formula>"Catastrófico"</formula>
    </cfRule>
    <cfRule type="cellIs" dxfId="992" priority="1159" operator="equal">
      <formula>"Mayor"</formula>
    </cfRule>
    <cfRule type="cellIs" dxfId="991" priority="1160" operator="equal">
      <formula>"Moderado"</formula>
    </cfRule>
    <cfRule type="cellIs" dxfId="990" priority="1161" operator="equal">
      <formula>"Menor"</formula>
    </cfRule>
    <cfRule type="cellIs" dxfId="989" priority="1162" operator="equal">
      <formula>"Leve"</formula>
    </cfRule>
  </conditionalFormatting>
  <conditionalFormatting sqref="AF119">
    <cfRule type="cellIs" dxfId="988" priority="1154" operator="equal">
      <formula>"Extremo"</formula>
    </cfRule>
    <cfRule type="cellIs" dxfId="987" priority="1155" operator="equal">
      <formula>"Alto"</formula>
    </cfRule>
    <cfRule type="cellIs" dxfId="986" priority="1156" operator="equal">
      <formula>"Moderado"</formula>
    </cfRule>
    <cfRule type="cellIs" dxfId="985" priority="1157" operator="equal">
      <formula>"Bajo"</formula>
    </cfRule>
  </conditionalFormatting>
  <conditionalFormatting sqref="AB120">
    <cfRule type="cellIs" dxfId="984" priority="1149" operator="equal">
      <formula>"Muy Alta"</formula>
    </cfRule>
    <cfRule type="cellIs" dxfId="983" priority="1150" operator="equal">
      <formula>"Alta"</formula>
    </cfRule>
    <cfRule type="cellIs" dxfId="982" priority="1151" operator="equal">
      <formula>"Media"</formula>
    </cfRule>
    <cfRule type="cellIs" dxfId="981" priority="1152" operator="equal">
      <formula>"Baja"</formula>
    </cfRule>
    <cfRule type="cellIs" dxfId="980" priority="1153" operator="equal">
      <formula>"Muy Baja"</formula>
    </cfRule>
  </conditionalFormatting>
  <conditionalFormatting sqref="AD120">
    <cfRule type="cellIs" dxfId="979" priority="1144" operator="equal">
      <formula>"Catastrófico"</formula>
    </cfRule>
    <cfRule type="cellIs" dxfId="978" priority="1145" operator="equal">
      <formula>"Mayor"</formula>
    </cfRule>
    <cfRule type="cellIs" dxfId="977" priority="1146" operator="equal">
      <formula>"Moderado"</formula>
    </cfRule>
    <cfRule type="cellIs" dxfId="976" priority="1147" operator="equal">
      <formula>"Menor"</formula>
    </cfRule>
    <cfRule type="cellIs" dxfId="975" priority="1148" operator="equal">
      <formula>"Leve"</formula>
    </cfRule>
  </conditionalFormatting>
  <conditionalFormatting sqref="AF120">
    <cfRule type="cellIs" dxfId="974" priority="1140" operator="equal">
      <formula>"Extremo"</formula>
    </cfRule>
    <cfRule type="cellIs" dxfId="973" priority="1141" operator="equal">
      <formula>"Alto"</formula>
    </cfRule>
    <cfRule type="cellIs" dxfId="972" priority="1142" operator="equal">
      <formula>"Moderado"</formula>
    </cfRule>
    <cfRule type="cellIs" dxfId="971" priority="1143" operator="equal">
      <formula>"Bajo"</formula>
    </cfRule>
  </conditionalFormatting>
  <conditionalFormatting sqref="K118">
    <cfRule type="cellIs" dxfId="970" priority="1135" operator="equal">
      <formula>"Muy Alta"</formula>
    </cfRule>
    <cfRule type="cellIs" dxfId="969" priority="1136" operator="equal">
      <formula>"Alta"</formula>
    </cfRule>
    <cfRule type="cellIs" dxfId="968" priority="1137" operator="equal">
      <formula>"Media"</formula>
    </cfRule>
    <cfRule type="cellIs" dxfId="967" priority="1138" operator="equal">
      <formula>"Baja"</formula>
    </cfRule>
    <cfRule type="cellIs" dxfId="966" priority="1139" operator="equal">
      <formula>"Muy Baja"</formula>
    </cfRule>
  </conditionalFormatting>
  <conditionalFormatting sqref="O118">
    <cfRule type="cellIs" dxfId="965" priority="1130" operator="equal">
      <formula>"Catastrófico"</formula>
    </cfRule>
    <cfRule type="cellIs" dxfId="964" priority="1131" operator="equal">
      <formula>"Mayor"</formula>
    </cfRule>
    <cfRule type="cellIs" dxfId="963" priority="1132" operator="equal">
      <formula>"Moderado"</formula>
    </cfRule>
    <cfRule type="cellIs" dxfId="962" priority="1133" operator="equal">
      <formula>"Menor"</formula>
    </cfRule>
    <cfRule type="cellIs" dxfId="961" priority="1134" operator="equal">
      <formula>"Leve"</formula>
    </cfRule>
  </conditionalFormatting>
  <conditionalFormatting sqref="Q118">
    <cfRule type="cellIs" dxfId="960" priority="1126" operator="equal">
      <formula>"Extremo"</formula>
    </cfRule>
    <cfRule type="cellIs" dxfId="959" priority="1127" operator="equal">
      <formula>"Alto"</formula>
    </cfRule>
    <cfRule type="cellIs" dxfId="958" priority="1128" operator="equal">
      <formula>"Moderado"</formula>
    </cfRule>
    <cfRule type="cellIs" dxfId="957" priority="1129" operator="equal">
      <formula>"Bajo"</formula>
    </cfRule>
  </conditionalFormatting>
  <conditionalFormatting sqref="N118:N120">
    <cfRule type="containsText" dxfId="956" priority="1125" operator="containsText" text="❌">
      <formula>NOT(ISERROR(SEARCH("❌",N118)))</formula>
    </cfRule>
  </conditionalFormatting>
  <conditionalFormatting sqref="AB121">
    <cfRule type="cellIs" dxfId="955" priority="1120" operator="equal">
      <formula>"Muy Alta"</formula>
    </cfRule>
    <cfRule type="cellIs" dxfId="954" priority="1121" operator="equal">
      <formula>"Alta"</formula>
    </cfRule>
    <cfRule type="cellIs" dxfId="953" priority="1122" operator="equal">
      <formula>"Media"</formula>
    </cfRule>
    <cfRule type="cellIs" dxfId="952" priority="1123" operator="equal">
      <formula>"Baja"</formula>
    </cfRule>
    <cfRule type="cellIs" dxfId="951" priority="1124" operator="equal">
      <formula>"Muy Baja"</formula>
    </cfRule>
  </conditionalFormatting>
  <conditionalFormatting sqref="AD121">
    <cfRule type="cellIs" dxfId="950" priority="1115" operator="equal">
      <formula>"Catastrófico"</formula>
    </cfRule>
    <cfRule type="cellIs" dxfId="949" priority="1116" operator="equal">
      <formula>"Mayor"</formula>
    </cfRule>
    <cfRule type="cellIs" dxfId="948" priority="1117" operator="equal">
      <formula>"Moderado"</formula>
    </cfRule>
    <cfRule type="cellIs" dxfId="947" priority="1118" operator="equal">
      <formula>"Menor"</formula>
    </cfRule>
    <cfRule type="cellIs" dxfId="946" priority="1119" operator="equal">
      <formula>"Leve"</formula>
    </cfRule>
  </conditionalFormatting>
  <conditionalFormatting sqref="AF121">
    <cfRule type="cellIs" dxfId="945" priority="1111" operator="equal">
      <formula>"Extremo"</formula>
    </cfRule>
    <cfRule type="cellIs" dxfId="944" priority="1112" operator="equal">
      <formula>"Alto"</formula>
    </cfRule>
    <cfRule type="cellIs" dxfId="943" priority="1113" operator="equal">
      <formula>"Moderado"</formula>
    </cfRule>
    <cfRule type="cellIs" dxfId="942" priority="1114" operator="equal">
      <formula>"Bajo"</formula>
    </cfRule>
  </conditionalFormatting>
  <conditionalFormatting sqref="AB122">
    <cfRule type="cellIs" dxfId="941" priority="1106" operator="equal">
      <formula>"Muy Alta"</formula>
    </cfRule>
    <cfRule type="cellIs" dxfId="940" priority="1107" operator="equal">
      <formula>"Alta"</formula>
    </cfRule>
    <cfRule type="cellIs" dxfId="939" priority="1108" operator="equal">
      <formula>"Media"</formula>
    </cfRule>
    <cfRule type="cellIs" dxfId="938" priority="1109" operator="equal">
      <formula>"Baja"</formula>
    </cfRule>
    <cfRule type="cellIs" dxfId="937" priority="1110" operator="equal">
      <formula>"Muy Baja"</formula>
    </cfRule>
  </conditionalFormatting>
  <conditionalFormatting sqref="AD122">
    <cfRule type="cellIs" dxfId="936" priority="1101" operator="equal">
      <formula>"Catastrófico"</formula>
    </cfRule>
    <cfRule type="cellIs" dxfId="935" priority="1102" operator="equal">
      <formula>"Mayor"</formula>
    </cfRule>
    <cfRule type="cellIs" dxfId="934" priority="1103" operator="equal">
      <formula>"Moderado"</formula>
    </cfRule>
    <cfRule type="cellIs" dxfId="933" priority="1104" operator="equal">
      <formula>"Menor"</formula>
    </cfRule>
    <cfRule type="cellIs" dxfId="932" priority="1105" operator="equal">
      <formula>"Leve"</formula>
    </cfRule>
  </conditionalFormatting>
  <conditionalFormatting sqref="AF122">
    <cfRule type="cellIs" dxfId="931" priority="1097" operator="equal">
      <formula>"Extremo"</formula>
    </cfRule>
    <cfRule type="cellIs" dxfId="930" priority="1098" operator="equal">
      <formula>"Alto"</formula>
    </cfRule>
    <cfRule type="cellIs" dxfId="929" priority="1099" operator="equal">
      <formula>"Moderado"</formula>
    </cfRule>
    <cfRule type="cellIs" dxfId="928" priority="1100" operator="equal">
      <formula>"Bajo"</formula>
    </cfRule>
  </conditionalFormatting>
  <conditionalFormatting sqref="AB123">
    <cfRule type="cellIs" dxfId="927" priority="1092" operator="equal">
      <formula>"Muy Alta"</formula>
    </cfRule>
    <cfRule type="cellIs" dxfId="926" priority="1093" operator="equal">
      <formula>"Alta"</formula>
    </cfRule>
    <cfRule type="cellIs" dxfId="925" priority="1094" operator="equal">
      <formula>"Media"</formula>
    </cfRule>
    <cfRule type="cellIs" dxfId="924" priority="1095" operator="equal">
      <formula>"Baja"</formula>
    </cfRule>
    <cfRule type="cellIs" dxfId="923" priority="1096" operator="equal">
      <formula>"Muy Baja"</formula>
    </cfRule>
  </conditionalFormatting>
  <conditionalFormatting sqref="AD123">
    <cfRule type="cellIs" dxfId="922" priority="1087" operator="equal">
      <formula>"Catastrófico"</formula>
    </cfRule>
    <cfRule type="cellIs" dxfId="921" priority="1088" operator="equal">
      <formula>"Mayor"</formula>
    </cfRule>
    <cfRule type="cellIs" dxfId="920" priority="1089" operator="equal">
      <formula>"Moderado"</formula>
    </cfRule>
    <cfRule type="cellIs" dxfId="919" priority="1090" operator="equal">
      <formula>"Menor"</formula>
    </cfRule>
    <cfRule type="cellIs" dxfId="918" priority="1091" operator="equal">
      <formula>"Leve"</formula>
    </cfRule>
  </conditionalFormatting>
  <conditionalFormatting sqref="AF123">
    <cfRule type="cellIs" dxfId="917" priority="1083" operator="equal">
      <formula>"Extremo"</formula>
    </cfRule>
    <cfRule type="cellIs" dxfId="916" priority="1084" operator="equal">
      <formula>"Alto"</formula>
    </cfRule>
    <cfRule type="cellIs" dxfId="915" priority="1085" operator="equal">
      <formula>"Moderado"</formula>
    </cfRule>
    <cfRule type="cellIs" dxfId="914" priority="1086" operator="equal">
      <formula>"Bajo"</formula>
    </cfRule>
  </conditionalFormatting>
  <conditionalFormatting sqref="K121">
    <cfRule type="cellIs" dxfId="913" priority="1078" operator="equal">
      <formula>"Muy Alta"</formula>
    </cfRule>
    <cfRule type="cellIs" dxfId="912" priority="1079" operator="equal">
      <formula>"Alta"</formula>
    </cfRule>
    <cfRule type="cellIs" dxfId="911" priority="1080" operator="equal">
      <formula>"Media"</formula>
    </cfRule>
    <cfRule type="cellIs" dxfId="910" priority="1081" operator="equal">
      <formula>"Baja"</formula>
    </cfRule>
    <cfRule type="cellIs" dxfId="909" priority="1082" operator="equal">
      <formula>"Muy Baja"</formula>
    </cfRule>
  </conditionalFormatting>
  <conditionalFormatting sqref="O121">
    <cfRule type="cellIs" dxfId="908" priority="1073" operator="equal">
      <formula>"Catastrófico"</formula>
    </cfRule>
    <cfRule type="cellIs" dxfId="907" priority="1074" operator="equal">
      <formula>"Mayor"</formula>
    </cfRule>
    <cfRule type="cellIs" dxfId="906" priority="1075" operator="equal">
      <formula>"Moderado"</formula>
    </cfRule>
    <cfRule type="cellIs" dxfId="905" priority="1076" operator="equal">
      <formula>"Menor"</formula>
    </cfRule>
    <cfRule type="cellIs" dxfId="904" priority="1077" operator="equal">
      <formula>"Leve"</formula>
    </cfRule>
  </conditionalFormatting>
  <conditionalFormatting sqref="Q121">
    <cfRule type="cellIs" dxfId="903" priority="1069" operator="equal">
      <formula>"Extremo"</formula>
    </cfRule>
    <cfRule type="cellIs" dxfId="902" priority="1070" operator="equal">
      <formula>"Alto"</formula>
    </cfRule>
    <cfRule type="cellIs" dxfId="901" priority="1071" operator="equal">
      <formula>"Moderado"</formula>
    </cfRule>
    <cfRule type="cellIs" dxfId="900" priority="1072" operator="equal">
      <formula>"Bajo"</formula>
    </cfRule>
  </conditionalFormatting>
  <conditionalFormatting sqref="N121:N123">
    <cfRule type="containsText" dxfId="899" priority="1068" operator="containsText" text="❌">
      <formula>NOT(ISERROR(SEARCH("❌",N121)))</formula>
    </cfRule>
  </conditionalFormatting>
  <conditionalFormatting sqref="AB124">
    <cfRule type="cellIs" dxfId="898" priority="1063" operator="equal">
      <formula>"Muy Alta"</formula>
    </cfRule>
    <cfRule type="cellIs" dxfId="897" priority="1064" operator="equal">
      <formula>"Alta"</formula>
    </cfRule>
    <cfRule type="cellIs" dxfId="896" priority="1065" operator="equal">
      <formula>"Media"</formula>
    </cfRule>
    <cfRule type="cellIs" dxfId="895" priority="1066" operator="equal">
      <formula>"Baja"</formula>
    </cfRule>
    <cfRule type="cellIs" dxfId="894" priority="1067" operator="equal">
      <formula>"Muy Baja"</formula>
    </cfRule>
  </conditionalFormatting>
  <conditionalFormatting sqref="AD124">
    <cfRule type="cellIs" dxfId="893" priority="1058" operator="equal">
      <formula>"Catastrófico"</formula>
    </cfRule>
    <cfRule type="cellIs" dxfId="892" priority="1059" operator="equal">
      <formula>"Mayor"</formula>
    </cfRule>
    <cfRule type="cellIs" dxfId="891" priority="1060" operator="equal">
      <formula>"Moderado"</formula>
    </cfRule>
    <cfRule type="cellIs" dxfId="890" priority="1061" operator="equal">
      <formula>"Menor"</formula>
    </cfRule>
    <cfRule type="cellIs" dxfId="889" priority="1062" operator="equal">
      <formula>"Leve"</formula>
    </cfRule>
  </conditionalFormatting>
  <conditionalFormatting sqref="AF124">
    <cfRule type="cellIs" dxfId="888" priority="1054" operator="equal">
      <formula>"Extremo"</formula>
    </cfRule>
    <cfRule type="cellIs" dxfId="887" priority="1055" operator="equal">
      <formula>"Alto"</formula>
    </cfRule>
    <cfRule type="cellIs" dxfId="886" priority="1056" operator="equal">
      <formula>"Moderado"</formula>
    </cfRule>
    <cfRule type="cellIs" dxfId="885" priority="1057" operator="equal">
      <formula>"Bajo"</formula>
    </cfRule>
  </conditionalFormatting>
  <conditionalFormatting sqref="AB125">
    <cfRule type="cellIs" dxfId="884" priority="1049" operator="equal">
      <formula>"Muy Alta"</formula>
    </cfRule>
    <cfRule type="cellIs" dxfId="883" priority="1050" operator="equal">
      <formula>"Alta"</formula>
    </cfRule>
    <cfRule type="cellIs" dxfId="882" priority="1051" operator="equal">
      <formula>"Media"</formula>
    </cfRule>
    <cfRule type="cellIs" dxfId="881" priority="1052" operator="equal">
      <formula>"Baja"</formula>
    </cfRule>
    <cfRule type="cellIs" dxfId="880" priority="1053" operator="equal">
      <formula>"Muy Baja"</formula>
    </cfRule>
  </conditionalFormatting>
  <conditionalFormatting sqref="AD125">
    <cfRule type="cellIs" dxfId="879" priority="1044" operator="equal">
      <formula>"Catastrófico"</formula>
    </cfRule>
    <cfRule type="cellIs" dxfId="878" priority="1045" operator="equal">
      <formula>"Mayor"</formula>
    </cfRule>
    <cfRule type="cellIs" dxfId="877" priority="1046" operator="equal">
      <formula>"Moderado"</formula>
    </cfRule>
    <cfRule type="cellIs" dxfId="876" priority="1047" operator="equal">
      <formula>"Menor"</formula>
    </cfRule>
    <cfRule type="cellIs" dxfId="875" priority="1048" operator="equal">
      <formula>"Leve"</formula>
    </cfRule>
  </conditionalFormatting>
  <conditionalFormatting sqref="AF125">
    <cfRule type="cellIs" dxfId="874" priority="1040" operator="equal">
      <formula>"Extremo"</formula>
    </cfRule>
    <cfRule type="cellIs" dxfId="873" priority="1041" operator="equal">
      <formula>"Alto"</formula>
    </cfRule>
    <cfRule type="cellIs" dxfId="872" priority="1042" operator="equal">
      <formula>"Moderado"</formula>
    </cfRule>
    <cfRule type="cellIs" dxfId="871" priority="1043" operator="equal">
      <formula>"Bajo"</formula>
    </cfRule>
  </conditionalFormatting>
  <conditionalFormatting sqref="AB126:AB129">
    <cfRule type="cellIs" dxfId="870" priority="1035" operator="equal">
      <formula>"Muy Alta"</formula>
    </cfRule>
    <cfRule type="cellIs" dxfId="869" priority="1036" operator="equal">
      <formula>"Alta"</formula>
    </cfRule>
    <cfRule type="cellIs" dxfId="868" priority="1037" operator="equal">
      <formula>"Media"</formula>
    </cfRule>
    <cfRule type="cellIs" dxfId="867" priority="1038" operator="equal">
      <formula>"Baja"</formula>
    </cfRule>
    <cfRule type="cellIs" dxfId="866" priority="1039" operator="equal">
      <formula>"Muy Baja"</formula>
    </cfRule>
  </conditionalFormatting>
  <conditionalFormatting sqref="AD126:AD129">
    <cfRule type="cellIs" dxfId="865" priority="1030" operator="equal">
      <formula>"Catastrófico"</formula>
    </cfRule>
    <cfRule type="cellIs" dxfId="864" priority="1031" operator="equal">
      <formula>"Mayor"</formula>
    </cfRule>
    <cfRule type="cellIs" dxfId="863" priority="1032" operator="equal">
      <formula>"Moderado"</formula>
    </cfRule>
    <cfRule type="cellIs" dxfId="862" priority="1033" operator="equal">
      <formula>"Menor"</formula>
    </cfRule>
    <cfRule type="cellIs" dxfId="861" priority="1034" operator="equal">
      <formula>"Leve"</formula>
    </cfRule>
  </conditionalFormatting>
  <conditionalFormatting sqref="AF126:AF129">
    <cfRule type="cellIs" dxfId="860" priority="1026" operator="equal">
      <formula>"Extremo"</formula>
    </cfRule>
    <cfRule type="cellIs" dxfId="859" priority="1027" operator="equal">
      <formula>"Alto"</formula>
    </cfRule>
    <cfRule type="cellIs" dxfId="858" priority="1028" operator="equal">
      <formula>"Moderado"</formula>
    </cfRule>
    <cfRule type="cellIs" dxfId="857" priority="1029" operator="equal">
      <formula>"Bajo"</formula>
    </cfRule>
  </conditionalFormatting>
  <conditionalFormatting sqref="K124">
    <cfRule type="cellIs" dxfId="856" priority="1021" operator="equal">
      <formula>"Muy Alta"</formula>
    </cfRule>
    <cfRule type="cellIs" dxfId="855" priority="1022" operator="equal">
      <formula>"Alta"</formula>
    </cfRule>
    <cfRule type="cellIs" dxfId="854" priority="1023" operator="equal">
      <formula>"Media"</formula>
    </cfRule>
    <cfRule type="cellIs" dxfId="853" priority="1024" operator="equal">
      <formula>"Baja"</formula>
    </cfRule>
    <cfRule type="cellIs" dxfId="852" priority="1025" operator="equal">
      <formula>"Muy Baja"</formula>
    </cfRule>
  </conditionalFormatting>
  <conditionalFormatting sqref="O124">
    <cfRule type="cellIs" dxfId="851" priority="1016" operator="equal">
      <formula>"Catastrófico"</formula>
    </cfRule>
    <cfRule type="cellIs" dxfId="850" priority="1017" operator="equal">
      <formula>"Mayor"</formula>
    </cfRule>
    <cfRule type="cellIs" dxfId="849" priority="1018" operator="equal">
      <formula>"Moderado"</formula>
    </cfRule>
    <cfRule type="cellIs" dxfId="848" priority="1019" operator="equal">
      <formula>"Menor"</formula>
    </cfRule>
    <cfRule type="cellIs" dxfId="847" priority="1020" operator="equal">
      <formula>"Leve"</formula>
    </cfRule>
  </conditionalFormatting>
  <conditionalFormatting sqref="Q124">
    <cfRule type="cellIs" dxfId="846" priority="1012" operator="equal">
      <formula>"Extremo"</formula>
    </cfRule>
    <cfRule type="cellIs" dxfId="845" priority="1013" operator="equal">
      <formula>"Alto"</formula>
    </cfRule>
    <cfRule type="cellIs" dxfId="844" priority="1014" operator="equal">
      <formula>"Moderado"</formula>
    </cfRule>
    <cfRule type="cellIs" dxfId="843" priority="1015" operator="equal">
      <formula>"Bajo"</formula>
    </cfRule>
  </conditionalFormatting>
  <conditionalFormatting sqref="N124:N129">
    <cfRule type="containsText" dxfId="842" priority="1011" operator="containsText" text="❌">
      <formula>NOT(ISERROR(SEARCH("❌",N124)))</formula>
    </cfRule>
  </conditionalFormatting>
  <conditionalFormatting sqref="AB130">
    <cfRule type="cellIs" dxfId="841" priority="1006" operator="equal">
      <formula>"Muy Alta"</formula>
    </cfRule>
    <cfRule type="cellIs" dxfId="840" priority="1007" operator="equal">
      <formula>"Alta"</formula>
    </cfRule>
    <cfRule type="cellIs" dxfId="839" priority="1008" operator="equal">
      <formula>"Media"</formula>
    </cfRule>
    <cfRule type="cellIs" dxfId="838" priority="1009" operator="equal">
      <formula>"Baja"</formula>
    </cfRule>
    <cfRule type="cellIs" dxfId="837" priority="1010" operator="equal">
      <formula>"Muy Baja"</formula>
    </cfRule>
  </conditionalFormatting>
  <conditionalFormatting sqref="AD130">
    <cfRule type="cellIs" dxfId="836" priority="1001" operator="equal">
      <formula>"Catastrófico"</formula>
    </cfRule>
    <cfRule type="cellIs" dxfId="835" priority="1002" operator="equal">
      <formula>"Mayor"</formula>
    </cfRule>
    <cfRule type="cellIs" dxfId="834" priority="1003" operator="equal">
      <formula>"Moderado"</formula>
    </cfRule>
    <cfRule type="cellIs" dxfId="833" priority="1004" operator="equal">
      <formula>"Menor"</formula>
    </cfRule>
    <cfRule type="cellIs" dxfId="832" priority="1005" operator="equal">
      <formula>"Leve"</formula>
    </cfRule>
  </conditionalFormatting>
  <conditionalFormatting sqref="AF130">
    <cfRule type="cellIs" dxfId="831" priority="997" operator="equal">
      <formula>"Extremo"</formula>
    </cfRule>
    <cfRule type="cellIs" dxfId="830" priority="998" operator="equal">
      <formula>"Alto"</formula>
    </cfRule>
    <cfRule type="cellIs" dxfId="829" priority="999" operator="equal">
      <formula>"Moderado"</formula>
    </cfRule>
    <cfRule type="cellIs" dxfId="828" priority="1000" operator="equal">
      <formula>"Bajo"</formula>
    </cfRule>
  </conditionalFormatting>
  <conditionalFormatting sqref="AB131">
    <cfRule type="cellIs" dxfId="827" priority="992" operator="equal">
      <formula>"Muy Alta"</formula>
    </cfRule>
    <cfRule type="cellIs" dxfId="826" priority="993" operator="equal">
      <formula>"Alta"</formula>
    </cfRule>
    <cfRule type="cellIs" dxfId="825" priority="994" operator="equal">
      <formula>"Media"</formula>
    </cfRule>
    <cfRule type="cellIs" dxfId="824" priority="995" operator="equal">
      <formula>"Baja"</formula>
    </cfRule>
    <cfRule type="cellIs" dxfId="823" priority="996" operator="equal">
      <formula>"Muy Baja"</formula>
    </cfRule>
  </conditionalFormatting>
  <conditionalFormatting sqref="AD131">
    <cfRule type="cellIs" dxfId="822" priority="987" operator="equal">
      <formula>"Catastrófico"</formula>
    </cfRule>
    <cfRule type="cellIs" dxfId="821" priority="988" operator="equal">
      <formula>"Mayor"</formula>
    </cfRule>
    <cfRule type="cellIs" dxfId="820" priority="989" operator="equal">
      <formula>"Moderado"</formula>
    </cfRule>
    <cfRule type="cellIs" dxfId="819" priority="990" operator="equal">
      <formula>"Menor"</formula>
    </cfRule>
    <cfRule type="cellIs" dxfId="818" priority="991" operator="equal">
      <formula>"Leve"</formula>
    </cfRule>
  </conditionalFormatting>
  <conditionalFormatting sqref="AF131">
    <cfRule type="cellIs" dxfId="817" priority="983" operator="equal">
      <formula>"Extremo"</formula>
    </cfRule>
    <cfRule type="cellIs" dxfId="816" priority="984" operator="equal">
      <formula>"Alto"</formula>
    </cfRule>
    <cfRule type="cellIs" dxfId="815" priority="985" operator="equal">
      <formula>"Moderado"</formula>
    </cfRule>
    <cfRule type="cellIs" dxfId="814" priority="986" operator="equal">
      <formula>"Bajo"</formula>
    </cfRule>
  </conditionalFormatting>
  <conditionalFormatting sqref="AB132">
    <cfRule type="cellIs" dxfId="813" priority="978" operator="equal">
      <formula>"Muy Alta"</formula>
    </cfRule>
    <cfRule type="cellIs" dxfId="812" priority="979" operator="equal">
      <formula>"Alta"</formula>
    </cfRule>
    <cfRule type="cellIs" dxfId="811" priority="980" operator="equal">
      <formula>"Media"</formula>
    </cfRule>
    <cfRule type="cellIs" dxfId="810" priority="981" operator="equal">
      <formula>"Baja"</formula>
    </cfRule>
    <cfRule type="cellIs" dxfId="809" priority="982" operator="equal">
      <formula>"Muy Baja"</formula>
    </cfRule>
  </conditionalFormatting>
  <conditionalFormatting sqref="AD132">
    <cfRule type="cellIs" dxfId="808" priority="973" operator="equal">
      <formula>"Catastrófico"</formula>
    </cfRule>
    <cfRule type="cellIs" dxfId="807" priority="974" operator="equal">
      <formula>"Mayor"</formula>
    </cfRule>
    <cfRule type="cellIs" dxfId="806" priority="975" operator="equal">
      <formula>"Moderado"</formula>
    </cfRule>
    <cfRule type="cellIs" dxfId="805" priority="976" operator="equal">
      <formula>"Menor"</formula>
    </cfRule>
    <cfRule type="cellIs" dxfId="804" priority="977" operator="equal">
      <formula>"Leve"</formula>
    </cfRule>
  </conditionalFormatting>
  <conditionalFormatting sqref="AF132">
    <cfRule type="cellIs" dxfId="803" priority="969" operator="equal">
      <formula>"Extremo"</formula>
    </cfRule>
    <cfRule type="cellIs" dxfId="802" priority="970" operator="equal">
      <formula>"Alto"</formula>
    </cfRule>
    <cfRule type="cellIs" dxfId="801" priority="971" operator="equal">
      <formula>"Moderado"</formula>
    </cfRule>
    <cfRule type="cellIs" dxfId="800" priority="972" operator="equal">
      <formula>"Bajo"</formula>
    </cfRule>
  </conditionalFormatting>
  <conditionalFormatting sqref="K130">
    <cfRule type="cellIs" dxfId="799" priority="964" operator="equal">
      <formula>"Muy Alta"</formula>
    </cfRule>
    <cfRule type="cellIs" dxfId="798" priority="965" operator="equal">
      <formula>"Alta"</formula>
    </cfRule>
    <cfRule type="cellIs" dxfId="797" priority="966" operator="equal">
      <formula>"Media"</formula>
    </cfRule>
    <cfRule type="cellIs" dxfId="796" priority="967" operator="equal">
      <formula>"Baja"</formula>
    </cfRule>
    <cfRule type="cellIs" dxfId="795" priority="968" operator="equal">
      <formula>"Muy Baja"</formula>
    </cfRule>
  </conditionalFormatting>
  <conditionalFormatting sqref="O130">
    <cfRule type="cellIs" dxfId="794" priority="959" operator="equal">
      <formula>"Catastrófico"</formula>
    </cfRule>
    <cfRule type="cellIs" dxfId="793" priority="960" operator="equal">
      <formula>"Mayor"</formula>
    </cfRule>
    <cfRule type="cellIs" dxfId="792" priority="961" operator="equal">
      <formula>"Moderado"</formula>
    </cfRule>
    <cfRule type="cellIs" dxfId="791" priority="962" operator="equal">
      <formula>"Menor"</formula>
    </cfRule>
    <cfRule type="cellIs" dxfId="790" priority="963" operator="equal">
      <formula>"Leve"</formula>
    </cfRule>
  </conditionalFormatting>
  <conditionalFormatting sqref="Q130">
    <cfRule type="cellIs" dxfId="789" priority="955" operator="equal">
      <formula>"Extremo"</formula>
    </cfRule>
    <cfRule type="cellIs" dxfId="788" priority="956" operator="equal">
      <formula>"Alto"</formula>
    </cfRule>
    <cfRule type="cellIs" dxfId="787" priority="957" operator="equal">
      <formula>"Moderado"</formula>
    </cfRule>
    <cfRule type="cellIs" dxfId="786" priority="958" operator="equal">
      <formula>"Bajo"</formula>
    </cfRule>
  </conditionalFormatting>
  <conditionalFormatting sqref="N130:N132">
    <cfRule type="containsText" dxfId="785" priority="954" operator="containsText" text="❌">
      <formula>NOT(ISERROR(SEARCH("❌",N130)))</formula>
    </cfRule>
  </conditionalFormatting>
  <conditionalFormatting sqref="AB130:AB132">
    <cfRule type="cellIs" dxfId="784" priority="949" operator="equal">
      <formula>"Muy Alta"</formula>
    </cfRule>
    <cfRule type="cellIs" dxfId="783" priority="950" operator="equal">
      <formula>"Alta"</formula>
    </cfRule>
    <cfRule type="cellIs" dxfId="782" priority="951" operator="equal">
      <formula>"Media"</formula>
    </cfRule>
    <cfRule type="cellIs" dxfId="781" priority="952" operator="equal">
      <formula>"Baja"</formula>
    </cfRule>
    <cfRule type="cellIs" dxfId="780" priority="953" operator="equal">
      <formula>"Muy Baja"</formula>
    </cfRule>
  </conditionalFormatting>
  <conditionalFormatting sqref="AD130:AD132">
    <cfRule type="cellIs" dxfId="779" priority="944" operator="equal">
      <formula>"Catastrófico"</formula>
    </cfRule>
    <cfRule type="cellIs" dxfId="778" priority="945" operator="equal">
      <formula>"Mayor"</formula>
    </cfRule>
    <cfRule type="cellIs" dxfId="777" priority="946" operator="equal">
      <formula>"Moderado"</formula>
    </cfRule>
    <cfRule type="cellIs" dxfId="776" priority="947" operator="equal">
      <formula>"Menor"</formula>
    </cfRule>
    <cfRule type="cellIs" dxfId="775" priority="948" operator="equal">
      <formula>"Leve"</formula>
    </cfRule>
  </conditionalFormatting>
  <conditionalFormatting sqref="AF130:AF132">
    <cfRule type="cellIs" dxfId="774" priority="940" operator="equal">
      <formula>"Extremo"</formula>
    </cfRule>
    <cfRule type="cellIs" dxfId="773" priority="941" operator="equal">
      <formula>"Alto"</formula>
    </cfRule>
    <cfRule type="cellIs" dxfId="772" priority="942" operator="equal">
      <formula>"Moderado"</formula>
    </cfRule>
    <cfRule type="cellIs" dxfId="771" priority="943" operator="equal">
      <formula>"Bajo"</formula>
    </cfRule>
  </conditionalFormatting>
  <conditionalFormatting sqref="N130:N132">
    <cfRule type="containsText" dxfId="770" priority="939" operator="containsText" text="❌">
      <formula>NOT(ISERROR(SEARCH("❌",N130)))</formula>
    </cfRule>
  </conditionalFormatting>
  <conditionalFormatting sqref="AB133">
    <cfRule type="cellIs" dxfId="769" priority="934" operator="equal">
      <formula>"Muy Alta"</formula>
    </cfRule>
    <cfRule type="cellIs" dxfId="768" priority="935" operator="equal">
      <formula>"Alta"</formula>
    </cfRule>
    <cfRule type="cellIs" dxfId="767" priority="936" operator="equal">
      <formula>"Media"</formula>
    </cfRule>
    <cfRule type="cellIs" dxfId="766" priority="937" operator="equal">
      <formula>"Baja"</formula>
    </cfRule>
    <cfRule type="cellIs" dxfId="765" priority="938" operator="equal">
      <formula>"Muy Baja"</formula>
    </cfRule>
  </conditionalFormatting>
  <conditionalFormatting sqref="AD133">
    <cfRule type="cellIs" dxfId="764" priority="929" operator="equal">
      <formula>"Catastrófico"</formula>
    </cfRule>
    <cfRule type="cellIs" dxfId="763" priority="930" operator="equal">
      <formula>"Mayor"</formula>
    </cfRule>
    <cfRule type="cellIs" dxfId="762" priority="931" operator="equal">
      <formula>"Moderado"</formula>
    </cfRule>
    <cfRule type="cellIs" dxfId="761" priority="932" operator="equal">
      <formula>"Menor"</formula>
    </cfRule>
    <cfRule type="cellIs" dxfId="760" priority="933" operator="equal">
      <formula>"Leve"</formula>
    </cfRule>
  </conditionalFormatting>
  <conditionalFormatting sqref="AF133">
    <cfRule type="cellIs" dxfId="759" priority="925" operator="equal">
      <formula>"Extremo"</formula>
    </cfRule>
    <cfRule type="cellIs" dxfId="758" priority="926" operator="equal">
      <formula>"Alto"</formula>
    </cfRule>
    <cfRule type="cellIs" dxfId="757" priority="927" operator="equal">
      <formula>"Moderado"</formula>
    </cfRule>
    <cfRule type="cellIs" dxfId="756" priority="928" operator="equal">
      <formula>"Bajo"</formula>
    </cfRule>
  </conditionalFormatting>
  <conditionalFormatting sqref="AB134">
    <cfRule type="cellIs" dxfId="755" priority="920" operator="equal">
      <formula>"Muy Alta"</formula>
    </cfRule>
    <cfRule type="cellIs" dxfId="754" priority="921" operator="equal">
      <formula>"Alta"</formula>
    </cfRule>
    <cfRule type="cellIs" dxfId="753" priority="922" operator="equal">
      <formula>"Media"</formula>
    </cfRule>
    <cfRule type="cellIs" dxfId="752" priority="923" operator="equal">
      <formula>"Baja"</formula>
    </cfRule>
    <cfRule type="cellIs" dxfId="751" priority="924" operator="equal">
      <formula>"Muy Baja"</formula>
    </cfRule>
  </conditionalFormatting>
  <conditionalFormatting sqref="AD134">
    <cfRule type="cellIs" dxfId="750" priority="915" operator="equal">
      <formula>"Catastrófico"</formula>
    </cfRule>
    <cfRule type="cellIs" dxfId="749" priority="916" operator="equal">
      <formula>"Mayor"</formula>
    </cfRule>
    <cfRule type="cellIs" dxfId="748" priority="917" operator="equal">
      <formula>"Moderado"</formula>
    </cfRule>
    <cfRule type="cellIs" dxfId="747" priority="918" operator="equal">
      <formula>"Menor"</formula>
    </cfRule>
    <cfRule type="cellIs" dxfId="746" priority="919" operator="equal">
      <formula>"Leve"</formula>
    </cfRule>
  </conditionalFormatting>
  <conditionalFormatting sqref="AF134">
    <cfRule type="cellIs" dxfId="745" priority="911" operator="equal">
      <formula>"Extremo"</formula>
    </cfRule>
    <cfRule type="cellIs" dxfId="744" priority="912" operator="equal">
      <formula>"Alto"</formula>
    </cfRule>
    <cfRule type="cellIs" dxfId="743" priority="913" operator="equal">
      <formula>"Moderado"</formula>
    </cfRule>
    <cfRule type="cellIs" dxfId="742" priority="914" operator="equal">
      <formula>"Bajo"</formula>
    </cfRule>
  </conditionalFormatting>
  <conditionalFormatting sqref="AB135">
    <cfRule type="cellIs" dxfId="741" priority="906" operator="equal">
      <formula>"Muy Alta"</formula>
    </cfRule>
    <cfRule type="cellIs" dxfId="740" priority="907" operator="equal">
      <formula>"Alta"</formula>
    </cfRule>
    <cfRule type="cellIs" dxfId="739" priority="908" operator="equal">
      <formula>"Media"</formula>
    </cfRule>
    <cfRule type="cellIs" dxfId="738" priority="909" operator="equal">
      <formula>"Baja"</formula>
    </cfRule>
    <cfRule type="cellIs" dxfId="737" priority="910" operator="equal">
      <formula>"Muy Baja"</formula>
    </cfRule>
  </conditionalFormatting>
  <conditionalFormatting sqref="AD135">
    <cfRule type="cellIs" dxfId="736" priority="901" operator="equal">
      <formula>"Catastrófico"</formula>
    </cfRule>
    <cfRule type="cellIs" dxfId="735" priority="902" operator="equal">
      <formula>"Mayor"</formula>
    </cfRule>
    <cfRule type="cellIs" dxfId="734" priority="903" operator="equal">
      <formula>"Moderado"</formula>
    </cfRule>
    <cfRule type="cellIs" dxfId="733" priority="904" operator="equal">
      <formula>"Menor"</formula>
    </cfRule>
    <cfRule type="cellIs" dxfId="732" priority="905" operator="equal">
      <formula>"Leve"</formula>
    </cfRule>
  </conditionalFormatting>
  <conditionalFormatting sqref="AF135">
    <cfRule type="cellIs" dxfId="731" priority="897" operator="equal">
      <formula>"Extremo"</formula>
    </cfRule>
    <cfRule type="cellIs" dxfId="730" priority="898" operator="equal">
      <formula>"Alto"</formula>
    </cfRule>
    <cfRule type="cellIs" dxfId="729" priority="899" operator="equal">
      <formula>"Moderado"</formula>
    </cfRule>
    <cfRule type="cellIs" dxfId="728" priority="900" operator="equal">
      <formula>"Bajo"</formula>
    </cfRule>
  </conditionalFormatting>
  <conditionalFormatting sqref="K133">
    <cfRule type="cellIs" dxfId="727" priority="892" operator="equal">
      <formula>"Muy Alta"</formula>
    </cfRule>
    <cfRule type="cellIs" dxfId="726" priority="893" operator="equal">
      <formula>"Alta"</formula>
    </cfRule>
    <cfRule type="cellIs" dxfId="725" priority="894" operator="equal">
      <formula>"Media"</formula>
    </cfRule>
    <cfRule type="cellIs" dxfId="724" priority="895" operator="equal">
      <formula>"Baja"</formula>
    </cfRule>
    <cfRule type="cellIs" dxfId="723" priority="896" operator="equal">
      <formula>"Muy Baja"</formula>
    </cfRule>
  </conditionalFormatting>
  <conditionalFormatting sqref="O133">
    <cfRule type="cellIs" dxfId="722" priority="887" operator="equal">
      <formula>"Catastrófico"</formula>
    </cfRule>
    <cfRule type="cellIs" dxfId="721" priority="888" operator="equal">
      <formula>"Mayor"</formula>
    </cfRule>
    <cfRule type="cellIs" dxfId="720" priority="889" operator="equal">
      <formula>"Moderado"</formula>
    </cfRule>
    <cfRule type="cellIs" dxfId="719" priority="890" operator="equal">
      <formula>"Menor"</formula>
    </cfRule>
    <cfRule type="cellIs" dxfId="718" priority="891" operator="equal">
      <formula>"Leve"</formula>
    </cfRule>
  </conditionalFormatting>
  <conditionalFormatting sqref="Q133">
    <cfRule type="cellIs" dxfId="717" priority="883" operator="equal">
      <formula>"Extremo"</formula>
    </cfRule>
    <cfRule type="cellIs" dxfId="716" priority="884" operator="equal">
      <formula>"Alto"</formula>
    </cfRule>
    <cfRule type="cellIs" dxfId="715" priority="885" operator="equal">
      <formula>"Moderado"</formula>
    </cfRule>
    <cfRule type="cellIs" dxfId="714" priority="886" operator="equal">
      <formula>"Bajo"</formula>
    </cfRule>
  </conditionalFormatting>
  <conditionalFormatting sqref="N133:N135">
    <cfRule type="containsText" dxfId="713" priority="882" operator="containsText" text="❌">
      <formula>NOT(ISERROR(SEARCH("❌",N133)))</formula>
    </cfRule>
  </conditionalFormatting>
  <conditionalFormatting sqref="AB133:AB135">
    <cfRule type="cellIs" dxfId="712" priority="877" operator="equal">
      <formula>"Muy Alta"</formula>
    </cfRule>
    <cfRule type="cellIs" dxfId="711" priority="878" operator="equal">
      <formula>"Alta"</formula>
    </cfRule>
    <cfRule type="cellIs" dxfId="710" priority="879" operator="equal">
      <formula>"Media"</formula>
    </cfRule>
    <cfRule type="cellIs" dxfId="709" priority="880" operator="equal">
      <formula>"Baja"</formula>
    </cfRule>
    <cfRule type="cellIs" dxfId="708" priority="881" operator="equal">
      <formula>"Muy Baja"</formula>
    </cfRule>
  </conditionalFormatting>
  <conditionalFormatting sqref="AD133:AD135">
    <cfRule type="cellIs" dxfId="707" priority="872" operator="equal">
      <formula>"Catastrófico"</formula>
    </cfRule>
    <cfRule type="cellIs" dxfId="706" priority="873" operator="equal">
      <formula>"Mayor"</formula>
    </cfRule>
    <cfRule type="cellIs" dxfId="705" priority="874" operator="equal">
      <formula>"Moderado"</formula>
    </cfRule>
    <cfRule type="cellIs" dxfId="704" priority="875" operator="equal">
      <formula>"Menor"</formula>
    </cfRule>
    <cfRule type="cellIs" dxfId="703" priority="876" operator="equal">
      <formula>"Leve"</formula>
    </cfRule>
  </conditionalFormatting>
  <conditionalFormatting sqref="AF133:AF135">
    <cfRule type="cellIs" dxfId="702" priority="868" operator="equal">
      <formula>"Extremo"</formula>
    </cfRule>
    <cfRule type="cellIs" dxfId="701" priority="869" operator="equal">
      <formula>"Alto"</formula>
    </cfRule>
    <cfRule type="cellIs" dxfId="700" priority="870" operator="equal">
      <formula>"Moderado"</formula>
    </cfRule>
    <cfRule type="cellIs" dxfId="699" priority="871" operator="equal">
      <formula>"Bajo"</formula>
    </cfRule>
  </conditionalFormatting>
  <conditionalFormatting sqref="N133:N135">
    <cfRule type="containsText" dxfId="698" priority="867" operator="containsText" text="❌">
      <formula>NOT(ISERROR(SEARCH("❌",N133)))</formula>
    </cfRule>
  </conditionalFormatting>
  <conditionalFormatting sqref="AB136">
    <cfRule type="cellIs" dxfId="697" priority="862" operator="equal">
      <formula>"Muy Alta"</formula>
    </cfRule>
    <cfRule type="cellIs" dxfId="696" priority="863" operator="equal">
      <formula>"Alta"</formula>
    </cfRule>
    <cfRule type="cellIs" dxfId="695" priority="864" operator="equal">
      <formula>"Media"</formula>
    </cfRule>
    <cfRule type="cellIs" dxfId="694" priority="865" operator="equal">
      <formula>"Baja"</formula>
    </cfRule>
    <cfRule type="cellIs" dxfId="693" priority="866" operator="equal">
      <formula>"Muy Baja"</formula>
    </cfRule>
  </conditionalFormatting>
  <conditionalFormatting sqref="AD136">
    <cfRule type="cellIs" dxfId="692" priority="857" operator="equal">
      <formula>"Catastrófico"</formula>
    </cfRule>
    <cfRule type="cellIs" dxfId="691" priority="858" operator="equal">
      <formula>"Mayor"</formula>
    </cfRule>
    <cfRule type="cellIs" dxfId="690" priority="859" operator="equal">
      <formula>"Moderado"</formula>
    </cfRule>
    <cfRule type="cellIs" dxfId="689" priority="860" operator="equal">
      <formula>"Menor"</formula>
    </cfRule>
    <cfRule type="cellIs" dxfId="688" priority="861" operator="equal">
      <formula>"Leve"</formula>
    </cfRule>
  </conditionalFormatting>
  <conditionalFormatting sqref="AF136">
    <cfRule type="cellIs" dxfId="687" priority="853" operator="equal">
      <formula>"Extremo"</formula>
    </cfRule>
    <cfRule type="cellIs" dxfId="686" priority="854" operator="equal">
      <formula>"Alto"</formula>
    </cfRule>
    <cfRule type="cellIs" dxfId="685" priority="855" operator="equal">
      <formula>"Moderado"</formula>
    </cfRule>
    <cfRule type="cellIs" dxfId="684" priority="856" operator="equal">
      <formula>"Bajo"</formula>
    </cfRule>
  </conditionalFormatting>
  <conditionalFormatting sqref="AB137">
    <cfRule type="cellIs" dxfId="683" priority="848" operator="equal">
      <formula>"Muy Alta"</formula>
    </cfRule>
    <cfRule type="cellIs" dxfId="682" priority="849" operator="equal">
      <formula>"Alta"</formula>
    </cfRule>
    <cfRule type="cellIs" dxfId="681" priority="850" operator="equal">
      <formula>"Media"</formula>
    </cfRule>
    <cfRule type="cellIs" dxfId="680" priority="851" operator="equal">
      <formula>"Baja"</formula>
    </cfRule>
    <cfRule type="cellIs" dxfId="679" priority="852" operator="equal">
      <formula>"Muy Baja"</formula>
    </cfRule>
  </conditionalFormatting>
  <conditionalFormatting sqref="AD137">
    <cfRule type="cellIs" dxfId="678" priority="843" operator="equal">
      <formula>"Catastrófico"</formula>
    </cfRule>
    <cfRule type="cellIs" dxfId="677" priority="844" operator="equal">
      <formula>"Mayor"</formula>
    </cfRule>
    <cfRule type="cellIs" dxfId="676" priority="845" operator="equal">
      <formula>"Moderado"</formula>
    </cfRule>
    <cfRule type="cellIs" dxfId="675" priority="846" operator="equal">
      <formula>"Menor"</formula>
    </cfRule>
    <cfRule type="cellIs" dxfId="674" priority="847" operator="equal">
      <formula>"Leve"</formula>
    </cfRule>
  </conditionalFormatting>
  <conditionalFormatting sqref="AF137">
    <cfRule type="cellIs" dxfId="673" priority="839" operator="equal">
      <formula>"Extremo"</formula>
    </cfRule>
    <cfRule type="cellIs" dxfId="672" priority="840" operator="equal">
      <formula>"Alto"</formula>
    </cfRule>
    <cfRule type="cellIs" dxfId="671" priority="841" operator="equal">
      <formula>"Moderado"</formula>
    </cfRule>
    <cfRule type="cellIs" dxfId="670" priority="842" operator="equal">
      <formula>"Bajo"</formula>
    </cfRule>
  </conditionalFormatting>
  <conditionalFormatting sqref="AB138">
    <cfRule type="cellIs" dxfId="669" priority="834" operator="equal">
      <formula>"Muy Alta"</formula>
    </cfRule>
    <cfRule type="cellIs" dxfId="668" priority="835" operator="equal">
      <formula>"Alta"</formula>
    </cfRule>
    <cfRule type="cellIs" dxfId="667" priority="836" operator="equal">
      <formula>"Media"</formula>
    </cfRule>
    <cfRule type="cellIs" dxfId="666" priority="837" operator="equal">
      <formula>"Baja"</formula>
    </cfRule>
    <cfRule type="cellIs" dxfId="665" priority="838" operator="equal">
      <formula>"Muy Baja"</formula>
    </cfRule>
  </conditionalFormatting>
  <conditionalFormatting sqref="AD138">
    <cfRule type="cellIs" dxfId="664" priority="829" operator="equal">
      <formula>"Catastrófico"</formula>
    </cfRule>
    <cfRule type="cellIs" dxfId="663" priority="830" operator="equal">
      <formula>"Mayor"</formula>
    </cfRule>
    <cfRule type="cellIs" dxfId="662" priority="831" operator="equal">
      <formula>"Moderado"</formula>
    </cfRule>
    <cfRule type="cellIs" dxfId="661" priority="832" operator="equal">
      <formula>"Menor"</formula>
    </cfRule>
    <cfRule type="cellIs" dxfId="660" priority="833" operator="equal">
      <formula>"Leve"</formula>
    </cfRule>
  </conditionalFormatting>
  <conditionalFormatting sqref="AF138">
    <cfRule type="cellIs" dxfId="659" priority="825" operator="equal">
      <formula>"Extremo"</formula>
    </cfRule>
    <cfRule type="cellIs" dxfId="658" priority="826" operator="equal">
      <formula>"Alto"</formula>
    </cfRule>
    <cfRule type="cellIs" dxfId="657" priority="827" operator="equal">
      <formula>"Moderado"</formula>
    </cfRule>
    <cfRule type="cellIs" dxfId="656" priority="828" operator="equal">
      <formula>"Bajo"</formula>
    </cfRule>
  </conditionalFormatting>
  <conditionalFormatting sqref="K136">
    <cfRule type="cellIs" dxfId="655" priority="820" operator="equal">
      <formula>"Muy Alta"</formula>
    </cfRule>
    <cfRule type="cellIs" dxfId="654" priority="821" operator="equal">
      <formula>"Alta"</formula>
    </cfRule>
    <cfRule type="cellIs" dxfId="653" priority="822" operator="equal">
      <formula>"Media"</formula>
    </cfRule>
    <cfRule type="cellIs" dxfId="652" priority="823" operator="equal">
      <formula>"Baja"</formula>
    </cfRule>
    <cfRule type="cellIs" dxfId="651" priority="824" operator="equal">
      <formula>"Muy Baja"</formula>
    </cfRule>
  </conditionalFormatting>
  <conditionalFormatting sqref="O136">
    <cfRule type="cellIs" dxfId="650" priority="815" operator="equal">
      <formula>"Catastrófico"</formula>
    </cfRule>
    <cfRule type="cellIs" dxfId="649" priority="816" operator="equal">
      <formula>"Mayor"</formula>
    </cfRule>
    <cfRule type="cellIs" dxfId="648" priority="817" operator="equal">
      <formula>"Moderado"</formula>
    </cfRule>
    <cfRule type="cellIs" dxfId="647" priority="818" operator="equal">
      <formula>"Menor"</formula>
    </cfRule>
    <cfRule type="cellIs" dxfId="646" priority="819" operator="equal">
      <formula>"Leve"</formula>
    </cfRule>
  </conditionalFormatting>
  <conditionalFormatting sqref="Q136">
    <cfRule type="cellIs" dxfId="645" priority="811" operator="equal">
      <formula>"Extremo"</formula>
    </cfRule>
    <cfRule type="cellIs" dxfId="644" priority="812" operator="equal">
      <formula>"Alto"</formula>
    </cfRule>
    <cfRule type="cellIs" dxfId="643" priority="813" operator="equal">
      <formula>"Moderado"</formula>
    </cfRule>
    <cfRule type="cellIs" dxfId="642" priority="814" operator="equal">
      <formula>"Bajo"</formula>
    </cfRule>
  </conditionalFormatting>
  <conditionalFormatting sqref="N136:N138">
    <cfRule type="containsText" dxfId="641" priority="810" operator="containsText" text="❌">
      <formula>NOT(ISERROR(SEARCH("❌",N136)))</formula>
    </cfRule>
  </conditionalFormatting>
  <conditionalFormatting sqref="AB136:AB138">
    <cfRule type="cellIs" dxfId="640" priority="805" operator="equal">
      <formula>"Muy Alta"</formula>
    </cfRule>
    <cfRule type="cellIs" dxfId="639" priority="806" operator="equal">
      <formula>"Alta"</formula>
    </cfRule>
    <cfRule type="cellIs" dxfId="638" priority="807" operator="equal">
      <formula>"Media"</formula>
    </cfRule>
    <cfRule type="cellIs" dxfId="637" priority="808" operator="equal">
      <formula>"Baja"</formula>
    </cfRule>
    <cfRule type="cellIs" dxfId="636" priority="809" operator="equal">
      <formula>"Muy Baja"</formula>
    </cfRule>
  </conditionalFormatting>
  <conditionalFormatting sqref="AD136:AD138">
    <cfRule type="cellIs" dxfId="635" priority="800" operator="equal">
      <formula>"Catastrófico"</formula>
    </cfRule>
    <cfRule type="cellIs" dxfId="634" priority="801" operator="equal">
      <formula>"Mayor"</formula>
    </cfRule>
    <cfRule type="cellIs" dxfId="633" priority="802" operator="equal">
      <formula>"Moderado"</formula>
    </cfRule>
    <cfRule type="cellIs" dxfId="632" priority="803" operator="equal">
      <formula>"Menor"</formula>
    </cfRule>
    <cfRule type="cellIs" dxfId="631" priority="804" operator="equal">
      <formula>"Leve"</formula>
    </cfRule>
  </conditionalFormatting>
  <conditionalFormatting sqref="AF136:AF138">
    <cfRule type="cellIs" dxfId="630" priority="796" operator="equal">
      <formula>"Extremo"</formula>
    </cfRule>
    <cfRule type="cellIs" dxfId="629" priority="797" operator="equal">
      <formula>"Alto"</formula>
    </cfRule>
    <cfRule type="cellIs" dxfId="628" priority="798" operator="equal">
      <formula>"Moderado"</formula>
    </cfRule>
    <cfRule type="cellIs" dxfId="627" priority="799" operator="equal">
      <formula>"Bajo"</formula>
    </cfRule>
  </conditionalFormatting>
  <conditionalFormatting sqref="N136:N138">
    <cfRule type="containsText" dxfId="626" priority="795" operator="containsText" text="❌">
      <formula>NOT(ISERROR(SEARCH("❌",N136)))</formula>
    </cfRule>
  </conditionalFormatting>
  <conditionalFormatting sqref="AB139">
    <cfRule type="cellIs" dxfId="625" priority="790" operator="equal">
      <formula>"Muy Alta"</formula>
    </cfRule>
    <cfRule type="cellIs" dxfId="624" priority="791" operator="equal">
      <formula>"Alta"</formula>
    </cfRule>
    <cfRule type="cellIs" dxfId="623" priority="792" operator="equal">
      <formula>"Media"</formula>
    </cfRule>
    <cfRule type="cellIs" dxfId="622" priority="793" operator="equal">
      <formula>"Baja"</formula>
    </cfRule>
    <cfRule type="cellIs" dxfId="621" priority="794" operator="equal">
      <formula>"Muy Baja"</formula>
    </cfRule>
  </conditionalFormatting>
  <conditionalFormatting sqref="AD139">
    <cfRule type="cellIs" dxfId="620" priority="785" operator="equal">
      <formula>"Catastrófico"</formula>
    </cfRule>
    <cfRule type="cellIs" dxfId="619" priority="786" operator="equal">
      <formula>"Mayor"</formula>
    </cfRule>
    <cfRule type="cellIs" dxfId="618" priority="787" operator="equal">
      <formula>"Moderado"</formula>
    </cfRule>
    <cfRule type="cellIs" dxfId="617" priority="788" operator="equal">
      <formula>"Menor"</formula>
    </cfRule>
    <cfRule type="cellIs" dxfId="616" priority="789" operator="equal">
      <formula>"Leve"</formula>
    </cfRule>
  </conditionalFormatting>
  <conditionalFormatting sqref="AF139">
    <cfRule type="cellIs" dxfId="615" priority="781" operator="equal">
      <formula>"Extremo"</formula>
    </cfRule>
    <cfRule type="cellIs" dxfId="614" priority="782" operator="equal">
      <formula>"Alto"</formula>
    </cfRule>
    <cfRule type="cellIs" dxfId="613" priority="783" operator="equal">
      <formula>"Moderado"</formula>
    </cfRule>
    <cfRule type="cellIs" dxfId="612" priority="784" operator="equal">
      <formula>"Bajo"</formula>
    </cfRule>
  </conditionalFormatting>
  <conditionalFormatting sqref="AB140">
    <cfRule type="cellIs" dxfId="611" priority="776" operator="equal">
      <formula>"Muy Alta"</formula>
    </cfRule>
    <cfRule type="cellIs" dxfId="610" priority="777" operator="equal">
      <formula>"Alta"</formula>
    </cfRule>
    <cfRule type="cellIs" dxfId="609" priority="778" operator="equal">
      <formula>"Media"</formula>
    </cfRule>
    <cfRule type="cellIs" dxfId="608" priority="779" operator="equal">
      <formula>"Baja"</formula>
    </cfRule>
    <cfRule type="cellIs" dxfId="607" priority="780" operator="equal">
      <formula>"Muy Baja"</formula>
    </cfRule>
  </conditionalFormatting>
  <conditionalFormatting sqref="AD140">
    <cfRule type="cellIs" dxfId="606" priority="771" operator="equal">
      <formula>"Catastrófico"</formula>
    </cfRule>
    <cfRule type="cellIs" dxfId="605" priority="772" operator="equal">
      <formula>"Mayor"</formula>
    </cfRule>
    <cfRule type="cellIs" dxfId="604" priority="773" operator="equal">
      <formula>"Moderado"</formula>
    </cfRule>
    <cfRule type="cellIs" dxfId="603" priority="774" operator="equal">
      <formula>"Menor"</formula>
    </cfRule>
    <cfRule type="cellIs" dxfId="602" priority="775" operator="equal">
      <formula>"Leve"</formula>
    </cfRule>
  </conditionalFormatting>
  <conditionalFormatting sqref="AF140">
    <cfRule type="cellIs" dxfId="601" priority="767" operator="equal">
      <formula>"Extremo"</formula>
    </cfRule>
    <cfRule type="cellIs" dxfId="600" priority="768" operator="equal">
      <formula>"Alto"</formula>
    </cfRule>
    <cfRule type="cellIs" dxfId="599" priority="769" operator="equal">
      <formula>"Moderado"</formula>
    </cfRule>
    <cfRule type="cellIs" dxfId="598" priority="770" operator="equal">
      <formula>"Bajo"</formula>
    </cfRule>
  </conditionalFormatting>
  <conditionalFormatting sqref="AB141">
    <cfRule type="cellIs" dxfId="597" priority="762" operator="equal">
      <formula>"Muy Alta"</formula>
    </cfRule>
    <cfRule type="cellIs" dxfId="596" priority="763" operator="equal">
      <formula>"Alta"</formula>
    </cfRule>
    <cfRule type="cellIs" dxfId="595" priority="764" operator="equal">
      <formula>"Media"</formula>
    </cfRule>
    <cfRule type="cellIs" dxfId="594" priority="765" operator="equal">
      <formula>"Baja"</formula>
    </cfRule>
    <cfRule type="cellIs" dxfId="593" priority="766" operator="equal">
      <formula>"Muy Baja"</formula>
    </cfRule>
  </conditionalFormatting>
  <conditionalFormatting sqref="AD141">
    <cfRule type="cellIs" dxfId="592" priority="757" operator="equal">
      <formula>"Catastrófico"</formula>
    </cfRule>
    <cfRule type="cellIs" dxfId="591" priority="758" operator="equal">
      <formula>"Mayor"</formula>
    </cfRule>
    <cfRule type="cellIs" dxfId="590" priority="759" operator="equal">
      <formula>"Moderado"</formula>
    </cfRule>
    <cfRule type="cellIs" dxfId="589" priority="760" operator="equal">
      <formula>"Menor"</formula>
    </cfRule>
    <cfRule type="cellIs" dxfId="588" priority="761" operator="equal">
      <formula>"Leve"</formula>
    </cfRule>
  </conditionalFormatting>
  <conditionalFormatting sqref="AF141">
    <cfRule type="cellIs" dxfId="587" priority="753" operator="equal">
      <formula>"Extremo"</formula>
    </cfRule>
    <cfRule type="cellIs" dxfId="586" priority="754" operator="equal">
      <formula>"Alto"</formula>
    </cfRule>
    <cfRule type="cellIs" dxfId="585" priority="755" operator="equal">
      <formula>"Moderado"</formula>
    </cfRule>
    <cfRule type="cellIs" dxfId="584" priority="756" operator="equal">
      <formula>"Bajo"</formula>
    </cfRule>
  </conditionalFormatting>
  <conditionalFormatting sqref="K139">
    <cfRule type="cellIs" dxfId="583" priority="748" operator="equal">
      <formula>"Muy Alta"</formula>
    </cfRule>
    <cfRule type="cellIs" dxfId="582" priority="749" operator="equal">
      <formula>"Alta"</formula>
    </cfRule>
    <cfRule type="cellIs" dxfId="581" priority="750" operator="equal">
      <formula>"Media"</formula>
    </cfRule>
    <cfRule type="cellIs" dxfId="580" priority="751" operator="equal">
      <formula>"Baja"</formula>
    </cfRule>
    <cfRule type="cellIs" dxfId="579" priority="752" operator="equal">
      <formula>"Muy Baja"</formula>
    </cfRule>
  </conditionalFormatting>
  <conditionalFormatting sqref="O139">
    <cfRule type="cellIs" dxfId="578" priority="743" operator="equal">
      <formula>"Catastrófico"</formula>
    </cfRule>
    <cfRule type="cellIs" dxfId="577" priority="744" operator="equal">
      <formula>"Mayor"</formula>
    </cfRule>
    <cfRule type="cellIs" dxfId="576" priority="745" operator="equal">
      <formula>"Moderado"</formula>
    </cfRule>
    <cfRule type="cellIs" dxfId="575" priority="746" operator="equal">
      <formula>"Menor"</formula>
    </cfRule>
    <cfRule type="cellIs" dxfId="574" priority="747" operator="equal">
      <formula>"Leve"</formula>
    </cfRule>
  </conditionalFormatting>
  <conditionalFormatting sqref="Q139">
    <cfRule type="cellIs" dxfId="573" priority="739" operator="equal">
      <formula>"Extremo"</formula>
    </cfRule>
    <cfRule type="cellIs" dxfId="572" priority="740" operator="equal">
      <formula>"Alto"</formula>
    </cfRule>
    <cfRule type="cellIs" dxfId="571" priority="741" operator="equal">
      <formula>"Moderado"</formula>
    </cfRule>
    <cfRule type="cellIs" dxfId="570" priority="742" operator="equal">
      <formula>"Bajo"</formula>
    </cfRule>
  </conditionalFormatting>
  <conditionalFormatting sqref="N139:N141">
    <cfRule type="containsText" dxfId="569" priority="738" operator="containsText" text="❌">
      <formula>NOT(ISERROR(SEARCH("❌",N139)))</formula>
    </cfRule>
  </conditionalFormatting>
  <conditionalFormatting sqref="AB139:AB141">
    <cfRule type="cellIs" dxfId="568" priority="733" operator="equal">
      <formula>"Muy Alta"</formula>
    </cfRule>
    <cfRule type="cellIs" dxfId="567" priority="734" operator="equal">
      <formula>"Alta"</formula>
    </cfRule>
    <cfRule type="cellIs" dxfId="566" priority="735" operator="equal">
      <formula>"Media"</formula>
    </cfRule>
    <cfRule type="cellIs" dxfId="565" priority="736" operator="equal">
      <formula>"Baja"</formula>
    </cfRule>
    <cfRule type="cellIs" dxfId="564" priority="737" operator="equal">
      <formula>"Muy Baja"</formula>
    </cfRule>
  </conditionalFormatting>
  <conditionalFormatting sqref="AD139:AD141">
    <cfRule type="cellIs" dxfId="563" priority="728" operator="equal">
      <formula>"Catastrófico"</formula>
    </cfRule>
    <cfRule type="cellIs" dxfId="562" priority="729" operator="equal">
      <formula>"Mayor"</formula>
    </cfRule>
    <cfRule type="cellIs" dxfId="561" priority="730" operator="equal">
      <formula>"Moderado"</formula>
    </cfRule>
    <cfRule type="cellIs" dxfId="560" priority="731" operator="equal">
      <formula>"Menor"</formula>
    </cfRule>
    <cfRule type="cellIs" dxfId="559" priority="732" operator="equal">
      <formula>"Leve"</formula>
    </cfRule>
  </conditionalFormatting>
  <conditionalFormatting sqref="AF139:AF141">
    <cfRule type="cellIs" dxfId="558" priority="724" operator="equal">
      <formula>"Extremo"</formula>
    </cfRule>
    <cfRule type="cellIs" dxfId="557" priority="725" operator="equal">
      <formula>"Alto"</formula>
    </cfRule>
    <cfRule type="cellIs" dxfId="556" priority="726" operator="equal">
      <formula>"Moderado"</formula>
    </cfRule>
    <cfRule type="cellIs" dxfId="555" priority="727" operator="equal">
      <formula>"Bajo"</formula>
    </cfRule>
  </conditionalFormatting>
  <conditionalFormatting sqref="N139:N141">
    <cfRule type="containsText" dxfId="554" priority="723" operator="containsText" text="❌">
      <formula>NOT(ISERROR(SEARCH("❌",N139)))</formula>
    </cfRule>
  </conditionalFormatting>
  <conditionalFormatting sqref="AB142">
    <cfRule type="cellIs" dxfId="553" priority="646" operator="equal">
      <formula>"Muy Alta"</formula>
    </cfRule>
    <cfRule type="cellIs" dxfId="552" priority="647" operator="equal">
      <formula>"Alta"</formula>
    </cfRule>
    <cfRule type="cellIs" dxfId="551" priority="648" operator="equal">
      <formula>"Media"</formula>
    </cfRule>
    <cfRule type="cellIs" dxfId="550" priority="649" operator="equal">
      <formula>"Baja"</formula>
    </cfRule>
    <cfRule type="cellIs" dxfId="549" priority="650" operator="equal">
      <formula>"Muy Baja"</formula>
    </cfRule>
  </conditionalFormatting>
  <conditionalFormatting sqref="AD142">
    <cfRule type="cellIs" dxfId="548" priority="641" operator="equal">
      <formula>"Catastrófico"</formula>
    </cfRule>
    <cfRule type="cellIs" dxfId="547" priority="642" operator="equal">
      <formula>"Mayor"</formula>
    </cfRule>
    <cfRule type="cellIs" dxfId="546" priority="643" operator="equal">
      <formula>"Moderado"</formula>
    </cfRule>
    <cfRule type="cellIs" dxfId="545" priority="644" operator="equal">
      <formula>"Menor"</formula>
    </cfRule>
    <cfRule type="cellIs" dxfId="544" priority="645" operator="equal">
      <formula>"Leve"</formula>
    </cfRule>
  </conditionalFormatting>
  <conditionalFormatting sqref="AF142">
    <cfRule type="cellIs" dxfId="543" priority="637" operator="equal">
      <formula>"Extremo"</formula>
    </cfRule>
    <cfRule type="cellIs" dxfId="542" priority="638" operator="equal">
      <formula>"Alto"</formula>
    </cfRule>
    <cfRule type="cellIs" dxfId="541" priority="639" operator="equal">
      <formula>"Moderado"</formula>
    </cfRule>
    <cfRule type="cellIs" dxfId="540" priority="640" operator="equal">
      <formula>"Bajo"</formula>
    </cfRule>
  </conditionalFormatting>
  <conditionalFormatting sqref="AB143">
    <cfRule type="cellIs" dxfId="539" priority="632" operator="equal">
      <formula>"Muy Alta"</formula>
    </cfRule>
    <cfRule type="cellIs" dxfId="538" priority="633" operator="equal">
      <formula>"Alta"</formula>
    </cfRule>
    <cfRule type="cellIs" dxfId="537" priority="634" operator="equal">
      <formula>"Media"</formula>
    </cfRule>
    <cfRule type="cellIs" dxfId="536" priority="635" operator="equal">
      <formula>"Baja"</formula>
    </cfRule>
    <cfRule type="cellIs" dxfId="535" priority="636" operator="equal">
      <formula>"Muy Baja"</formula>
    </cfRule>
  </conditionalFormatting>
  <conditionalFormatting sqref="AD143">
    <cfRule type="cellIs" dxfId="534" priority="627" operator="equal">
      <formula>"Catastrófico"</formula>
    </cfRule>
    <cfRule type="cellIs" dxfId="533" priority="628" operator="equal">
      <formula>"Mayor"</formula>
    </cfRule>
    <cfRule type="cellIs" dxfId="532" priority="629" operator="equal">
      <formula>"Moderado"</formula>
    </cfRule>
    <cfRule type="cellIs" dxfId="531" priority="630" operator="equal">
      <formula>"Menor"</formula>
    </cfRule>
    <cfRule type="cellIs" dxfId="530" priority="631" operator="equal">
      <formula>"Leve"</formula>
    </cfRule>
  </conditionalFormatting>
  <conditionalFormatting sqref="AF143">
    <cfRule type="cellIs" dxfId="529" priority="623" operator="equal">
      <formula>"Extremo"</formula>
    </cfRule>
    <cfRule type="cellIs" dxfId="528" priority="624" operator="equal">
      <formula>"Alto"</formula>
    </cfRule>
    <cfRule type="cellIs" dxfId="527" priority="625" operator="equal">
      <formula>"Moderado"</formula>
    </cfRule>
    <cfRule type="cellIs" dxfId="526" priority="626" operator="equal">
      <formula>"Bajo"</formula>
    </cfRule>
  </conditionalFormatting>
  <conditionalFormatting sqref="AB144">
    <cfRule type="cellIs" dxfId="525" priority="618" operator="equal">
      <formula>"Muy Alta"</formula>
    </cfRule>
    <cfRule type="cellIs" dxfId="524" priority="619" operator="equal">
      <formula>"Alta"</formula>
    </cfRule>
    <cfRule type="cellIs" dxfId="523" priority="620" operator="equal">
      <formula>"Media"</formula>
    </cfRule>
    <cfRule type="cellIs" dxfId="522" priority="621" operator="equal">
      <formula>"Baja"</formula>
    </cfRule>
    <cfRule type="cellIs" dxfId="521" priority="622" operator="equal">
      <formula>"Muy Baja"</formula>
    </cfRule>
  </conditionalFormatting>
  <conditionalFormatting sqref="AD144">
    <cfRule type="cellIs" dxfId="520" priority="613" operator="equal">
      <formula>"Catastrófico"</formula>
    </cfRule>
    <cfRule type="cellIs" dxfId="519" priority="614" operator="equal">
      <formula>"Mayor"</formula>
    </cfRule>
    <cfRule type="cellIs" dxfId="518" priority="615" operator="equal">
      <formula>"Moderado"</formula>
    </cfRule>
    <cfRule type="cellIs" dxfId="517" priority="616" operator="equal">
      <formula>"Menor"</formula>
    </cfRule>
    <cfRule type="cellIs" dxfId="516" priority="617" operator="equal">
      <formula>"Leve"</formula>
    </cfRule>
  </conditionalFormatting>
  <conditionalFormatting sqref="AF144">
    <cfRule type="cellIs" dxfId="515" priority="609" operator="equal">
      <formula>"Extremo"</formula>
    </cfRule>
    <cfRule type="cellIs" dxfId="514" priority="610" operator="equal">
      <formula>"Alto"</formula>
    </cfRule>
    <cfRule type="cellIs" dxfId="513" priority="611" operator="equal">
      <formula>"Moderado"</formula>
    </cfRule>
    <cfRule type="cellIs" dxfId="512" priority="612" operator="equal">
      <formula>"Bajo"</formula>
    </cfRule>
  </conditionalFormatting>
  <conditionalFormatting sqref="K142">
    <cfRule type="cellIs" dxfId="511" priority="604" operator="equal">
      <formula>"Muy Alta"</formula>
    </cfRule>
    <cfRule type="cellIs" dxfId="510" priority="605" operator="equal">
      <formula>"Alta"</formula>
    </cfRule>
    <cfRule type="cellIs" dxfId="509" priority="606" operator="equal">
      <formula>"Media"</formula>
    </cfRule>
    <cfRule type="cellIs" dxfId="508" priority="607" operator="equal">
      <formula>"Baja"</formula>
    </cfRule>
    <cfRule type="cellIs" dxfId="507" priority="608" operator="equal">
      <formula>"Muy Baja"</formula>
    </cfRule>
  </conditionalFormatting>
  <conditionalFormatting sqref="O142">
    <cfRule type="cellIs" dxfId="506" priority="599" operator="equal">
      <formula>"Catastrófico"</formula>
    </cfRule>
    <cfRule type="cellIs" dxfId="505" priority="600" operator="equal">
      <formula>"Mayor"</formula>
    </cfRule>
    <cfRule type="cellIs" dxfId="504" priority="601" operator="equal">
      <formula>"Moderado"</formula>
    </cfRule>
    <cfRule type="cellIs" dxfId="503" priority="602" operator="equal">
      <formula>"Menor"</formula>
    </cfRule>
    <cfRule type="cellIs" dxfId="502" priority="603" operator="equal">
      <formula>"Leve"</formula>
    </cfRule>
  </conditionalFormatting>
  <conditionalFormatting sqref="Q142">
    <cfRule type="cellIs" dxfId="501" priority="595" operator="equal">
      <formula>"Extremo"</formula>
    </cfRule>
    <cfRule type="cellIs" dxfId="500" priority="596" operator="equal">
      <formula>"Alto"</formula>
    </cfRule>
    <cfRule type="cellIs" dxfId="499" priority="597" operator="equal">
      <formula>"Moderado"</formula>
    </cfRule>
    <cfRule type="cellIs" dxfId="498" priority="598" operator="equal">
      <formula>"Bajo"</formula>
    </cfRule>
  </conditionalFormatting>
  <conditionalFormatting sqref="N142:N144">
    <cfRule type="containsText" dxfId="497" priority="594" operator="containsText" text="❌">
      <formula>NOT(ISERROR(SEARCH("❌",N142)))</formula>
    </cfRule>
  </conditionalFormatting>
  <conditionalFormatting sqref="AB142:AB144">
    <cfRule type="cellIs" dxfId="496" priority="589" operator="equal">
      <formula>"Muy Alta"</formula>
    </cfRule>
    <cfRule type="cellIs" dxfId="495" priority="590" operator="equal">
      <formula>"Alta"</formula>
    </cfRule>
    <cfRule type="cellIs" dxfId="494" priority="591" operator="equal">
      <formula>"Media"</formula>
    </cfRule>
    <cfRule type="cellIs" dxfId="493" priority="592" operator="equal">
      <formula>"Baja"</formula>
    </cfRule>
    <cfRule type="cellIs" dxfId="492" priority="593" operator="equal">
      <formula>"Muy Baja"</formula>
    </cfRule>
  </conditionalFormatting>
  <conditionalFormatting sqref="AD142:AD144">
    <cfRule type="cellIs" dxfId="491" priority="584" operator="equal">
      <formula>"Catastrófico"</formula>
    </cfRule>
    <cfRule type="cellIs" dxfId="490" priority="585" operator="equal">
      <formula>"Mayor"</formula>
    </cfRule>
    <cfRule type="cellIs" dxfId="489" priority="586" operator="equal">
      <formula>"Moderado"</formula>
    </cfRule>
    <cfRule type="cellIs" dxfId="488" priority="587" operator="equal">
      <formula>"Menor"</formula>
    </cfRule>
    <cfRule type="cellIs" dxfId="487" priority="588" operator="equal">
      <formula>"Leve"</formula>
    </cfRule>
  </conditionalFormatting>
  <conditionalFormatting sqref="AF142:AF144">
    <cfRule type="cellIs" dxfId="486" priority="580" operator="equal">
      <formula>"Extremo"</formula>
    </cfRule>
    <cfRule type="cellIs" dxfId="485" priority="581" operator="equal">
      <formula>"Alto"</formula>
    </cfRule>
    <cfRule type="cellIs" dxfId="484" priority="582" operator="equal">
      <formula>"Moderado"</formula>
    </cfRule>
    <cfRule type="cellIs" dxfId="483" priority="583" operator="equal">
      <formula>"Bajo"</formula>
    </cfRule>
  </conditionalFormatting>
  <conditionalFormatting sqref="N142:N144">
    <cfRule type="containsText" dxfId="482" priority="579" operator="containsText" text="❌">
      <formula>NOT(ISERROR(SEARCH("❌",N142)))</formula>
    </cfRule>
  </conditionalFormatting>
  <conditionalFormatting sqref="AB145">
    <cfRule type="cellIs" dxfId="481" priority="574" operator="equal">
      <formula>"Muy Alta"</formula>
    </cfRule>
    <cfRule type="cellIs" dxfId="480" priority="575" operator="equal">
      <formula>"Alta"</formula>
    </cfRule>
    <cfRule type="cellIs" dxfId="479" priority="576" operator="equal">
      <formula>"Media"</formula>
    </cfRule>
    <cfRule type="cellIs" dxfId="478" priority="577" operator="equal">
      <formula>"Baja"</formula>
    </cfRule>
    <cfRule type="cellIs" dxfId="477" priority="578" operator="equal">
      <formula>"Muy Baja"</formula>
    </cfRule>
  </conditionalFormatting>
  <conditionalFormatting sqref="AD145">
    <cfRule type="cellIs" dxfId="476" priority="569" operator="equal">
      <formula>"Catastrófico"</formula>
    </cfRule>
    <cfRule type="cellIs" dxfId="475" priority="570" operator="equal">
      <formula>"Mayor"</formula>
    </cfRule>
    <cfRule type="cellIs" dxfId="474" priority="571" operator="equal">
      <formula>"Moderado"</formula>
    </cfRule>
    <cfRule type="cellIs" dxfId="473" priority="572" operator="equal">
      <formula>"Menor"</formula>
    </cfRule>
    <cfRule type="cellIs" dxfId="472" priority="573" operator="equal">
      <formula>"Leve"</formula>
    </cfRule>
  </conditionalFormatting>
  <conditionalFormatting sqref="AF145">
    <cfRule type="cellIs" dxfId="471" priority="565" operator="equal">
      <formula>"Extremo"</formula>
    </cfRule>
    <cfRule type="cellIs" dxfId="470" priority="566" operator="equal">
      <formula>"Alto"</formula>
    </cfRule>
    <cfRule type="cellIs" dxfId="469" priority="567" operator="equal">
      <formula>"Moderado"</formula>
    </cfRule>
    <cfRule type="cellIs" dxfId="468" priority="568" operator="equal">
      <formula>"Bajo"</formula>
    </cfRule>
  </conditionalFormatting>
  <conditionalFormatting sqref="AB146">
    <cfRule type="cellIs" dxfId="467" priority="560" operator="equal">
      <formula>"Muy Alta"</formula>
    </cfRule>
    <cfRule type="cellIs" dxfId="466" priority="561" operator="equal">
      <formula>"Alta"</formula>
    </cfRule>
    <cfRule type="cellIs" dxfId="465" priority="562" operator="equal">
      <formula>"Media"</formula>
    </cfRule>
    <cfRule type="cellIs" dxfId="464" priority="563" operator="equal">
      <formula>"Baja"</formula>
    </cfRule>
    <cfRule type="cellIs" dxfId="463" priority="564" operator="equal">
      <formula>"Muy Baja"</formula>
    </cfRule>
  </conditionalFormatting>
  <conditionalFormatting sqref="AD146">
    <cfRule type="cellIs" dxfId="462" priority="555" operator="equal">
      <formula>"Catastrófico"</formula>
    </cfRule>
    <cfRule type="cellIs" dxfId="461" priority="556" operator="equal">
      <formula>"Mayor"</formula>
    </cfRule>
    <cfRule type="cellIs" dxfId="460" priority="557" operator="equal">
      <formula>"Moderado"</formula>
    </cfRule>
    <cfRule type="cellIs" dxfId="459" priority="558" operator="equal">
      <formula>"Menor"</formula>
    </cfRule>
    <cfRule type="cellIs" dxfId="458" priority="559" operator="equal">
      <formula>"Leve"</formula>
    </cfRule>
  </conditionalFormatting>
  <conditionalFormatting sqref="AF146">
    <cfRule type="cellIs" dxfId="457" priority="551" operator="equal">
      <formula>"Extremo"</formula>
    </cfRule>
    <cfRule type="cellIs" dxfId="456" priority="552" operator="equal">
      <formula>"Alto"</formula>
    </cfRule>
    <cfRule type="cellIs" dxfId="455" priority="553" operator="equal">
      <formula>"Moderado"</formula>
    </cfRule>
    <cfRule type="cellIs" dxfId="454" priority="554" operator="equal">
      <formula>"Bajo"</formula>
    </cfRule>
  </conditionalFormatting>
  <conditionalFormatting sqref="AB147">
    <cfRule type="cellIs" dxfId="453" priority="546" operator="equal">
      <formula>"Muy Alta"</formula>
    </cfRule>
    <cfRule type="cellIs" dxfId="452" priority="547" operator="equal">
      <formula>"Alta"</formula>
    </cfRule>
    <cfRule type="cellIs" dxfId="451" priority="548" operator="equal">
      <formula>"Media"</formula>
    </cfRule>
    <cfRule type="cellIs" dxfId="450" priority="549" operator="equal">
      <formula>"Baja"</formula>
    </cfRule>
    <cfRule type="cellIs" dxfId="449" priority="550" operator="equal">
      <formula>"Muy Baja"</formula>
    </cfRule>
  </conditionalFormatting>
  <conditionalFormatting sqref="AD147">
    <cfRule type="cellIs" dxfId="448" priority="541" operator="equal">
      <formula>"Catastrófico"</formula>
    </cfRule>
    <cfRule type="cellIs" dxfId="447" priority="542" operator="equal">
      <formula>"Mayor"</formula>
    </cfRule>
    <cfRule type="cellIs" dxfId="446" priority="543" operator="equal">
      <formula>"Moderado"</formula>
    </cfRule>
    <cfRule type="cellIs" dxfId="445" priority="544" operator="equal">
      <formula>"Menor"</formula>
    </cfRule>
    <cfRule type="cellIs" dxfId="444" priority="545" operator="equal">
      <formula>"Leve"</formula>
    </cfRule>
  </conditionalFormatting>
  <conditionalFormatting sqref="AF147">
    <cfRule type="cellIs" dxfId="443" priority="537" operator="equal">
      <formula>"Extremo"</formula>
    </cfRule>
    <cfRule type="cellIs" dxfId="442" priority="538" operator="equal">
      <formula>"Alto"</formula>
    </cfRule>
    <cfRule type="cellIs" dxfId="441" priority="539" operator="equal">
      <formula>"Moderado"</formula>
    </cfRule>
    <cfRule type="cellIs" dxfId="440" priority="540" operator="equal">
      <formula>"Bajo"</formula>
    </cfRule>
  </conditionalFormatting>
  <conditionalFormatting sqref="K145">
    <cfRule type="cellIs" dxfId="439" priority="532" operator="equal">
      <formula>"Muy Alta"</formula>
    </cfRule>
    <cfRule type="cellIs" dxfId="438" priority="533" operator="equal">
      <formula>"Alta"</formula>
    </cfRule>
    <cfRule type="cellIs" dxfId="437" priority="534" operator="equal">
      <formula>"Media"</formula>
    </cfRule>
    <cfRule type="cellIs" dxfId="436" priority="535" operator="equal">
      <formula>"Baja"</formula>
    </cfRule>
    <cfRule type="cellIs" dxfId="435" priority="536" operator="equal">
      <formula>"Muy Baja"</formula>
    </cfRule>
  </conditionalFormatting>
  <conditionalFormatting sqref="O145">
    <cfRule type="cellIs" dxfId="434" priority="527" operator="equal">
      <formula>"Catastrófico"</formula>
    </cfRule>
    <cfRule type="cellIs" dxfId="433" priority="528" operator="equal">
      <formula>"Mayor"</formula>
    </cfRule>
    <cfRule type="cellIs" dxfId="432" priority="529" operator="equal">
      <formula>"Moderado"</formula>
    </cfRule>
    <cfRule type="cellIs" dxfId="431" priority="530" operator="equal">
      <formula>"Menor"</formula>
    </cfRule>
    <cfRule type="cellIs" dxfId="430" priority="531" operator="equal">
      <formula>"Leve"</formula>
    </cfRule>
  </conditionalFormatting>
  <conditionalFormatting sqref="Q145">
    <cfRule type="cellIs" dxfId="429" priority="523" operator="equal">
      <formula>"Extremo"</formula>
    </cfRule>
    <cfRule type="cellIs" dxfId="428" priority="524" operator="equal">
      <formula>"Alto"</formula>
    </cfRule>
    <cfRule type="cellIs" dxfId="427" priority="525" operator="equal">
      <formula>"Moderado"</formula>
    </cfRule>
    <cfRule type="cellIs" dxfId="426" priority="526" operator="equal">
      <formula>"Bajo"</formula>
    </cfRule>
  </conditionalFormatting>
  <conditionalFormatting sqref="N145:N147">
    <cfRule type="containsText" dxfId="425" priority="522" operator="containsText" text="❌">
      <formula>NOT(ISERROR(SEARCH("❌",N145)))</formula>
    </cfRule>
  </conditionalFormatting>
  <conditionalFormatting sqref="AB145:AB147">
    <cfRule type="cellIs" dxfId="424" priority="517" operator="equal">
      <formula>"Muy Alta"</formula>
    </cfRule>
    <cfRule type="cellIs" dxfId="423" priority="518" operator="equal">
      <formula>"Alta"</formula>
    </cfRule>
    <cfRule type="cellIs" dxfId="422" priority="519" operator="equal">
      <formula>"Media"</formula>
    </cfRule>
    <cfRule type="cellIs" dxfId="421" priority="520" operator="equal">
      <formula>"Baja"</formula>
    </cfRule>
    <cfRule type="cellIs" dxfId="420" priority="521" operator="equal">
      <formula>"Muy Baja"</formula>
    </cfRule>
  </conditionalFormatting>
  <conditionalFormatting sqref="AD145:AD147">
    <cfRule type="cellIs" dxfId="419" priority="512" operator="equal">
      <formula>"Catastrófico"</formula>
    </cfRule>
    <cfRule type="cellIs" dxfId="418" priority="513" operator="equal">
      <formula>"Mayor"</formula>
    </cfRule>
    <cfRule type="cellIs" dxfId="417" priority="514" operator="equal">
      <formula>"Moderado"</formula>
    </cfRule>
    <cfRule type="cellIs" dxfId="416" priority="515" operator="equal">
      <formula>"Menor"</formula>
    </cfRule>
    <cfRule type="cellIs" dxfId="415" priority="516" operator="equal">
      <formula>"Leve"</formula>
    </cfRule>
  </conditionalFormatting>
  <conditionalFormatting sqref="AF145:AF147">
    <cfRule type="cellIs" dxfId="414" priority="508" operator="equal">
      <formula>"Extremo"</formula>
    </cfRule>
    <cfRule type="cellIs" dxfId="413" priority="509" operator="equal">
      <formula>"Alto"</formula>
    </cfRule>
    <cfRule type="cellIs" dxfId="412" priority="510" operator="equal">
      <formula>"Moderado"</formula>
    </cfRule>
    <cfRule type="cellIs" dxfId="411" priority="511" operator="equal">
      <formula>"Bajo"</formula>
    </cfRule>
  </conditionalFormatting>
  <conditionalFormatting sqref="N145:N147">
    <cfRule type="containsText" dxfId="410" priority="507" operator="containsText" text="❌">
      <formula>NOT(ISERROR(SEARCH("❌",N145)))</formula>
    </cfRule>
  </conditionalFormatting>
  <conditionalFormatting sqref="AB148">
    <cfRule type="cellIs" dxfId="409" priority="502" operator="equal">
      <formula>"Muy Alta"</formula>
    </cfRule>
    <cfRule type="cellIs" dxfId="408" priority="503" operator="equal">
      <formula>"Alta"</formula>
    </cfRule>
    <cfRule type="cellIs" dxfId="407" priority="504" operator="equal">
      <formula>"Media"</formula>
    </cfRule>
    <cfRule type="cellIs" dxfId="406" priority="505" operator="equal">
      <formula>"Baja"</formula>
    </cfRule>
    <cfRule type="cellIs" dxfId="405" priority="506" operator="equal">
      <formula>"Muy Baja"</formula>
    </cfRule>
  </conditionalFormatting>
  <conditionalFormatting sqref="AD148">
    <cfRule type="cellIs" dxfId="404" priority="497" operator="equal">
      <formula>"Catastrófico"</formula>
    </cfRule>
    <cfRule type="cellIs" dxfId="403" priority="498" operator="equal">
      <formula>"Mayor"</formula>
    </cfRule>
    <cfRule type="cellIs" dxfId="402" priority="499" operator="equal">
      <formula>"Moderado"</formula>
    </cfRule>
    <cfRule type="cellIs" dxfId="401" priority="500" operator="equal">
      <formula>"Menor"</formula>
    </cfRule>
    <cfRule type="cellIs" dxfId="400" priority="501" operator="equal">
      <formula>"Leve"</formula>
    </cfRule>
  </conditionalFormatting>
  <conditionalFormatting sqref="AF148">
    <cfRule type="cellIs" dxfId="399" priority="493" operator="equal">
      <formula>"Extremo"</formula>
    </cfRule>
    <cfRule type="cellIs" dxfId="398" priority="494" operator="equal">
      <formula>"Alto"</formula>
    </cfRule>
    <cfRule type="cellIs" dxfId="397" priority="495" operator="equal">
      <formula>"Moderado"</formula>
    </cfRule>
    <cfRule type="cellIs" dxfId="396" priority="496" operator="equal">
      <formula>"Bajo"</formula>
    </cfRule>
  </conditionalFormatting>
  <conditionalFormatting sqref="AB149">
    <cfRule type="cellIs" dxfId="395" priority="488" operator="equal">
      <formula>"Muy Alta"</formula>
    </cfRule>
    <cfRule type="cellIs" dxfId="394" priority="489" operator="equal">
      <formula>"Alta"</formula>
    </cfRule>
    <cfRule type="cellIs" dxfId="393" priority="490" operator="equal">
      <formula>"Media"</formula>
    </cfRule>
    <cfRule type="cellIs" dxfId="392" priority="491" operator="equal">
      <formula>"Baja"</formula>
    </cfRule>
    <cfRule type="cellIs" dxfId="391" priority="492" operator="equal">
      <formula>"Muy Baja"</formula>
    </cfRule>
  </conditionalFormatting>
  <conditionalFormatting sqref="AD149">
    <cfRule type="cellIs" dxfId="390" priority="483" operator="equal">
      <formula>"Catastrófico"</formula>
    </cfRule>
    <cfRule type="cellIs" dxfId="389" priority="484" operator="equal">
      <formula>"Mayor"</formula>
    </cfRule>
    <cfRule type="cellIs" dxfId="388" priority="485" operator="equal">
      <formula>"Moderado"</formula>
    </cfRule>
    <cfRule type="cellIs" dxfId="387" priority="486" operator="equal">
      <formula>"Menor"</formula>
    </cfRule>
    <cfRule type="cellIs" dxfId="386" priority="487" operator="equal">
      <formula>"Leve"</formula>
    </cfRule>
  </conditionalFormatting>
  <conditionalFormatting sqref="AF149">
    <cfRule type="cellIs" dxfId="385" priority="479" operator="equal">
      <formula>"Extremo"</formula>
    </cfRule>
    <cfRule type="cellIs" dxfId="384" priority="480" operator="equal">
      <formula>"Alto"</formula>
    </cfRule>
    <cfRule type="cellIs" dxfId="383" priority="481" operator="equal">
      <formula>"Moderado"</formula>
    </cfRule>
    <cfRule type="cellIs" dxfId="382" priority="482" operator="equal">
      <formula>"Bajo"</formula>
    </cfRule>
  </conditionalFormatting>
  <conditionalFormatting sqref="AB150">
    <cfRule type="cellIs" dxfId="381" priority="474" operator="equal">
      <formula>"Muy Alta"</formula>
    </cfRule>
    <cfRule type="cellIs" dxfId="380" priority="475" operator="equal">
      <formula>"Alta"</formula>
    </cfRule>
    <cfRule type="cellIs" dxfId="379" priority="476" operator="equal">
      <formula>"Media"</formula>
    </cfRule>
    <cfRule type="cellIs" dxfId="378" priority="477" operator="equal">
      <formula>"Baja"</formula>
    </cfRule>
    <cfRule type="cellIs" dxfId="377" priority="478" operator="equal">
      <formula>"Muy Baja"</formula>
    </cfRule>
  </conditionalFormatting>
  <conditionalFormatting sqref="AD150">
    <cfRule type="cellIs" dxfId="376" priority="469" operator="equal">
      <formula>"Catastrófico"</formula>
    </cfRule>
    <cfRule type="cellIs" dxfId="375" priority="470" operator="equal">
      <formula>"Mayor"</formula>
    </cfRule>
    <cfRule type="cellIs" dxfId="374" priority="471" operator="equal">
      <formula>"Moderado"</formula>
    </cfRule>
    <cfRule type="cellIs" dxfId="373" priority="472" operator="equal">
      <formula>"Menor"</formula>
    </cfRule>
    <cfRule type="cellIs" dxfId="372" priority="473" operator="equal">
      <formula>"Leve"</formula>
    </cfRule>
  </conditionalFormatting>
  <conditionalFormatting sqref="AF150">
    <cfRule type="cellIs" dxfId="371" priority="465" operator="equal">
      <formula>"Extremo"</formula>
    </cfRule>
    <cfRule type="cellIs" dxfId="370" priority="466" operator="equal">
      <formula>"Alto"</formula>
    </cfRule>
    <cfRule type="cellIs" dxfId="369" priority="467" operator="equal">
      <formula>"Moderado"</formula>
    </cfRule>
    <cfRule type="cellIs" dxfId="368" priority="468" operator="equal">
      <formula>"Bajo"</formula>
    </cfRule>
  </conditionalFormatting>
  <conditionalFormatting sqref="K148">
    <cfRule type="cellIs" dxfId="367" priority="460" operator="equal">
      <formula>"Muy Alta"</formula>
    </cfRule>
    <cfRule type="cellIs" dxfId="366" priority="461" operator="equal">
      <formula>"Alta"</formula>
    </cfRule>
    <cfRule type="cellIs" dxfId="365" priority="462" operator="equal">
      <formula>"Media"</formula>
    </cfRule>
    <cfRule type="cellIs" dxfId="364" priority="463" operator="equal">
      <formula>"Baja"</formula>
    </cfRule>
    <cfRule type="cellIs" dxfId="363" priority="464" operator="equal">
      <formula>"Muy Baja"</formula>
    </cfRule>
  </conditionalFormatting>
  <conditionalFormatting sqref="O148">
    <cfRule type="cellIs" dxfId="362" priority="455" operator="equal">
      <formula>"Catastrófico"</formula>
    </cfRule>
    <cfRule type="cellIs" dxfId="361" priority="456" operator="equal">
      <formula>"Mayor"</formula>
    </cfRule>
    <cfRule type="cellIs" dxfId="360" priority="457" operator="equal">
      <formula>"Moderado"</formula>
    </cfRule>
    <cfRule type="cellIs" dxfId="359" priority="458" operator="equal">
      <formula>"Menor"</formula>
    </cfRule>
    <cfRule type="cellIs" dxfId="358" priority="459" operator="equal">
      <formula>"Leve"</formula>
    </cfRule>
  </conditionalFormatting>
  <conditionalFormatting sqref="Q148">
    <cfRule type="cellIs" dxfId="357" priority="451" operator="equal">
      <formula>"Extremo"</formula>
    </cfRule>
    <cfRule type="cellIs" dxfId="356" priority="452" operator="equal">
      <formula>"Alto"</formula>
    </cfRule>
    <cfRule type="cellIs" dxfId="355" priority="453" operator="equal">
      <formula>"Moderado"</formula>
    </cfRule>
    <cfRule type="cellIs" dxfId="354" priority="454" operator="equal">
      <formula>"Bajo"</formula>
    </cfRule>
  </conditionalFormatting>
  <conditionalFormatting sqref="N148:N150">
    <cfRule type="containsText" dxfId="353" priority="450" operator="containsText" text="❌">
      <formula>NOT(ISERROR(SEARCH("❌",N148)))</formula>
    </cfRule>
  </conditionalFormatting>
  <conditionalFormatting sqref="AB148:AB150">
    <cfRule type="cellIs" dxfId="352" priority="445" operator="equal">
      <formula>"Muy Alta"</formula>
    </cfRule>
    <cfRule type="cellIs" dxfId="351" priority="446" operator="equal">
      <formula>"Alta"</formula>
    </cfRule>
    <cfRule type="cellIs" dxfId="350" priority="447" operator="equal">
      <formula>"Media"</formula>
    </cfRule>
    <cfRule type="cellIs" dxfId="349" priority="448" operator="equal">
      <formula>"Baja"</formula>
    </cfRule>
    <cfRule type="cellIs" dxfId="348" priority="449" operator="equal">
      <formula>"Muy Baja"</formula>
    </cfRule>
  </conditionalFormatting>
  <conditionalFormatting sqref="AD148:AD150">
    <cfRule type="cellIs" dxfId="347" priority="440" operator="equal">
      <formula>"Catastrófico"</formula>
    </cfRule>
    <cfRule type="cellIs" dxfId="346" priority="441" operator="equal">
      <formula>"Mayor"</formula>
    </cfRule>
    <cfRule type="cellIs" dxfId="345" priority="442" operator="equal">
      <formula>"Moderado"</formula>
    </cfRule>
    <cfRule type="cellIs" dxfId="344" priority="443" operator="equal">
      <formula>"Menor"</formula>
    </cfRule>
    <cfRule type="cellIs" dxfId="343" priority="444" operator="equal">
      <formula>"Leve"</formula>
    </cfRule>
  </conditionalFormatting>
  <conditionalFormatting sqref="AF148:AF150">
    <cfRule type="cellIs" dxfId="342" priority="436" operator="equal">
      <formula>"Extremo"</formula>
    </cfRule>
    <cfRule type="cellIs" dxfId="341" priority="437" operator="equal">
      <formula>"Alto"</formula>
    </cfRule>
    <cfRule type="cellIs" dxfId="340" priority="438" operator="equal">
      <formula>"Moderado"</formula>
    </cfRule>
    <cfRule type="cellIs" dxfId="339" priority="439" operator="equal">
      <formula>"Bajo"</formula>
    </cfRule>
  </conditionalFormatting>
  <conditionalFormatting sqref="N148:N150">
    <cfRule type="containsText" dxfId="338" priority="435" operator="containsText" text="❌">
      <formula>NOT(ISERROR(SEARCH("❌",N148)))</formula>
    </cfRule>
  </conditionalFormatting>
  <conditionalFormatting sqref="AB151">
    <cfRule type="cellIs" dxfId="337" priority="430" operator="equal">
      <formula>"Muy Alta"</formula>
    </cfRule>
    <cfRule type="cellIs" dxfId="336" priority="431" operator="equal">
      <formula>"Alta"</formula>
    </cfRule>
    <cfRule type="cellIs" dxfId="335" priority="432" operator="equal">
      <formula>"Media"</formula>
    </cfRule>
    <cfRule type="cellIs" dxfId="334" priority="433" operator="equal">
      <formula>"Baja"</formula>
    </cfRule>
    <cfRule type="cellIs" dxfId="333" priority="434" operator="equal">
      <formula>"Muy Baja"</formula>
    </cfRule>
  </conditionalFormatting>
  <conditionalFormatting sqref="AD151">
    <cfRule type="cellIs" dxfId="332" priority="425" operator="equal">
      <formula>"Catastrófico"</formula>
    </cfRule>
    <cfRule type="cellIs" dxfId="331" priority="426" operator="equal">
      <formula>"Mayor"</formula>
    </cfRule>
    <cfRule type="cellIs" dxfId="330" priority="427" operator="equal">
      <formula>"Moderado"</formula>
    </cfRule>
    <cfRule type="cellIs" dxfId="329" priority="428" operator="equal">
      <formula>"Menor"</formula>
    </cfRule>
    <cfRule type="cellIs" dxfId="328" priority="429" operator="equal">
      <formula>"Leve"</formula>
    </cfRule>
  </conditionalFormatting>
  <conditionalFormatting sqref="AF151">
    <cfRule type="cellIs" dxfId="327" priority="421" operator="equal">
      <formula>"Extremo"</formula>
    </cfRule>
    <cfRule type="cellIs" dxfId="326" priority="422" operator="equal">
      <formula>"Alto"</formula>
    </cfRule>
    <cfRule type="cellIs" dxfId="325" priority="423" operator="equal">
      <formula>"Moderado"</formula>
    </cfRule>
    <cfRule type="cellIs" dxfId="324" priority="424" operator="equal">
      <formula>"Bajo"</formula>
    </cfRule>
  </conditionalFormatting>
  <conditionalFormatting sqref="AB152">
    <cfRule type="cellIs" dxfId="323" priority="416" operator="equal">
      <formula>"Muy Alta"</formula>
    </cfRule>
    <cfRule type="cellIs" dxfId="322" priority="417" operator="equal">
      <formula>"Alta"</formula>
    </cfRule>
    <cfRule type="cellIs" dxfId="321" priority="418" operator="equal">
      <formula>"Media"</formula>
    </cfRule>
    <cfRule type="cellIs" dxfId="320" priority="419" operator="equal">
      <formula>"Baja"</formula>
    </cfRule>
    <cfRule type="cellIs" dxfId="319" priority="420" operator="equal">
      <formula>"Muy Baja"</formula>
    </cfRule>
  </conditionalFormatting>
  <conditionalFormatting sqref="AD152">
    <cfRule type="cellIs" dxfId="318" priority="411" operator="equal">
      <formula>"Catastrófico"</formula>
    </cfRule>
    <cfRule type="cellIs" dxfId="317" priority="412" operator="equal">
      <formula>"Mayor"</formula>
    </cfRule>
    <cfRule type="cellIs" dxfId="316" priority="413" operator="equal">
      <formula>"Moderado"</formula>
    </cfRule>
    <cfRule type="cellIs" dxfId="315" priority="414" operator="equal">
      <formula>"Menor"</formula>
    </cfRule>
    <cfRule type="cellIs" dxfId="314" priority="415" operator="equal">
      <formula>"Leve"</formula>
    </cfRule>
  </conditionalFormatting>
  <conditionalFormatting sqref="AF152">
    <cfRule type="cellIs" dxfId="313" priority="407" operator="equal">
      <formula>"Extremo"</formula>
    </cfRule>
    <cfRule type="cellIs" dxfId="312" priority="408" operator="equal">
      <formula>"Alto"</formula>
    </cfRule>
    <cfRule type="cellIs" dxfId="311" priority="409" operator="equal">
      <formula>"Moderado"</formula>
    </cfRule>
    <cfRule type="cellIs" dxfId="310" priority="410" operator="equal">
      <formula>"Bajo"</formula>
    </cfRule>
  </conditionalFormatting>
  <conditionalFormatting sqref="AB153">
    <cfRule type="cellIs" dxfId="309" priority="402" operator="equal">
      <formula>"Muy Alta"</formula>
    </cfRule>
    <cfRule type="cellIs" dxfId="308" priority="403" operator="equal">
      <formula>"Alta"</formula>
    </cfRule>
    <cfRule type="cellIs" dxfId="307" priority="404" operator="equal">
      <formula>"Media"</formula>
    </cfRule>
    <cfRule type="cellIs" dxfId="306" priority="405" operator="equal">
      <formula>"Baja"</formula>
    </cfRule>
    <cfRule type="cellIs" dxfId="305" priority="406" operator="equal">
      <formula>"Muy Baja"</formula>
    </cfRule>
  </conditionalFormatting>
  <conditionalFormatting sqref="AD153">
    <cfRule type="cellIs" dxfId="304" priority="397" operator="equal">
      <formula>"Catastrófico"</formula>
    </cfRule>
    <cfRule type="cellIs" dxfId="303" priority="398" operator="equal">
      <formula>"Mayor"</formula>
    </cfRule>
    <cfRule type="cellIs" dxfId="302" priority="399" operator="equal">
      <formula>"Moderado"</formula>
    </cfRule>
    <cfRule type="cellIs" dxfId="301" priority="400" operator="equal">
      <formula>"Menor"</formula>
    </cfRule>
    <cfRule type="cellIs" dxfId="300" priority="401" operator="equal">
      <formula>"Leve"</formula>
    </cfRule>
  </conditionalFormatting>
  <conditionalFormatting sqref="AF153">
    <cfRule type="cellIs" dxfId="299" priority="393" operator="equal">
      <formula>"Extremo"</formula>
    </cfRule>
    <cfRule type="cellIs" dxfId="298" priority="394" operator="equal">
      <formula>"Alto"</formula>
    </cfRule>
    <cfRule type="cellIs" dxfId="297" priority="395" operator="equal">
      <formula>"Moderado"</formula>
    </cfRule>
    <cfRule type="cellIs" dxfId="296" priority="396" operator="equal">
      <formula>"Bajo"</formula>
    </cfRule>
  </conditionalFormatting>
  <conditionalFormatting sqref="K151">
    <cfRule type="cellIs" dxfId="295" priority="388" operator="equal">
      <formula>"Muy Alta"</formula>
    </cfRule>
    <cfRule type="cellIs" dxfId="294" priority="389" operator="equal">
      <formula>"Alta"</formula>
    </cfRule>
    <cfRule type="cellIs" dxfId="293" priority="390" operator="equal">
      <formula>"Media"</formula>
    </cfRule>
    <cfRule type="cellIs" dxfId="292" priority="391" operator="equal">
      <formula>"Baja"</formula>
    </cfRule>
    <cfRule type="cellIs" dxfId="291" priority="392" operator="equal">
      <formula>"Muy Baja"</formula>
    </cfRule>
  </conditionalFormatting>
  <conditionalFormatting sqref="O151">
    <cfRule type="cellIs" dxfId="290" priority="383" operator="equal">
      <formula>"Catastrófico"</formula>
    </cfRule>
    <cfRule type="cellIs" dxfId="289" priority="384" operator="equal">
      <formula>"Mayor"</formula>
    </cfRule>
    <cfRule type="cellIs" dxfId="288" priority="385" operator="equal">
      <formula>"Moderado"</formula>
    </cfRule>
    <cfRule type="cellIs" dxfId="287" priority="386" operator="equal">
      <formula>"Menor"</formula>
    </cfRule>
    <cfRule type="cellIs" dxfId="286" priority="387" operator="equal">
      <formula>"Leve"</formula>
    </cfRule>
  </conditionalFormatting>
  <conditionalFormatting sqref="Q151">
    <cfRule type="cellIs" dxfId="285" priority="379" operator="equal">
      <formula>"Extremo"</formula>
    </cfRule>
    <cfRule type="cellIs" dxfId="284" priority="380" operator="equal">
      <formula>"Alto"</formula>
    </cfRule>
    <cfRule type="cellIs" dxfId="283" priority="381" operator="equal">
      <formula>"Moderado"</formula>
    </cfRule>
    <cfRule type="cellIs" dxfId="282" priority="382" operator="equal">
      <formula>"Bajo"</formula>
    </cfRule>
  </conditionalFormatting>
  <conditionalFormatting sqref="N151:N153">
    <cfRule type="containsText" dxfId="281" priority="378" operator="containsText" text="❌">
      <formula>NOT(ISERROR(SEARCH("❌",N151)))</formula>
    </cfRule>
  </conditionalFormatting>
  <conditionalFormatting sqref="AB151:AB153">
    <cfRule type="cellIs" dxfId="280" priority="373" operator="equal">
      <formula>"Muy Alta"</formula>
    </cfRule>
    <cfRule type="cellIs" dxfId="279" priority="374" operator="equal">
      <formula>"Alta"</formula>
    </cfRule>
    <cfRule type="cellIs" dxfId="278" priority="375" operator="equal">
      <formula>"Media"</formula>
    </cfRule>
    <cfRule type="cellIs" dxfId="277" priority="376" operator="equal">
      <formula>"Baja"</formula>
    </cfRule>
    <cfRule type="cellIs" dxfId="276" priority="377" operator="equal">
      <formula>"Muy Baja"</formula>
    </cfRule>
  </conditionalFormatting>
  <conditionalFormatting sqref="AD151:AD153">
    <cfRule type="cellIs" dxfId="275" priority="368" operator="equal">
      <formula>"Catastrófico"</formula>
    </cfRule>
    <cfRule type="cellIs" dxfId="274" priority="369" operator="equal">
      <formula>"Mayor"</formula>
    </cfRule>
    <cfRule type="cellIs" dxfId="273" priority="370" operator="equal">
      <formula>"Moderado"</formula>
    </cfRule>
    <cfRule type="cellIs" dxfId="272" priority="371" operator="equal">
      <formula>"Menor"</formula>
    </cfRule>
    <cfRule type="cellIs" dxfId="271" priority="372" operator="equal">
      <formula>"Leve"</formula>
    </cfRule>
  </conditionalFormatting>
  <conditionalFormatting sqref="AF151:AF153">
    <cfRule type="cellIs" dxfId="270" priority="364" operator="equal">
      <formula>"Extremo"</formula>
    </cfRule>
    <cfRule type="cellIs" dxfId="269" priority="365" operator="equal">
      <formula>"Alto"</formula>
    </cfRule>
    <cfRule type="cellIs" dxfId="268" priority="366" operator="equal">
      <formula>"Moderado"</formula>
    </cfRule>
    <cfRule type="cellIs" dxfId="267" priority="367" operator="equal">
      <formula>"Bajo"</formula>
    </cfRule>
  </conditionalFormatting>
  <conditionalFormatting sqref="N151:N153">
    <cfRule type="containsText" dxfId="266" priority="363" operator="containsText" text="❌">
      <formula>NOT(ISERROR(SEARCH("❌",N151)))</formula>
    </cfRule>
  </conditionalFormatting>
  <conditionalFormatting sqref="AB154">
    <cfRule type="cellIs" dxfId="265" priority="358" operator="equal">
      <formula>"Muy Alta"</formula>
    </cfRule>
    <cfRule type="cellIs" dxfId="264" priority="359" operator="equal">
      <formula>"Alta"</formula>
    </cfRule>
    <cfRule type="cellIs" dxfId="263" priority="360" operator="equal">
      <formula>"Media"</formula>
    </cfRule>
    <cfRule type="cellIs" dxfId="262" priority="361" operator="equal">
      <formula>"Baja"</formula>
    </cfRule>
    <cfRule type="cellIs" dxfId="261" priority="362" operator="equal">
      <formula>"Muy Baja"</formula>
    </cfRule>
  </conditionalFormatting>
  <conditionalFormatting sqref="AD154">
    <cfRule type="cellIs" dxfId="260" priority="353" operator="equal">
      <formula>"Catastrófico"</formula>
    </cfRule>
    <cfRule type="cellIs" dxfId="259" priority="354" operator="equal">
      <formula>"Mayor"</formula>
    </cfRule>
    <cfRule type="cellIs" dxfId="258" priority="355" operator="equal">
      <formula>"Moderado"</formula>
    </cfRule>
    <cfRule type="cellIs" dxfId="257" priority="356" operator="equal">
      <formula>"Menor"</formula>
    </cfRule>
    <cfRule type="cellIs" dxfId="256" priority="357" operator="equal">
      <formula>"Leve"</formula>
    </cfRule>
  </conditionalFormatting>
  <conditionalFormatting sqref="AF154">
    <cfRule type="cellIs" dxfId="255" priority="349" operator="equal">
      <formula>"Extremo"</formula>
    </cfRule>
    <cfRule type="cellIs" dxfId="254" priority="350" operator="equal">
      <formula>"Alto"</formula>
    </cfRule>
    <cfRule type="cellIs" dxfId="253" priority="351" operator="equal">
      <formula>"Moderado"</formula>
    </cfRule>
    <cfRule type="cellIs" dxfId="252" priority="352" operator="equal">
      <formula>"Bajo"</formula>
    </cfRule>
  </conditionalFormatting>
  <conditionalFormatting sqref="AB155">
    <cfRule type="cellIs" dxfId="251" priority="344" operator="equal">
      <formula>"Muy Alta"</formula>
    </cfRule>
    <cfRule type="cellIs" dxfId="250" priority="345" operator="equal">
      <formula>"Alta"</formula>
    </cfRule>
    <cfRule type="cellIs" dxfId="249" priority="346" operator="equal">
      <formula>"Media"</formula>
    </cfRule>
    <cfRule type="cellIs" dxfId="248" priority="347" operator="equal">
      <formula>"Baja"</formula>
    </cfRule>
    <cfRule type="cellIs" dxfId="247" priority="348" operator="equal">
      <formula>"Muy Baja"</formula>
    </cfRule>
  </conditionalFormatting>
  <conditionalFormatting sqref="AD155">
    <cfRule type="cellIs" dxfId="246" priority="339" operator="equal">
      <formula>"Catastrófico"</formula>
    </cfRule>
    <cfRule type="cellIs" dxfId="245" priority="340" operator="equal">
      <formula>"Mayor"</formula>
    </cfRule>
    <cfRule type="cellIs" dxfId="244" priority="341" operator="equal">
      <formula>"Moderado"</formula>
    </cfRule>
    <cfRule type="cellIs" dxfId="243" priority="342" operator="equal">
      <formula>"Menor"</formula>
    </cfRule>
    <cfRule type="cellIs" dxfId="242" priority="343" operator="equal">
      <formula>"Leve"</formula>
    </cfRule>
  </conditionalFormatting>
  <conditionalFormatting sqref="AF155">
    <cfRule type="cellIs" dxfId="241" priority="335" operator="equal">
      <formula>"Extremo"</formula>
    </cfRule>
    <cfRule type="cellIs" dxfId="240" priority="336" operator="equal">
      <formula>"Alto"</formula>
    </cfRule>
    <cfRule type="cellIs" dxfId="239" priority="337" operator="equal">
      <formula>"Moderado"</formula>
    </cfRule>
    <cfRule type="cellIs" dxfId="238" priority="338" operator="equal">
      <formula>"Bajo"</formula>
    </cfRule>
  </conditionalFormatting>
  <conditionalFormatting sqref="AB156">
    <cfRule type="cellIs" dxfId="237" priority="330" operator="equal">
      <formula>"Muy Alta"</formula>
    </cfRule>
    <cfRule type="cellIs" dxfId="236" priority="331" operator="equal">
      <formula>"Alta"</formula>
    </cfRule>
    <cfRule type="cellIs" dxfId="235" priority="332" operator="equal">
      <formula>"Media"</formula>
    </cfRule>
    <cfRule type="cellIs" dxfId="234" priority="333" operator="equal">
      <formula>"Baja"</formula>
    </cfRule>
    <cfRule type="cellIs" dxfId="233" priority="334" operator="equal">
      <formula>"Muy Baja"</formula>
    </cfRule>
  </conditionalFormatting>
  <conditionalFormatting sqref="AD156">
    <cfRule type="cellIs" dxfId="232" priority="325" operator="equal">
      <formula>"Catastrófico"</formula>
    </cfRule>
    <cfRule type="cellIs" dxfId="231" priority="326" operator="equal">
      <formula>"Mayor"</formula>
    </cfRule>
    <cfRule type="cellIs" dxfId="230" priority="327" operator="equal">
      <formula>"Moderado"</formula>
    </cfRule>
    <cfRule type="cellIs" dxfId="229" priority="328" operator="equal">
      <formula>"Menor"</formula>
    </cfRule>
    <cfRule type="cellIs" dxfId="228" priority="329" operator="equal">
      <formula>"Leve"</formula>
    </cfRule>
  </conditionalFormatting>
  <conditionalFormatting sqref="AF156">
    <cfRule type="cellIs" dxfId="227" priority="321" operator="equal">
      <formula>"Extremo"</formula>
    </cfRule>
    <cfRule type="cellIs" dxfId="226" priority="322" operator="equal">
      <formula>"Alto"</formula>
    </cfRule>
    <cfRule type="cellIs" dxfId="225" priority="323" operator="equal">
      <formula>"Moderado"</formula>
    </cfRule>
    <cfRule type="cellIs" dxfId="224" priority="324" operator="equal">
      <formula>"Bajo"</formula>
    </cfRule>
  </conditionalFormatting>
  <conditionalFormatting sqref="K154">
    <cfRule type="cellIs" dxfId="223" priority="316" operator="equal">
      <formula>"Muy Alta"</formula>
    </cfRule>
    <cfRule type="cellIs" dxfId="222" priority="317" operator="equal">
      <formula>"Alta"</formula>
    </cfRule>
    <cfRule type="cellIs" dxfId="221" priority="318" operator="equal">
      <formula>"Media"</formula>
    </cfRule>
    <cfRule type="cellIs" dxfId="220" priority="319" operator="equal">
      <formula>"Baja"</formula>
    </cfRule>
    <cfRule type="cellIs" dxfId="219" priority="320" operator="equal">
      <formula>"Muy Baja"</formula>
    </cfRule>
  </conditionalFormatting>
  <conditionalFormatting sqref="O154">
    <cfRule type="cellIs" dxfId="218" priority="311" operator="equal">
      <formula>"Catastrófico"</formula>
    </cfRule>
    <cfRule type="cellIs" dxfId="217" priority="312" operator="equal">
      <formula>"Mayor"</formula>
    </cfRule>
    <cfRule type="cellIs" dxfId="216" priority="313" operator="equal">
      <formula>"Moderado"</formula>
    </cfRule>
    <cfRule type="cellIs" dxfId="215" priority="314" operator="equal">
      <formula>"Menor"</formula>
    </cfRule>
    <cfRule type="cellIs" dxfId="214" priority="315" operator="equal">
      <formula>"Leve"</formula>
    </cfRule>
  </conditionalFormatting>
  <conditionalFormatting sqref="Q154">
    <cfRule type="cellIs" dxfId="213" priority="307" operator="equal">
      <formula>"Extremo"</formula>
    </cfRule>
    <cfRule type="cellIs" dxfId="212" priority="308" operator="equal">
      <formula>"Alto"</formula>
    </cfRule>
    <cfRule type="cellIs" dxfId="211" priority="309" operator="equal">
      <formula>"Moderado"</formula>
    </cfRule>
    <cfRule type="cellIs" dxfId="210" priority="310" operator="equal">
      <formula>"Bajo"</formula>
    </cfRule>
  </conditionalFormatting>
  <conditionalFormatting sqref="N154:N156">
    <cfRule type="containsText" dxfId="209" priority="306" operator="containsText" text="❌">
      <formula>NOT(ISERROR(SEARCH("❌",N154)))</formula>
    </cfRule>
  </conditionalFormatting>
  <conditionalFormatting sqref="AB154:AB156">
    <cfRule type="cellIs" dxfId="208" priority="301" operator="equal">
      <formula>"Muy Alta"</formula>
    </cfRule>
    <cfRule type="cellIs" dxfId="207" priority="302" operator="equal">
      <formula>"Alta"</formula>
    </cfRule>
    <cfRule type="cellIs" dxfId="206" priority="303" operator="equal">
      <formula>"Media"</formula>
    </cfRule>
    <cfRule type="cellIs" dxfId="205" priority="304" operator="equal">
      <formula>"Baja"</formula>
    </cfRule>
    <cfRule type="cellIs" dxfId="204" priority="305" operator="equal">
      <formula>"Muy Baja"</formula>
    </cfRule>
  </conditionalFormatting>
  <conditionalFormatting sqref="AD154:AD156">
    <cfRule type="cellIs" dxfId="203" priority="296" operator="equal">
      <formula>"Catastrófico"</formula>
    </cfRule>
    <cfRule type="cellIs" dxfId="202" priority="297" operator="equal">
      <formula>"Mayor"</formula>
    </cfRule>
    <cfRule type="cellIs" dxfId="201" priority="298" operator="equal">
      <formula>"Moderado"</formula>
    </cfRule>
    <cfRule type="cellIs" dxfId="200" priority="299" operator="equal">
      <formula>"Menor"</formula>
    </cfRule>
    <cfRule type="cellIs" dxfId="199" priority="300" operator="equal">
      <formula>"Leve"</formula>
    </cfRule>
  </conditionalFormatting>
  <conditionalFormatting sqref="AF154:AF156">
    <cfRule type="cellIs" dxfId="198" priority="292" operator="equal">
      <formula>"Extremo"</formula>
    </cfRule>
    <cfRule type="cellIs" dxfId="197" priority="293" operator="equal">
      <formula>"Alto"</formula>
    </cfRule>
    <cfRule type="cellIs" dxfId="196" priority="294" operator="equal">
      <formula>"Moderado"</formula>
    </cfRule>
    <cfRule type="cellIs" dxfId="195" priority="295" operator="equal">
      <formula>"Bajo"</formula>
    </cfRule>
  </conditionalFormatting>
  <conditionalFormatting sqref="N154:N156">
    <cfRule type="containsText" dxfId="194" priority="291" operator="containsText" text="❌">
      <formula>NOT(ISERROR(SEARCH("❌",N154)))</formula>
    </cfRule>
  </conditionalFormatting>
  <conditionalFormatting sqref="AB20">
    <cfRule type="cellIs" dxfId="193" priority="286" operator="equal">
      <formula>"Muy Alta"</formula>
    </cfRule>
    <cfRule type="cellIs" dxfId="192" priority="287" operator="equal">
      <formula>"Alta"</formula>
    </cfRule>
    <cfRule type="cellIs" dxfId="191" priority="288" operator="equal">
      <formula>"Media"</formula>
    </cfRule>
    <cfRule type="cellIs" dxfId="190" priority="289" operator="equal">
      <formula>"Baja"</formula>
    </cfRule>
    <cfRule type="cellIs" dxfId="189" priority="290" operator="equal">
      <formula>"Muy Baja"</formula>
    </cfRule>
  </conditionalFormatting>
  <conditionalFormatting sqref="AD20">
    <cfRule type="cellIs" dxfId="188" priority="281" operator="equal">
      <formula>"Catastrófico"</formula>
    </cfRule>
    <cfRule type="cellIs" dxfId="187" priority="282" operator="equal">
      <formula>"Mayor"</formula>
    </cfRule>
    <cfRule type="cellIs" dxfId="186" priority="283" operator="equal">
      <formula>"Moderado"</formula>
    </cfRule>
    <cfRule type="cellIs" dxfId="185" priority="284" operator="equal">
      <formula>"Menor"</formula>
    </cfRule>
    <cfRule type="cellIs" dxfId="184" priority="285" operator="equal">
      <formula>"Leve"</formula>
    </cfRule>
  </conditionalFormatting>
  <conditionalFormatting sqref="AF20">
    <cfRule type="cellIs" dxfId="183" priority="277" operator="equal">
      <formula>"Extremo"</formula>
    </cfRule>
    <cfRule type="cellIs" dxfId="182" priority="278" operator="equal">
      <formula>"Alto"</formula>
    </cfRule>
    <cfRule type="cellIs" dxfId="181" priority="279" operator="equal">
      <formula>"Moderado"</formula>
    </cfRule>
    <cfRule type="cellIs" dxfId="180" priority="280" operator="equal">
      <formula>"Bajo"</formula>
    </cfRule>
  </conditionalFormatting>
  <conditionalFormatting sqref="AB21">
    <cfRule type="cellIs" dxfId="179" priority="272" operator="equal">
      <formula>"Muy Alta"</formula>
    </cfRule>
    <cfRule type="cellIs" dxfId="178" priority="273" operator="equal">
      <formula>"Alta"</formula>
    </cfRule>
    <cfRule type="cellIs" dxfId="177" priority="274" operator="equal">
      <formula>"Media"</formula>
    </cfRule>
    <cfRule type="cellIs" dxfId="176" priority="275" operator="equal">
      <formula>"Baja"</formula>
    </cfRule>
    <cfRule type="cellIs" dxfId="175" priority="276" operator="equal">
      <formula>"Muy Baja"</formula>
    </cfRule>
  </conditionalFormatting>
  <conditionalFormatting sqref="AD21">
    <cfRule type="cellIs" dxfId="174" priority="267" operator="equal">
      <formula>"Catastrófico"</formula>
    </cfRule>
    <cfRule type="cellIs" dxfId="173" priority="268" operator="equal">
      <formula>"Mayor"</formula>
    </cfRule>
    <cfRule type="cellIs" dxfId="172" priority="269" operator="equal">
      <formula>"Moderado"</formula>
    </cfRule>
    <cfRule type="cellIs" dxfId="171" priority="270" operator="equal">
      <formula>"Menor"</formula>
    </cfRule>
    <cfRule type="cellIs" dxfId="170" priority="271" operator="equal">
      <formula>"Leve"</formula>
    </cfRule>
  </conditionalFormatting>
  <conditionalFormatting sqref="AF21">
    <cfRule type="cellIs" dxfId="169" priority="263" operator="equal">
      <formula>"Extremo"</formula>
    </cfRule>
    <cfRule type="cellIs" dxfId="168" priority="264" operator="equal">
      <formula>"Alto"</formula>
    </cfRule>
    <cfRule type="cellIs" dxfId="167" priority="265" operator="equal">
      <formula>"Moderado"</formula>
    </cfRule>
    <cfRule type="cellIs" dxfId="166" priority="266" operator="equal">
      <formula>"Bajo"</formula>
    </cfRule>
  </conditionalFormatting>
  <conditionalFormatting sqref="AB23">
    <cfRule type="cellIs" dxfId="165" priority="258" operator="equal">
      <formula>"Muy Alta"</formula>
    </cfRule>
    <cfRule type="cellIs" dxfId="164" priority="259" operator="equal">
      <formula>"Alta"</formula>
    </cfRule>
    <cfRule type="cellIs" dxfId="163" priority="260" operator="equal">
      <formula>"Media"</formula>
    </cfRule>
    <cfRule type="cellIs" dxfId="162" priority="261" operator="equal">
      <formula>"Baja"</formula>
    </cfRule>
    <cfRule type="cellIs" dxfId="161" priority="262" operator="equal">
      <formula>"Muy Baja"</formula>
    </cfRule>
  </conditionalFormatting>
  <conditionalFormatting sqref="AD23">
    <cfRule type="cellIs" dxfId="160" priority="253" operator="equal">
      <formula>"Catastrófico"</formula>
    </cfRule>
    <cfRule type="cellIs" dxfId="159" priority="254" operator="equal">
      <formula>"Mayor"</formula>
    </cfRule>
    <cfRule type="cellIs" dxfId="158" priority="255" operator="equal">
      <formula>"Moderado"</formula>
    </cfRule>
    <cfRule type="cellIs" dxfId="157" priority="256" operator="equal">
      <formula>"Menor"</formula>
    </cfRule>
    <cfRule type="cellIs" dxfId="156" priority="257" operator="equal">
      <formula>"Leve"</formula>
    </cfRule>
  </conditionalFormatting>
  <conditionalFormatting sqref="AF23">
    <cfRule type="cellIs" dxfId="155" priority="249" operator="equal">
      <formula>"Extremo"</formula>
    </cfRule>
    <cfRule type="cellIs" dxfId="154" priority="250" operator="equal">
      <formula>"Alto"</formula>
    </cfRule>
    <cfRule type="cellIs" dxfId="153" priority="251" operator="equal">
      <formula>"Moderado"</formula>
    </cfRule>
    <cfRule type="cellIs" dxfId="152" priority="252" operator="equal">
      <formula>"Bajo"</formula>
    </cfRule>
  </conditionalFormatting>
  <conditionalFormatting sqref="AB24">
    <cfRule type="cellIs" dxfId="151" priority="244" operator="equal">
      <formula>"Muy Alta"</formula>
    </cfRule>
    <cfRule type="cellIs" dxfId="150" priority="245" operator="equal">
      <formula>"Alta"</formula>
    </cfRule>
    <cfRule type="cellIs" dxfId="149" priority="246" operator="equal">
      <formula>"Media"</formula>
    </cfRule>
    <cfRule type="cellIs" dxfId="148" priority="247" operator="equal">
      <formula>"Baja"</formula>
    </cfRule>
    <cfRule type="cellIs" dxfId="147" priority="248" operator="equal">
      <formula>"Muy Baja"</formula>
    </cfRule>
  </conditionalFormatting>
  <conditionalFormatting sqref="AD24">
    <cfRule type="cellIs" dxfId="146" priority="239" operator="equal">
      <formula>"Catastrófico"</formula>
    </cfRule>
    <cfRule type="cellIs" dxfId="145" priority="240" operator="equal">
      <formula>"Mayor"</formula>
    </cfRule>
    <cfRule type="cellIs" dxfId="144" priority="241" operator="equal">
      <formula>"Moderado"</formula>
    </cfRule>
    <cfRule type="cellIs" dxfId="143" priority="242" operator="equal">
      <formula>"Menor"</formula>
    </cfRule>
    <cfRule type="cellIs" dxfId="142" priority="243" operator="equal">
      <formula>"Leve"</formula>
    </cfRule>
  </conditionalFormatting>
  <conditionalFormatting sqref="AF24">
    <cfRule type="cellIs" dxfId="141" priority="235" operator="equal">
      <formula>"Extremo"</formula>
    </cfRule>
    <cfRule type="cellIs" dxfId="140" priority="236" operator="equal">
      <formula>"Alto"</formula>
    </cfRule>
    <cfRule type="cellIs" dxfId="139" priority="237" operator="equal">
      <formula>"Moderado"</formula>
    </cfRule>
    <cfRule type="cellIs" dxfId="138" priority="238" operator="equal">
      <formula>"Bajo"</formula>
    </cfRule>
  </conditionalFormatting>
  <conditionalFormatting sqref="O7">
    <cfRule type="cellIs" dxfId="137" priority="230" operator="equal">
      <formula>"Catastrófico"</formula>
    </cfRule>
    <cfRule type="cellIs" dxfId="136" priority="231" operator="equal">
      <formula>"Mayor"</formula>
    </cfRule>
    <cfRule type="cellIs" dxfId="135" priority="232" operator="equal">
      <formula>"Moderado"</formula>
    </cfRule>
    <cfRule type="cellIs" dxfId="134" priority="233" operator="equal">
      <formula>"Menor"</formula>
    </cfRule>
    <cfRule type="cellIs" dxfId="133" priority="234" operator="equal">
      <formula>"Leve"</formula>
    </cfRule>
  </conditionalFormatting>
  <conditionalFormatting sqref="AB85">
    <cfRule type="cellIs" dxfId="132" priority="153" operator="equal">
      <formula>"Muy Alta"</formula>
    </cfRule>
    <cfRule type="cellIs" dxfId="131" priority="154" operator="equal">
      <formula>"Alta"</formula>
    </cfRule>
    <cfRule type="cellIs" dxfId="130" priority="155" operator="equal">
      <formula>"Media"</formula>
    </cfRule>
    <cfRule type="cellIs" dxfId="129" priority="156" operator="equal">
      <formula>"Baja"</formula>
    </cfRule>
    <cfRule type="cellIs" dxfId="128" priority="157" operator="equal">
      <formula>"Muy Baja"</formula>
    </cfRule>
  </conditionalFormatting>
  <conditionalFormatting sqref="AD85">
    <cfRule type="cellIs" dxfId="127" priority="148" operator="equal">
      <formula>"Catastrófico"</formula>
    </cfRule>
    <cfRule type="cellIs" dxfId="126" priority="149" operator="equal">
      <formula>"Mayor"</formula>
    </cfRule>
    <cfRule type="cellIs" dxfId="125" priority="150" operator="equal">
      <formula>"Moderado"</formula>
    </cfRule>
    <cfRule type="cellIs" dxfId="124" priority="151" operator="equal">
      <formula>"Menor"</formula>
    </cfRule>
    <cfRule type="cellIs" dxfId="123" priority="152" operator="equal">
      <formula>"Leve"</formula>
    </cfRule>
  </conditionalFormatting>
  <conditionalFormatting sqref="AF85">
    <cfRule type="cellIs" dxfId="122" priority="144" operator="equal">
      <formula>"Extremo"</formula>
    </cfRule>
    <cfRule type="cellIs" dxfId="121" priority="145" operator="equal">
      <formula>"Alto"</formula>
    </cfRule>
    <cfRule type="cellIs" dxfId="120" priority="146" operator="equal">
      <formula>"Moderado"</formula>
    </cfRule>
    <cfRule type="cellIs" dxfId="119" priority="147" operator="equal">
      <formula>"Bajo"</formula>
    </cfRule>
  </conditionalFormatting>
  <conditionalFormatting sqref="K85">
    <cfRule type="cellIs" dxfId="118" priority="111" operator="equal">
      <formula>"Muy Alta"</formula>
    </cfRule>
    <cfRule type="cellIs" dxfId="117" priority="112" operator="equal">
      <formula>"Alta"</formula>
    </cfRule>
    <cfRule type="cellIs" dxfId="116" priority="113" operator="equal">
      <formula>"Media"</formula>
    </cfRule>
    <cfRule type="cellIs" dxfId="115" priority="114" operator="equal">
      <formula>"Baja"</formula>
    </cfRule>
    <cfRule type="cellIs" dxfId="114" priority="115" operator="equal">
      <formula>"Muy Baja"</formula>
    </cfRule>
  </conditionalFormatting>
  <conditionalFormatting sqref="AB86">
    <cfRule type="cellIs" dxfId="113" priority="139" operator="equal">
      <formula>"Muy Alta"</formula>
    </cfRule>
    <cfRule type="cellIs" dxfId="112" priority="140" operator="equal">
      <formula>"Alta"</formula>
    </cfRule>
    <cfRule type="cellIs" dxfId="111" priority="141" operator="equal">
      <formula>"Media"</formula>
    </cfRule>
    <cfRule type="cellIs" dxfId="110" priority="142" operator="equal">
      <formula>"Baja"</formula>
    </cfRule>
    <cfRule type="cellIs" dxfId="109" priority="143" operator="equal">
      <formula>"Muy Baja"</formula>
    </cfRule>
  </conditionalFormatting>
  <conditionalFormatting sqref="AD86">
    <cfRule type="cellIs" dxfId="108" priority="134" operator="equal">
      <formula>"Catastrófico"</formula>
    </cfRule>
    <cfRule type="cellIs" dxfId="107" priority="135" operator="equal">
      <formula>"Mayor"</formula>
    </cfRule>
    <cfRule type="cellIs" dxfId="106" priority="136" operator="equal">
      <formula>"Moderado"</formula>
    </cfRule>
    <cfRule type="cellIs" dxfId="105" priority="137" operator="equal">
      <formula>"Menor"</formula>
    </cfRule>
    <cfRule type="cellIs" dxfId="104" priority="138" operator="equal">
      <formula>"Leve"</formula>
    </cfRule>
  </conditionalFormatting>
  <conditionalFormatting sqref="AF86">
    <cfRule type="cellIs" dxfId="103" priority="130" operator="equal">
      <formula>"Extremo"</formula>
    </cfRule>
    <cfRule type="cellIs" dxfId="102" priority="131" operator="equal">
      <formula>"Alto"</formula>
    </cfRule>
    <cfRule type="cellIs" dxfId="101" priority="132" operator="equal">
      <formula>"Moderado"</formula>
    </cfRule>
    <cfRule type="cellIs" dxfId="100" priority="133" operator="equal">
      <formula>"Bajo"</formula>
    </cfRule>
  </conditionalFormatting>
  <conditionalFormatting sqref="AB87">
    <cfRule type="cellIs" dxfId="99" priority="125" operator="equal">
      <formula>"Muy Alta"</formula>
    </cfRule>
    <cfRule type="cellIs" dxfId="98" priority="126" operator="equal">
      <formula>"Alta"</formula>
    </cfRule>
    <cfRule type="cellIs" dxfId="97" priority="127" operator="equal">
      <formula>"Media"</formula>
    </cfRule>
    <cfRule type="cellIs" dxfId="96" priority="128" operator="equal">
      <formula>"Baja"</formula>
    </cfRule>
    <cfRule type="cellIs" dxfId="95" priority="129" operator="equal">
      <formula>"Muy Baja"</formula>
    </cfRule>
  </conditionalFormatting>
  <conditionalFormatting sqref="AD87">
    <cfRule type="cellIs" dxfId="94" priority="120" operator="equal">
      <formula>"Catastrófico"</formula>
    </cfRule>
    <cfRule type="cellIs" dxfId="93" priority="121" operator="equal">
      <formula>"Mayor"</formula>
    </cfRule>
    <cfRule type="cellIs" dxfId="92" priority="122" operator="equal">
      <formula>"Moderado"</formula>
    </cfRule>
    <cfRule type="cellIs" dxfId="91" priority="123" operator="equal">
      <formula>"Menor"</formula>
    </cfRule>
    <cfRule type="cellIs" dxfId="90" priority="124" operator="equal">
      <formula>"Leve"</formula>
    </cfRule>
  </conditionalFormatting>
  <conditionalFormatting sqref="AF87">
    <cfRule type="cellIs" dxfId="89" priority="116" operator="equal">
      <formula>"Extremo"</formula>
    </cfRule>
    <cfRule type="cellIs" dxfId="88" priority="117" operator="equal">
      <formula>"Alto"</formula>
    </cfRule>
    <cfRule type="cellIs" dxfId="87" priority="118" operator="equal">
      <formula>"Moderado"</formula>
    </cfRule>
    <cfRule type="cellIs" dxfId="86" priority="119" operator="equal">
      <formula>"Bajo"</formula>
    </cfRule>
  </conditionalFormatting>
  <conditionalFormatting sqref="O85">
    <cfRule type="cellIs" dxfId="85" priority="106" operator="equal">
      <formula>"Catastrófico"</formula>
    </cfRule>
    <cfRule type="cellIs" dxfId="84" priority="107" operator="equal">
      <formula>"Mayor"</formula>
    </cfRule>
    <cfRule type="cellIs" dxfId="83" priority="108" operator="equal">
      <formula>"Moderado"</formula>
    </cfRule>
    <cfRule type="cellIs" dxfId="82" priority="109" operator="equal">
      <formula>"Menor"</formula>
    </cfRule>
    <cfRule type="cellIs" dxfId="81" priority="110" operator="equal">
      <formula>"Leve"</formula>
    </cfRule>
  </conditionalFormatting>
  <conditionalFormatting sqref="Q85">
    <cfRule type="cellIs" dxfId="80" priority="102" operator="equal">
      <formula>"Extremo"</formula>
    </cfRule>
    <cfRule type="cellIs" dxfId="79" priority="103" operator="equal">
      <formula>"Alto"</formula>
    </cfRule>
    <cfRule type="cellIs" dxfId="78" priority="104" operator="equal">
      <formula>"Moderado"</formula>
    </cfRule>
    <cfRule type="cellIs" dxfId="77" priority="105" operator="equal">
      <formula>"Bajo"</formula>
    </cfRule>
  </conditionalFormatting>
  <conditionalFormatting sqref="N85:N87">
    <cfRule type="containsText" dxfId="76" priority="101" operator="containsText" text="❌">
      <formula>NOT(ISERROR(SEARCH("❌",N85)))</formula>
    </cfRule>
  </conditionalFormatting>
  <conditionalFormatting sqref="AB101:AB102">
    <cfRule type="cellIs" dxfId="75" priority="96" operator="equal">
      <formula>"Muy Alta"</formula>
    </cfRule>
    <cfRule type="cellIs" dxfId="74" priority="97" operator="equal">
      <formula>"Alta"</formula>
    </cfRule>
    <cfRule type="cellIs" dxfId="73" priority="98" operator="equal">
      <formula>"Media"</formula>
    </cfRule>
    <cfRule type="cellIs" dxfId="72" priority="99" operator="equal">
      <formula>"Baja"</formula>
    </cfRule>
    <cfRule type="cellIs" dxfId="71" priority="100" operator="equal">
      <formula>"Muy Baja"</formula>
    </cfRule>
  </conditionalFormatting>
  <conditionalFormatting sqref="AD101:AD102">
    <cfRule type="cellIs" dxfId="70" priority="91" operator="equal">
      <formula>"Catastrófico"</formula>
    </cfRule>
    <cfRule type="cellIs" dxfId="69" priority="92" operator="equal">
      <formula>"Mayor"</formula>
    </cfRule>
    <cfRule type="cellIs" dxfId="68" priority="93" operator="equal">
      <formula>"Moderado"</formula>
    </cfRule>
    <cfRule type="cellIs" dxfId="67" priority="94" operator="equal">
      <formula>"Menor"</formula>
    </cfRule>
    <cfRule type="cellIs" dxfId="66" priority="95" operator="equal">
      <formula>"Leve"</formula>
    </cfRule>
  </conditionalFormatting>
  <conditionalFormatting sqref="AF101:AF102">
    <cfRule type="cellIs" dxfId="65" priority="87" operator="equal">
      <formula>"Extremo"</formula>
    </cfRule>
    <cfRule type="cellIs" dxfId="64" priority="88" operator="equal">
      <formula>"Alto"</formula>
    </cfRule>
    <cfRule type="cellIs" dxfId="63" priority="89" operator="equal">
      <formula>"Moderado"</formula>
    </cfRule>
    <cfRule type="cellIs" dxfId="62" priority="90" operator="equal">
      <formula>"Bajo"</formula>
    </cfRule>
  </conditionalFormatting>
  <conditionalFormatting sqref="AF99">
    <cfRule type="cellIs" dxfId="61" priority="45" operator="equal">
      <formula>"Extremo"</formula>
    </cfRule>
    <cfRule type="cellIs" dxfId="60" priority="46" operator="equal">
      <formula>"Alto"</formula>
    </cfRule>
    <cfRule type="cellIs" dxfId="59" priority="47" operator="equal">
      <formula>"Moderado"</formula>
    </cfRule>
    <cfRule type="cellIs" dxfId="58" priority="48" operator="equal">
      <formula>"Bajo"</formula>
    </cfRule>
  </conditionalFormatting>
  <conditionalFormatting sqref="AB99">
    <cfRule type="cellIs" dxfId="57" priority="54" operator="equal">
      <formula>"Muy Alta"</formula>
    </cfRule>
    <cfRule type="cellIs" dxfId="56" priority="55" operator="equal">
      <formula>"Alta"</formula>
    </cfRule>
    <cfRule type="cellIs" dxfId="55" priority="56" operator="equal">
      <formula>"Media"</formula>
    </cfRule>
    <cfRule type="cellIs" dxfId="54" priority="57" operator="equal">
      <formula>"Baja"</formula>
    </cfRule>
    <cfRule type="cellIs" dxfId="53" priority="58" operator="equal">
      <formula>"Muy Baja"</formula>
    </cfRule>
  </conditionalFormatting>
  <conditionalFormatting sqref="AD99">
    <cfRule type="cellIs" dxfId="52" priority="49" operator="equal">
      <formula>"Catastrófico"</formula>
    </cfRule>
    <cfRule type="cellIs" dxfId="51" priority="50" operator="equal">
      <formula>"Mayor"</formula>
    </cfRule>
    <cfRule type="cellIs" dxfId="50" priority="51" operator="equal">
      <formula>"Moderado"</formula>
    </cfRule>
    <cfRule type="cellIs" dxfId="49" priority="52" operator="equal">
      <formula>"Menor"</formula>
    </cfRule>
    <cfRule type="cellIs" dxfId="48" priority="53" operator="equal">
      <formula>"Leve"</formula>
    </cfRule>
  </conditionalFormatting>
  <conditionalFormatting sqref="AB103:AB105">
    <cfRule type="cellIs" dxfId="47" priority="40" operator="equal">
      <formula>"Muy Alta"</formula>
    </cfRule>
    <cfRule type="cellIs" dxfId="46" priority="41" operator="equal">
      <formula>"Alta"</formula>
    </cfRule>
    <cfRule type="cellIs" dxfId="45" priority="42" operator="equal">
      <formula>"Media"</formula>
    </cfRule>
    <cfRule type="cellIs" dxfId="44" priority="43" operator="equal">
      <formula>"Baja"</formula>
    </cfRule>
    <cfRule type="cellIs" dxfId="43" priority="44" operator="equal">
      <formula>"Muy Baja"</formula>
    </cfRule>
  </conditionalFormatting>
  <conditionalFormatting sqref="AD103:AD105">
    <cfRule type="cellIs" dxfId="42" priority="35" operator="equal">
      <formula>"Catastrófico"</formula>
    </cfRule>
    <cfRule type="cellIs" dxfId="41" priority="36" operator="equal">
      <formula>"Mayor"</formula>
    </cfRule>
    <cfRule type="cellIs" dxfId="40" priority="37" operator="equal">
      <formula>"Moderado"</formula>
    </cfRule>
    <cfRule type="cellIs" dxfId="39" priority="38" operator="equal">
      <formula>"Menor"</formula>
    </cfRule>
    <cfRule type="cellIs" dxfId="38" priority="39" operator="equal">
      <formula>"Leve"</formula>
    </cfRule>
  </conditionalFormatting>
  <conditionalFormatting sqref="AF103:AF105">
    <cfRule type="cellIs" dxfId="37" priority="31" operator="equal">
      <formula>"Extremo"</formula>
    </cfRule>
    <cfRule type="cellIs" dxfId="36" priority="32" operator="equal">
      <formula>"Alto"</formula>
    </cfRule>
    <cfRule type="cellIs" dxfId="35" priority="33" operator="equal">
      <formula>"Moderado"</formula>
    </cfRule>
    <cfRule type="cellIs" dxfId="34" priority="34" operator="equal">
      <formula>"Bajo"</formula>
    </cfRule>
  </conditionalFormatting>
  <conditionalFormatting sqref="K103">
    <cfRule type="cellIs" dxfId="33" priority="26" operator="equal">
      <formula>"Muy Alta"</formula>
    </cfRule>
    <cfRule type="cellIs" dxfId="32" priority="27" operator="equal">
      <formula>"Alta"</formula>
    </cfRule>
    <cfRule type="cellIs" dxfId="31" priority="28" operator="equal">
      <formula>"Media"</formula>
    </cfRule>
    <cfRule type="cellIs" dxfId="30" priority="29" operator="equal">
      <formula>"Baja"</formula>
    </cfRule>
    <cfRule type="cellIs" dxfId="29" priority="30" operator="equal">
      <formula>"Muy Baja"</formula>
    </cfRule>
  </conditionalFormatting>
  <conditionalFormatting sqref="O103">
    <cfRule type="cellIs" dxfId="28" priority="21" operator="equal">
      <formula>"Catastrófico"</formula>
    </cfRule>
    <cfRule type="cellIs" dxfId="27" priority="22" operator="equal">
      <formula>"Mayor"</formula>
    </cfRule>
    <cfRule type="cellIs" dxfId="26" priority="23" operator="equal">
      <formula>"Moderado"</formula>
    </cfRule>
    <cfRule type="cellIs" dxfId="25" priority="24" operator="equal">
      <formula>"Menor"</formula>
    </cfRule>
    <cfRule type="cellIs" dxfId="24" priority="25" operator="equal">
      <formula>"Leve"</formula>
    </cfRule>
  </conditionalFormatting>
  <conditionalFormatting sqref="Q103">
    <cfRule type="cellIs" dxfId="23" priority="17" operator="equal">
      <formula>"Extremo"</formula>
    </cfRule>
    <cfRule type="cellIs" dxfId="22" priority="18" operator="equal">
      <formula>"Alto"</formula>
    </cfRule>
    <cfRule type="cellIs" dxfId="21" priority="19" operator="equal">
      <formula>"Moderado"</formula>
    </cfRule>
    <cfRule type="cellIs" dxfId="20" priority="20" operator="equal">
      <formula>"Bajo"</formula>
    </cfRule>
  </conditionalFormatting>
  <conditionalFormatting sqref="N103">
    <cfRule type="containsText" dxfId="19" priority="16" operator="containsText" text="❌">
      <formula>NOT(ISERROR(SEARCH("❌",N103)))</formula>
    </cfRule>
  </conditionalFormatting>
  <conditionalFormatting sqref="AB103:AB105">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D103:AD105">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F103:AF105">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N103">
    <cfRule type="containsText" dxfId="4" priority="1" operator="containsText" text="❌">
      <formula>NOT(ISERROR(SEARCH("❌",N103)))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'Opciones Tratamiento'!$B$9:$B$10</xm:f>
          </x14:formula1>
          <xm:sqref>AM7:AM12 AM133:AM156 AM16:AM125</xm:sqref>
        </x14:dataValidation>
        <x14:dataValidation type="list" allowBlank="1" showInputMessage="1" showErrorMessage="1" xr:uid="{00000000-0002-0000-0200-000001000000}">
          <x14:formula1>
            <xm:f>'Opciones Tratamiento'!$B$13:$B$19</xm:f>
          </x14:formula1>
          <xm:sqref>I7 I10 I13 I106 I16 I19 I22 I25 I28 I31 I34 I37 I40 I43 I46 I49 I52 I55 I58 I109 I61 I64 I67 I70 I73 I76 I79 I82 I88 I91 I94 I97:I98 I142 I127 I112 I115 I118 I121 I124 I130 I133 I136 I139 I145 I148 I151 I154 I85 I100:I102</xm:sqref>
        </x14:dataValidation>
        <x14:dataValidation type="list" allowBlank="1" showInputMessage="1" showErrorMessage="1" xr:uid="{00000000-0002-0000-0200-000002000000}">
          <x14:formula1>
            <xm:f>'Opciones Tratamiento'!$E$2:$E$4</xm:f>
          </x14:formula1>
          <xm:sqref>E7 E10 E13 E106 E16 E19 E22 E25 E28 E31 E34 E37 E40 E43 E46 E49 E52 E55 E58 E109 E61 E64 E67 E70 E73 E76 E79 E82 E88 E91 E94 E97:E98 E142 E127 E112 E115 E118 E121 E124 E130 E133 E136 E139 E145 E148 E151 E154 E85 E100:E102</xm:sqref>
        </x14:dataValidation>
        <x14:dataValidation type="list" allowBlank="1" showInputMessage="1" showErrorMessage="1" xr:uid="{00000000-0002-0000-0200-000003000000}">
          <x14:formula1>
            <xm:f>'Tabla Impacto'!$F$210:$F$221</xm:f>
          </x14:formula1>
          <xm:sqref>M7 M10 M13 M151 M16 M19 M22 M25 M28 M31 M34 M37 M40 M43 M46 M49 M52 M55 M58 M154 M61 M64 M67 M70 M73 M145 M148 M76 M79 M82 M85 M88 M91 M94 M97:M98 M142 M106 M109 M112 M115 M118 M121 M124 M127 M130 M133 M136 M139 M100</xm:sqref>
        </x14:dataValidation>
        <x14:dataValidation type="list" allowBlank="1" showInputMessage="1" showErrorMessage="1" xr:uid="{00000000-0002-0000-0200-000004000000}">
          <x14:formula1>
            <xm:f>'Tabla Valoración controles'!$D$4:$D$6</xm:f>
          </x14:formula1>
          <xm:sqref>U106:U156 U7:U98 U100:U102</xm:sqref>
        </x14:dataValidation>
        <x14:dataValidation type="list" allowBlank="1" showInputMessage="1" showErrorMessage="1" xr:uid="{00000000-0002-0000-0200-000005000000}">
          <x14:formula1>
            <xm:f>'Tabla Valoración controles'!$D$7:$D$8</xm:f>
          </x14:formula1>
          <xm:sqref>V106:V156 V7:V98 V100:V102</xm:sqref>
        </x14:dataValidation>
        <x14:dataValidation type="list" allowBlank="1" showInputMessage="1" showErrorMessage="1" xr:uid="{00000000-0002-0000-0200-000006000000}">
          <x14:formula1>
            <xm:f>'Tabla Valoración controles'!$D$9:$D$10</xm:f>
          </x14:formula1>
          <xm:sqref>X106:X156 X7:X98 X100:X102</xm:sqref>
        </x14:dataValidation>
        <x14:dataValidation type="list" allowBlank="1" showInputMessage="1" showErrorMessage="1" xr:uid="{00000000-0002-0000-0200-000007000000}">
          <x14:formula1>
            <xm:f>'Tabla Valoración controles'!$D$11:$D$12</xm:f>
          </x14:formula1>
          <xm:sqref>Y106:Y156 Y7:Y98 Y100:Y102</xm:sqref>
        </x14:dataValidation>
        <x14:dataValidation type="list" allowBlank="1" showInputMessage="1" showErrorMessage="1" xr:uid="{00000000-0002-0000-0200-000008000000}">
          <x14:formula1>
            <xm:f>'Tabla Valoración controles'!$D$13:$D$14</xm:f>
          </x14:formula1>
          <xm:sqref>Z106:Z156 Z7:Z98 Z100:Z102</xm:sqref>
        </x14:dataValidation>
        <x14:dataValidation type="list" allowBlank="1" showInputMessage="1" showErrorMessage="1" xr:uid="{00000000-0002-0000-0200-000009000000}">
          <x14:formula1>
            <xm:f>'Opciones Tratamiento'!$B$2:$B$5</xm:f>
          </x14:formula1>
          <xm:sqref>AG106:AG156 AG7:AG98 AG100:AG102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O204"/>
  <sheetViews>
    <sheetView topLeftCell="E1" zoomScale="40" zoomScaleNormal="40" workbookViewId="0">
      <selection activeCell="AJ64" sqref="AJ64:AK65"/>
    </sheetView>
  </sheetViews>
  <sheetFormatPr baseColWidth="10" defaultRowHeight="15" x14ac:dyDescent="0.25"/>
  <cols>
    <col min="2" max="9" width="5.7109375" customWidth="1"/>
    <col min="10" max="59" width="8.7109375" customWidth="1"/>
    <col min="61" max="65" width="5.7109375" customWidth="1"/>
    <col min="66" max="66" width="20.7109375" customWidth="1"/>
  </cols>
  <sheetData>
    <row r="1" spans="1:119"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row>
    <row r="2" spans="1:119" ht="18" customHeight="1" x14ac:dyDescent="0.25">
      <c r="A2" s="58"/>
      <c r="B2" s="414" t="s">
        <v>135</v>
      </c>
      <c r="C2" s="414"/>
      <c r="D2" s="414"/>
      <c r="E2" s="414"/>
      <c r="F2" s="414"/>
      <c r="G2" s="414"/>
      <c r="H2" s="414"/>
      <c r="I2" s="414"/>
      <c r="J2" s="281" t="s">
        <v>2</v>
      </c>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row>
    <row r="3" spans="1:119" ht="18.75" customHeight="1" x14ac:dyDescent="0.25">
      <c r="A3" s="58"/>
      <c r="B3" s="414"/>
      <c r="C3" s="414"/>
      <c r="D3" s="414"/>
      <c r="E3" s="414"/>
      <c r="F3" s="414"/>
      <c r="G3" s="414"/>
      <c r="H3" s="414"/>
      <c r="I3" s="414"/>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row>
    <row r="4" spans="1:119" ht="15" customHeight="1" x14ac:dyDescent="0.25">
      <c r="A4" s="58"/>
      <c r="B4" s="414"/>
      <c r="C4" s="414"/>
      <c r="D4" s="414"/>
      <c r="E4" s="414"/>
      <c r="F4" s="414"/>
      <c r="G4" s="414"/>
      <c r="H4" s="414"/>
      <c r="I4" s="414"/>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row>
    <row r="5" spans="1:119"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row>
    <row r="6" spans="1:119" ht="15" customHeight="1" x14ac:dyDescent="0.25">
      <c r="A6" s="58"/>
      <c r="B6" s="282" t="s">
        <v>4</v>
      </c>
      <c r="C6" s="282"/>
      <c r="D6" s="283"/>
      <c r="E6" s="415" t="s">
        <v>107</v>
      </c>
      <c r="F6" s="416"/>
      <c r="G6" s="416"/>
      <c r="H6" s="416"/>
      <c r="I6" s="417"/>
      <c r="J6" s="425" t="str">
        <f>IF(AND('Mapa final'!$K$7="Muy Alta",'Mapa final'!$O$7="Leve"),CONCATENATE("R",'Mapa final'!$A$7),"")</f>
        <v/>
      </c>
      <c r="K6" s="426"/>
      <c r="L6" s="426" t="str">
        <f>IF(AND('Mapa final'!$K$10="Muy Alta",'Mapa final'!$O$10="Leve"),CONCATENATE("R",'Mapa final'!$A$10),"")</f>
        <v/>
      </c>
      <c r="M6" s="426"/>
      <c r="N6" s="426" t="str">
        <f>IF(AND('Mapa final'!$K$13="Muy Alta",'Mapa final'!$O$13="Leve"),CONCATENATE("R",'Mapa final'!$A$13),"")</f>
        <v/>
      </c>
      <c r="O6" s="426"/>
      <c r="P6" s="426" t="str">
        <f>IF(AND('Mapa final'!$K$16="Muy Alta",'Mapa final'!$O$16="Leve"),CONCATENATE("R",'Mapa final'!$A$16),"")</f>
        <v/>
      </c>
      <c r="Q6" s="426"/>
      <c r="R6" s="426" t="str">
        <f>IF(AND('Mapa final'!$K$19="Muy Alta",'Mapa final'!$O$19="Leve"),CONCATENATE("R",'Mapa final'!$A$19),"")</f>
        <v/>
      </c>
      <c r="S6" s="426"/>
      <c r="T6" s="444" t="str">
        <f>IF(AND('Mapa final'!$K$7="Muy Alta",'Mapa final'!$O$7="Menor"),CONCATENATE("R",'Mapa final'!$A$7),"")</f>
        <v/>
      </c>
      <c r="U6" s="445"/>
      <c r="V6" s="445" t="str">
        <f>IF(AND('Mapa final'!$K$10="Muy Alta",'Mapa final'!$O$10="Menor"),CONCATENATE("R",'Mapa final'!$A$10),"")</f>
        <v/>
      </c>
      <c r="W6" s="445"/>
      <c r="X6" s="445" t="str">
        <f>IF(AND('Mapa final'!$K$13="Muy Alta",'Mapa final'!$O$13="Menor"),CONCATENATE("R",'Mapa final'!$A$13),"")</f>
        <v/>
      </c>
      <c r="Y6" s="445"/>
      <c r="Z6" s="445" t="str">
        <f>IF(AND('Mapa final'!$K$16="Muy Alta",'Mapa final'!$O$16="Menor"),CONCATENATE("R",'Mapa final'!$A$16),"")</f>
        <v/>
      </c>
      <c r="AA6" s="445"/>
      <c r="AB6" s="445" t="str">
        <f>IF(AND('Mapa final'!$K$19="Muy Alta",'Mapa final'!$O$19="Menor"),CONCATENATE("R",'Mapa final'!$A$19),"")</f>
        <v/>
      </c>
      <c r="AC6" s="446"/>
      <c r="AD6" s="444" t="str">
        <f>IF(AND('Mapa final'!$K$7="Muy Alta",'Mapa final'!$O$7="Moderado"),CONCATENATE("R",'Mapa final'!$A$7),"")</f>
        <v/>
      </c>
      <c r="AE6" s="445"/>
      <c r="AF6" s="445" t="str">
        <f>IF(AND('Mapa final'!$K$10="Muy Alta",'Mapa final'!$O$10="Moderado"),CONCATENATE("R",'Mapa final'!$A$10),"")</f>
        <v/>
      </c>
      <c r="AG6" s="445"/>
      <c r="AH6" s="445" t="str">
        <f>IF(AND('Mapa final'!$K$13="Muy Alta",'Mapa final'!$O$13="Moderado"),CONCATENATE("R",'Mapa final'!$A$13),"")</f>
        <v/>
      </c>
      <c r="AI6" s="445"/>
      <c r="AJ6" s="445" t="str">
        <f>IF(AND('Mapa final'!$K$16="Muy Alta",'Mapa final'!$O$16="Moderado"),CONCATENATE("R",'Mapa final'!$A$16),"")</f>
        <v/>
      </c>
      <c r="AK6" s="445"/>
      <c r="AL6" s="445" t="str">
        <f>IF(AND('Mapa final'!$K$19="Muy Alta",'Mapa final'!$O$19="Moderado"),CONCATENATE("R",'Mapa final'!$A$19),"")</f>
        <v/>
      </c>
      <c r="AM6" s="446"/>
      <c r="AN6" s="444" t="str">
        <f>IF(AND('Mapa final'!$K$7="Muy Alta",'Mapa final'!$O$7="Mayor"),CONCATENATE("R",'Mapa final'!$A$7),"")</f>
        <v/>
      </c>
      <c r="AO6" s="445"/>
      <c r="AP6" s="445" t="str">
        <f>IF(AND('Mapa final'!$K$10="Muy Alta",'Mapa final'!$O$10="Mayor"),CONCATENATE("R",'Mapa final'!$A$10),"")</f>
        <v/>
      </c>
      <c r="AQ6" s="445"/>
      <c r="AR6" s="445" t="str">
        <f>IF(AND('Mapa final'!$K$13="Muy Alta",'Mapa final'!$O$13="Mayor"),CONCATENATE("R",'Mapa final'!$A$13),"")</f>
        <v/>
      </c>
      <c r="AS6" s="445"/>
      <c r="AT6" s="445" t="str">
        <f>IF(AND('Mapa final'!$K$16="Muy Alta",'Mapa final'!$O$16="Mayor"),CONCATENATE("R",'Mapa final'!$A$16),"")</f>
        <v/>
      </c>
      <c r="AU6" s="445"/>
      <c r="AV6" s="445" t="str">
        <f>IF(AND('Mapa final'!$K$19="Muy Alta",'Mapa final'!$O$19="Mayor"),CONCATENATE("R",'Mapa final'!$A$19),"")</f>
        <v/>
      </c>
      <c r="AW6" s="446"/>
      <c r="AX6" s="436" t="str">
        <f>IF(AND('Mapa final'!$K$7="Muy Alta",'Mapa final'!$O$7="Catastrófico"),CONCATENATE("R",'Mapa final'!$A$7),"")</f>
        <v/>
      </c>
      <c r="AY6" s="437"/>
      <c r="AZ6" s="437" t="str">
        <f>IF(AND('Mapa final'!$K$10="Muy Alta",'Mapa final'!$O$10="Catastrófico"),CONCATENATE("R",'Mapa final'!$A$10),"")</f>
        <v/>
      </c>
      <c r="BA6" s="437"/>
      <c r="BB6" s="437" t="str">
        <f>IF(AND('Mapa final'!$K$13="Muy Alta",'Mapa final'!$O$13="Catastrófico"),CONCATENATE("R",'Mapa final'!$A$13),"")</f>
        <v/>
      </c>
      <c r="BC6" s="437"/>
      <c r="BD6" s="437" t="str">
        <f>IF(AND('Mapa final'!$K$16="Muy Alta",'Mapa final'!$O$16="Catastrófico"),CONCATENATE("R",'Mapa final'!$A$16),"")</f>
        <v/>
      </c>
      <c r="BE6" s="437"/>
      <c r="BF6" s="437" t="str">
        <f>IF(AND('Mapa final'!$K$19="Muy Alta",'Mapa final'!$O$19="Catastrófico"),CONCATENATE("R",'Mapa final'!$A$19),"")</f>
        <v/>
      </c>
      <c r="BG6" s="43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row>
    <row r="7" spans="1:119" ht="15" customHeight="1" x14ac:dyDescent="0.25">
      <c r="A7" s="58"/>
      <c r="B7" s="282"/>
      <c r="C7" s="282"/>
      <c r="D7" s="283"/>
      <c r="E7" s="418"/>
      <c r="F7" s="419"/>
      <c r="G7" s="419"/>
      <c r="H7" s="419"/>
      <c r="I7" s="420"/>
      <c r="J7" s="427"/>
      <c r="K7" s="400"/>
      <c r="L7" s="400"/>
      <c r="M7" s="400"/>
      <c r="N7" s="400"/>
      <c r="O7" s="400"/>
      <c r="P7" s="400"/>
      <c r="Q7" s="400"/>
      <c r="R7" s="400"/>
      <c r="S7" s="400"/>
      <c r="T7" s="441"/>
      <c r="U7" s="400"/>
      <c r="V7" s="400"/>
      <c r="W7" s="400"/>
      <c r="X7" s="400"/>
      <c r="Y7" s="400"/>
      <c r="Z7" s="400"/>
      <c r="AA7" s="400"/>
      <c r="AB7" s="400"/>
      <c r="AC7" s="440"/>
      <c r="AD7" s="441"/>
      <c r="AE7" s="400"/>
      <c r="AF7" s="400"/>
      <c r="AG7" s="400"/>
      <c r="AH7" s="400"/>
      <c r="AI7" s="400"/>
      <c r="AJ7" s="400"/>
      <c r="AK7" s="400"/>
      <c r="AL7" s="400"/>
      <c r="AM7" s="440"/>
      <c r="AN7" s="441"/>
      <c r="AO7" s="400"/>
      <c r="AP7" s="400"/>
      <c r="AQ7" s="400"/>
      <c r="AR7" s="400"/>
      <c r="AS7" s="400"/>
      <c r="AT7" s="400"/>
      <c r="AU7" s="400"/>
      <c r="AV7" s="400"/>
      <c r="AW7" s="440"/>
      <c r="AX7" s="432"/>
      <c r="AY7" s="430"/>
      <c r="AZ7" s="430"/>
      <c r="BA7" s="430"/>
      <c r="BB7" s="430"/>
      <c r="BC7" s="430"/>
      <c r="BD7" s="430"/>
      <c r="BE7" s="430"/>
      <c r="BF7" s="430"/>
      <c r="BG7" s="431"/>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row>
    <row r="8" spans="1:119" ht="15" customHeight="1" x14ac:dyDescent="0.25">
      <c r="A8" s="58"/>
      <c r="B8" s="282"/>
      <c r="C8" s="282"/>
      <c r="D8" s="283"/>
      <c r="E8" s="418"/>
      <c r="F8" s="419"/>
      <c r="G8" s="419"/>
      <c r="H8" s="419"/>
      <c r="I8" s="420"/>
      <c r="J8" s="427" t="str">
        <f>IF(AND('Mapa final'!$K$22="Muy Alta",'Mapa final'!$O$22="Leve"),CONCATENATE("R",'Mapa final'!$A$22),"")</f>
        <v/>
      </c>
      <c r="K8" s="400"/>
      <c r="L8" s="400" t="str">
        <f>IF(AND('Mapa final'!$K$25="Muy Alta",'Mapa final'!$O$25="Leve"),CONCATENATE("R",'Mapa final'!$A$25),"")</f>
        <v/>
      </c>
      <c r="M8" s="400"/>
      <c r="N8" s="400" t="str">
        <f>IF(AND('Mapa final'!$K$28="Muy Alta",'Mapa final'!$O$28="Leve"),CONCATENATE("R",'Mapa final'!$A$28),"")</f>
        <v/>
      </c>
      <c r="O8" s="400"/>
      <c r="P8" s="400" t="str">
        <f>IF(AND('Mapa final'!$K$31="Muy Alta",'Mapa final'!$O$31="Leve"),CONCATENATE("R",'Mapa final'!$A$31),"")</f>
        <v/>
      </c>
      <c r="Q8" s="400"/>
      <c r="R8" s="400" t="str">
        <f>IF(AND('Mapa final'!$K$34="Muy Alta",'Mapa final'!$O$34="Leve"),CONCATENATE("R",'Mapa final'!$A$34),"")</f>
        <v/>
      </c>
      <c r="S8" s="400"/>
      <c r="T8" s="441" t="str">
        <f>IF(AND('Mapa final'!$K$22="Muy Alta",'Mapa final'!$O$22="Menor"),CONCATENATE("R",'Mapa final'!$A$22),"")</f>
        <v/>
      </c>
      <c r="U8" s="400"/>
      <c r="V8" s="400" t="str">
        <f>IF(AND('Mapa final'!$K$25="Muy Alta",'Mapa final'!$O$25="Menor"),CONCATENATE("R",'Mapa final'!$A$25),"")</f>
        <v/>
      </c>
      <c r="W8" s="400"/>
      <c r="X8" s="400" t="str">
        <f>IF(AND('Mapa final'!$K$28="Muy Alta",'Mapa final'!$O$28="Menor"),CONCATENATE("R",'Mapa final'!$A$28),"")</f>
        <v/>
      </c>
      <c r="Y8" s="400"/>
      <c r="Z8" s="400" t="str">
        <f>IF(AND('Mapa final'!$K$31="Muy Alta",'Mapa final'!$O$31="Menor"),CONCATENATE("R",'Mapa final'!$A$31),"")</f>
        <v/>
      </c>
      <c r="AA8" s="400"/>
      <c r="AB8" s="400" t="str">
        <f>IF(AND('Mapa final'!$K$34="Muy Alta",'Mapa final'!$O$34="Menor"),CONCATENATE("R",'Mapa final'!$A$34),"")</f>
        <v/>
      </c>
      <c r="AC8" s="440"/>
      <c r="AD8" s="441" t="str">
        <f>IF(AND('Mapa final'!$K$22="Muy Alta",'Mapa final'!$O$22="Moderado"),CONCATENATE("R",'Mapa final'!$A$22),"")</f>
        <v/>
      </c>
      <c r="AE8" s="400"/>
      <c r="AF8" s="400" t="str">
        <f>IF(AND('Mapa final'!$K$25="Muy Alta",'Mapa final'!$O$25="Moderado"),CONCATENATE("R",'Mapa final'!$A$25),"")</f>
        <v/>
      </c>
      <c r="AG8" s="400"/>
      <c r="AH8" s="400" t="str">
        <f>IF(AND('Mapa final'!$K$28="Muy Alta",'Mapa final'!$O$28="Moderado"),CONCATENATE("R",'Mapa final'!$A$28),"")</f>
        <v/>
      </c>
      <c r="AI8" s="400"/>
      <c r="AJ8" s="400" t="str">
        <f>IF(AND('Mapa final'!$K$31="Muy Alta",'Mapa final'!$O$31="Moderado"),CONCATENATE("R",'Mapa final'!$A$31),"")</f>
        <v/>
      </c>
      <c r="AK8" s="400"/>
      <c r="AL8" s="400" t="str">
        <f>IF(AND('Mapa final'!$K$34="Muy Alta",'Mapa final'!$O$34="Moderado"),CONCATENATE("R",'Mapa final'!$A$34),"")</f>
        <v/>
      </c>
      <c r="AM8" s="440"/>
      <c r="AN8" s="441" t="str">
        <f>IF(AND('Mapa final'!$K$22="Muy Alta",'Mapa final'!$O$22="Mayor"),CONCATENATE("R",'Mapa final'!$A$22),"")</f>
        <v/>
      </c>
      <c r="AO8" s="400"/>
      <c r="AP8" s="400" t="str">
        <f>IF(AND('Mapa final'!$K$25="Muy Alta",'Mapa final'!$O$25="Mayor"),CONCATENATE("R",'Mapa final'!$A$25),"")</f>
        <v/>
      </c>
      <c r="AQ8" s="400"/>
      <c r="AR8" s="400" t="str">
        <f>IF(AND('Mapa final'!$K$28="Muy Alta",'Mapa final'!$O$28="Mayor"),CONCATENATE("R",'Mapa final'!$A$28),"")</f>
        <v/>
      </c>
      <c r="AS8" s="400"/>
      <c r="AT8" s="400" t="str">
        <f>IF(AND('Mapa final'!$K$31="Muy Alta",'Mapa final'!$O$31="Mayor"),CONCATENATE("R",'Mapa final'!$A$31),"")</f>
        <v/>
      </c>
      <c r="AU8" s="400"/>
      <c r="AV8" s="400" t="str">
        <f>IF(AND('Mapa final'!$K$34="Muy Alta",'Mapa final'!$O$34="Mayor"),CONCATENATE("R",'Mapa final'!$A$34),"")</f>
        <v/>
      </c>
      <c r="AW8" s="440"/>
      <c r="AX8" s="432" t="str">
        <f>IF(AND('Mapa final'!$K$22="Muy Alta",'Mapa final'!$O$22="Catastrófico"),CONCATENATE("R",'Mapa final'!$A$22),"")</f>
        <v/>
      </c>
      <c r="AY8" s="430"/>
      <c r="AZ8" s="430" t="str">
        <f>IF(AND('Mapa final'!$K$25="Muy Alta",'Mapa final'!$O$25="Catastrófico"),CONCATENATE("R",'Mapa final'!$A$25),"")</f>
        <v/>
      </c>
      <c r="BA8" s="430"/>
      <c r="BB8" s="430" t="str">
        <f>IF(AND('Mapa final'!$K$28="Muy Alta",'Mapa final'!$O$28="Catastrófico"),CONCATENATE("R",'Mapa final'!$A$28),"")</f>
        <v/>
      </c>
      <c r="BC8" s="430"/>
      <c r="BD8" s="430" t="str">
        <f>IF(AND('Mapa final'!$K$31="Muy Alta",'Mapa final'!$O$31="Catastrófico"),CONCATENATE("R",'Mapa final'!$A$31),"")</f>
        <v/>
      </c>
      <c r="BE8" s="430"/>
      <c r="BF8" s="430" t="str">
        <f>IF(AND('Mapa final'!$K$34="Muy Alta",'Mapa final'!$O$34="Catastrófico"),CONCATENATE("R",'Mapa final'!$A$34),"")</f>
        <v/>
      </c>
      <c r="BG8" s="431"/>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row>
    <row r="9" spans="1:119" ht="15" customHeight="1" x14ac:dyDescent="0.25">
      <c r="A9" s="58"/>
      <c r="B9" s="282"/>
      <c r="C9" s="282"/>
      <c r="D9" s="283"/>
      <c r="E9" s="418"/>
      <c r="F9" s="419"/>
      <c r="G9" s="419"/>
      <c r="H9" s="419"/>
      <c r="I9" s="420"/>
      <c r="J9" s="427"/>
      <c r="K9" s="400"/>
      <c r="L9" s="400"/>
      <c r="M9" s="400"/>
      <c r="N9" s="400"/>
      <c r="O9" s="400"/>
      <c r="P9" s="400"/>
      <c r="Q9" s="400"/>
      <c r="R9" s="400"/>
      <c r="S9" s="400"/>
      <c r="T9" s="441"/>
      <c r="U9" s="400"/>
      <c r="V9" s="400"/>
      <c r="W9" s="400"/>
      <c r="X9" s="400"/>
      <c r="Y9" s="400"/>
      <c r="Z9" s="400"/>
      <c r="AA9" s="400"/>
      <c r="AB9" s="400"/>
      <c r="AC9" s="440"/>
      <c r="AD9" s="441"/>
      <c r="AE9" s="400"/>
      <c r="AF9" s="400"/>
      <c r="AG9" s="400"/>
      <c r="AH9" s="400"/>
      <c r="AI9" s="400"/>
      <c r="AJ9" s="400"/>
      <c r="AK9" s="400"/>
      <c r="AL9" s="400"/>
      <c r="AM9" s="440"/>
      <c r="AN9" s="441"/>
      <c r="AO9" s="400"/>
      <c r="AP9" s="400"/>
      <c r="AQ9" s="400"/>
      <c r="AR9" s="400"/>
      <c r="AS9" s="400"/>
      <c r="AT9" s="400"/>
      <c r="AU9" s="400"/>
      <c r="AV9" s="400"/>
      <c r="AW9" s="440"/>
      <c r="AX9" s="432"/>
      <c r="AY9" s="430"/>
      <c r="AZ9" s="430"/>
      <c r="BA9" s="430"/>
      <c r="BB9" s="430"/>
      <c r="BC9" s="430"/>
      <c r="BD9" s="430"/>
      <c r="BE9" s="430"/>
      <c r="BF9" s="430"/>
      <c r="BG9" s="431"/>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row>
    <row r="10" spans="1:119" ht="15" customHeight="1" x14ac:dyDescent="0.25">
      <c r="A10" s="58"/>
      <c r="B10" s="282"/>
      <c r="C10" s="282"/>
      <c r="D10" s="283"/>
      <c r="E10" s="418"/>
      <c r="F10" s="419"/>
      <c r="G10" s="419"/>
      <c r="H10" s="419"/>
      <c r="I10" s="420"/>
      <c r="J10" s="427" t="str">
        <f>IF(AND('Mapa final'!$K$37="Muy Alta",'Mapa final'!$O$37="Leve"),CONCATENATE("R",'Mapa final'!$A$37),"")</f>
        <v/>
      </c>
      <c r="K10" s="400"/>
      <c r="L10" s="400" t="str">
        <f>IF(AND('Mapa final'!$K$40="Muy Alta",'Mapa final'!$O$40="Leve"),CONCATENATE("R",'Mapa final'!$A$40),"")</f>
        <v/>
      </c>
      <c r="M10" s="400"/>
      <c r="N10" s="400" t="str">
        <f>IF(AND('Mapa final'!$K$43="Muy Alta",'Mapa final'!$O$43="Leve"),CONCATENATE("R",'Mapa final'!$A$43),"")</f>
        <v/>
      </c>
      <c r="O10" s="400"/>
      <c r="P10" s="400" t="str">
        <f>IF(AND('Mapa final'!$K$46="Muy Alta",'Mapa final'!$O$46="Leve"),CONCATENATE("R",'Mapa final'!$A$46),"")</f>
        <v/>
      </c>
      <c r="Q10" s="400"/>
      <c r="R10" s="400" t="str">
        <f>IF(AND('Mapa final'!$K$49="Muy Alta",'Mapa final'!$O$49="Leve"),CONCATENATE("R",'Mapa final'!$A$49),"")</f>
        <v/>
      </c>
      <c r="S10" s="400"/>
      <c r="T10" s="441" t="str">
        <f>IF(AND('Mapa final'!$K$37="Muy Alta",'Mapa final'!$O$37="Menor"),CONCATENATE("R",'Mapa final'!$A$37),"")</f>
        <v/>
      </c>
      <c r="U10" s="400"/>
      <c r="V10" s="400" t="str">
        <f>IF(AND('Mapa final'!$K$40="Muy Alta",'Mapa final'!$O$40="Menor"),CONCATENATE("R",'Mapa final'!$A$40),"")</f>
        <v/>
      </c>
      <c r="W10" s="400"/>
      <c r="X10" s="400" t="str">
        <f>IF(AND('Mapa final'!$K$43="Muy Alta",'Mapa final'!$O$43="Menor"),CONCATENATE("R",'Mapa final'!$A$43),"")</f>
        <v/>
      </c>
      <c r="Y10" s="400"/>
      <c r="Z10" s="400" t="str">
        <f>IF(AND('Mapa final'!$K$46="Muy Alta",'Mapa final'!$O$46="Menor"),CONCATENATE("R",'Mapa final'!$A$46),"")</f>
        <v/>
      </c>
      <c r="AA10" s="400"/>
      <c r="AB10" s="400" t="str">
        <f>IF(AND('Mapa final'!$K$49="Muy Alta",'Mapa final'!$O$49="Menor"),CONCATENATE("R",'Mapa final'!$A$49),"")</f>
        <v/>
      </c>
      <c r="AC10" s="440"/>
      <c r="AD10" s="441" t="str">
        <f>IF(AND('Mapa final'!$K$37="Muy Alta",'Mapa final'!$O$37="Moderado"),CONCATENATE("R",'Mapa final'!$A$37),"")</f>
        <v/>
      </c>
      <c r="AE10" s="400"/>
      <c r="AF10" s="400" t="str">
        <f>IF(AND('Mapa final'!$K$40="Muy Alta",'Mapa final'!$O$40="Moderado"),CONCATENATE("R",'Mapa final'!$A$40),"")</f>
        <v/>
      </c>
      <c r="AG10" s="400"/>
      <c r="AH10" s="400" t="str">
        <f>IF(AND('Mapa final'!$K$43="Muy Alta",'Mapa final'!$O$43="Moderado"),CONCATENATE("R",'Mapa final'!$A$43),"")</f>
        <v/>
      </c>
      <c r="AI10" s="400"/>
      <c r="AJ10" s="400" t="str">
        <f>IF(AND('Mapa final'!$K$46="Muy Alta",'Mapa final'!$O$46="Moderado"),CONCATENATE("R",'Mapa final'!$A$46),"")</f>
        <v/>
      </c>
      <c r="AK10" s="400"/>
      <c r="AL10" s="400" t="str">
        <f>IF(AND('Mapa final'!$K$49="Muy Alta",'Mapa final'!$O$49="Moderado"),CONCATENATE("R",'Mapa final'!$A$49),"")</f>
        <v/>
      </c>
      <c r="AM10" s="440"/>
      <c r="AN10" s="441" t="str">
        <f>IF(AND('Mapa final'!$K$37="Muy Alta",'Mapa final'!$O$37="Mayor"),CONCATENATE("R",'Mapa final'!$A$37),"")</f>
        <v/>
      </c>
      <c r="AO10" s="400"/>
      <c r="AP10" s="400" t="str">
        <f>IF(AND('Mapa final'!$K$40="Muy Alta",'Mapa final'!$O$40="Mayor"),CONCATENATE("R",'Mapa final'!$A$40),"")</f>
        <v/>
      </c>
      <c r="AQ10" s="400"/>
      <c r="AR10" s="400" t="str">
        <f>IF(AND('Mapa final'!$K$43="Muy Alta",'Mapa final'!$O$43="Mayor"),CONCATENATE("R",'Mapa final'!$A$43),"")</f>
        <v/>
      </c>
      <c r="AS10" s="400"/>
      <c r="AT10" s="400" t="str">
        <f>IF(AND('Mapa final'!$K$46="Muy Alta",'Mapa final'!$O$46="Mayor"),CONCATENATE("R",'Mapa final'!$A$46),"")</f>
        <v/>
      </c>
      <c r="AU10" s="400"/>
      <c r="AV10" s="400" t="str">
        <f>IF(AND('Mapa final'!$K$49="Muy Alta",'Mapa final'!$O$49="Mayor"),CONCATENATE("R",'Mapa final'!$A$49),"")</f>
        <v/>
      </c>
      <c r="AW10" s="440"/>
      <c r="AX10" s="432" t="str">
        <f>IF(AND('Mapa final'!$K$37="Muy Alta",'Mapa final'!$O$37="Catastrófico"),CONCATENATE("R",'Mapa final'!$A$37),"")</f>
        <v/>
      </c>
      <c r="AY10" s="430"/>
      <c r="AZ10" s="430" t="str">
        <f>IF(AND('Mapa final'!$K$40="Muy Alta",'Mapa final'!$O$40="Catastrófico"),CONCATENATE("R",'Mapa final'!$A$40),"")</f>
        <v/>
      </c>
      <c r="BA10" s="430"/>
      <c r="BB10" s="430" t="str">
        <f>IF(AND('Mapa final'!$K$43="Muy Alta",'Mapa final'!$O$43="Catastrófico"),CONCATENATE("R",'Mapa final'!$A$43),"")</f>
        <v/>
      </c>
      <c r="BC10" s="430"/>
      <c r="BD10" s="430" t="str">
        <f>IF(AND('Mapa final'!$K$46="Muy Alta",'Mapa final'!$O$46="Catastrófico"),CONCATENATE("R",'Mapa final'!$A$46),"")</f>
        <v/>
      </c>
      <c r="BE10" s="430"/>
      <c r="BF10" s="430" t="str">
        <f>IF(AND('Mapa final'!$K$49="Muy Alta",'Mapa final'!$O$49="Catastrófico"),CONCATENATE("R",'Mapa final'!$A$49),"")</f>
        <v/>
      </c>
      <c r="BG10" s="431"/>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row>
    <row r="11" spans="1:119" ht="15" customHeight="1" x14ac:dyDescent="0.25">
      <c r="A11" s="58"/>
      <c r="B11" s="282"/>
      <c r="C11" s="282"/>
      <c r="D11" s="283"/>
      <c r="E11" s="418"/>
      <c r="F11" s="419"/>
      <c r="G11" s="419"/>
      <c r="H11" s="419"/>
      <c r="I11" s="420"/>
      <c r="J11" s="427"/>
      <c r="K11" s="400"/>
      <c r="L11" s="400"/>
      <c r="M11" s="400"/>
      <c r="N11" s="400"/>
      <c r="O11" s="400"/>
      <c r="P11" s="400"/>
      <c r="Q11" s="400"/>
      <c r="R11" s="400"/>
      <c r="S11" s="400"/>
      <c r="T11" s="441"/>
      <c r="U11" s="400"/>
      <c r="V11" s="400"/>
      <c r="W11" s="400"/>
      <c r="X11" s="400"/>
      <c r="Y11" s="400"/>
      <c r="Z11" s="400"/>
      <c r="AA11" s="400"/>
      <c r="AB11" s="400"/>
      <c r="AC11" s="440"/>
      <c r="AD11" s="441"/>
      <c r="AE11" s="400"/>
      <c r="AF11" s="400"/>
      <c r="AG11" s="400"/>
      <c r="AH11" s="400"/>
      <c r="AI11" s="400"/>
      <c r="AJ11" s="400"/>
      <c r="AK11" s="400"/>
      <c r="AL11" s="400"/>
      <c r="AM11" s="440"/>
      <c r="AN11" s="441"/>
      <c r="AO11" s="400"/>
      <c r="AP11" s="400"/>
      <c r="AQ11" s="400"/>
      <c r="AR11" s="400"/>
      <c r="AS11" s="400"/>
      <c r="AT11" s="400"/>
      <c r="AU11" s="400"/>
      <c r="AV11" s="400"/>
      <c r="AW11" s="440"/>
      <c r="AX11" s="432"/>
      <c r="AY11" s="430"/>
      <c r="AZ11" s="430"/>
      <c r="BA11" s="430"/>
      <c r="BB11" s="430"/>
      <c r="BC11" s="430"/>
      <c r="BD11" s="430"/>
      <c r="BE11" s="430"/>
      <c r="BF11" s="430"/>
      <c r="BG11" s="431"/>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row>
    <row r="12" spans="1:119" ht="15" customHeight="1" x14ac:dyDescent="0.25">
      <c r="A12" s="58"/>
      <c r="B12" s="282"/>
      <c r="C12" s="282"/>
      <c r="D12" s="283"/>
      <c r="E12" s="418"/>
      <c r="F12" s="419"/>
      <c r="G12" s="419"/>
      <c r="H12" s="419"/>
      <c r="I12" s="420"/>
      <c r="J12" s="400" t="str">
        <f>IF(AND('Mapa final'!$K$52="Muy Alta",'Mapa final'!$O$52="Leve"),CONCATENATE("R",'Mapa final'!$A$52),"")</f>
        <v/>
      </c>
      <c r="K12" s="400"/>
      <c r="L12" s="400" t="str">
        <f>IF(AND('Mapa final'!$K$55="Muy Alta",'Mapa final'!$O$55="Leve"),CONCATENATE("R",'Mapa final'!$A$55),"")</f>
        <v/>
      </c>
      <c r="M12" s="400"/>
      <c r="N12" s="400" t="str">
        <f>IF(AND('Mapa final'!$K$58="Muy Alta",'Mapa final'!$O$58="Leve"),CONCATENATE("R",'Mapa final'!$A$58),"")</f>
        <v/>
      </c>
      <c r="O12" s="400"/>
      <c r="P12" s="400" t="str">
        <f>IF(AND('Mapa final'!$K$61="Muy Alta",'Mapa final'!$O$61="Leve"),CONCATENATE("R",'Mapa final'!$A$61),"")</f>
        <v/>
      </c>
      <c r="Q12" s="400"/>
      <c r="R12" s="400" t="str">
        <f>IF(AND('Mapa final'!$K$64="Muy Alta",'Mapa final'!$O$64="Leve"),CONCATENATE("R",'Mapa final'!$A$64),"")</f>
        <v/>
      </c>
      <c r="S12" s="400"/>
      <c r="T12" s="441" t="str">
        <f>IF(AND('Mapa final'!$K$52="Muy Alta",'Mapa final'!$O$52="Menor"),CONCATENATE("R",'Mapa final'!$A$52),"")</f>
        <v>R16</v>
      </c>
      <c r="U12" s="400"/>
      <c r="V12" s="400" t="str">
        <f>IF(AND('Mapa final'!$K$55="Muy Alta",'Mapa final'!$O$55="Menor"),CONCATENATE("R",'Mapa final'!$A$55),"")</f>
        <v/>
      </c>
      <c r="W12" s="400"/>
      <c r="X12" s="400" t="str">
        <f>IF(AND('Mapa final'!$K$58="Muy Alta",'Mapa final'!$O$58="Menor"),CONCATENATE("R",'Mapa final'!$A$58),"")</f>
        <v/>
      </c>
      <c r="Y12" s="400"/>
      <c r="Z12" s="400" t="str">
        <f>IF(AND('Mapa final'!$K$61="Muy Alta",'Mapa final'!$O$61="Menor"),CONCATENATE("R",'Mapa final'!$A$61),"")</f>
        <v/>
      </c>
      <c r="AA12" s="400"/>
      <c r="AB12" s="400" t="str">
        <f>IF(AND('Mapa final'!$K$64="Muy Alta",'Mapa final'!$O$64="Menor"),CONCATENATE("R",'Mapa final'!$A$64),"")</f>
        <v/>
      </c>
      <c r="AC12" s="440"/>
      <c r="AD12" s="441" t="str">
        <f>IF(AND('Mapa final'!$K$52="Muy Alta",'Mapa final'!$O$52="Moderado"),CONCATENATE("R",'Mapa final'!$A$52),"")</f>
        <v/>
      </c>
      <c r="AE12" s="400"/>
      <c r="AF12" s="400" t="str">
        <f>IF(AND('Mapa final'!$K$55="Muy Alta",'Mapa final'!$O$55="Moderado"),CONCATENATE("R",'Mapa final'!$A$55),"")</f>
        <v/>
      </c>
      <c r="AG12" s="400"/>
      <c r="AH12" s="400" t="str">
        <f>IF(AND('Mapa final'!$K$58="Muy Alta",'Mapa final'!$O$58="Moderado"),CONCATENATE("R",'Mapa final'!$A$58),"")</f>
        <v/>
      </c>
      <c r="AI12" s="400"/>
      <c r="AJ12" s="400" t="str">
        <f>IF(AND('Mapa final'!$K$61="Muy Alta",'Mapa final'!$O$61="Moderado"),CONCATENATE("R",'Mapa final'!$A$61),"")</f>
        <v/>
      </c>
      <c r="AK12" s="400"/>
      <c r="AL12" s="400" t="str">
        <f>IF(AND('Mapa final'!$K$64="Muy Alta",'Mapa final'!$O$64="Moderado"),CONCATENATE("R",'Mapa final'!$A$64),"")</f>
        <v/>
      </c>
      <c r="AM12" s="440"/>
      <c r="AN12" s="441" t="str">
        <f>IF(AND('Mapa final'!$K$52="Muy Alta",'Mapa final'!$O$52="Mayor"),CONCATENATE("R",'Mapa final'!$A$52),"")</f>
        <v/>
      </c>
      <c r="AO12" s="400"/>
      <c r="AP12" s="400" t="str">
        <f>IF(AND('Mapa final'!$K$55="Muy Alta",'Mapa final'!$O$55="Mayor"),CONCATENATE("R",'Mapa final'!$A$55),"")</f>
        <v>R17</v>
      </c>
      <c r="AQ12" s="400"/>
      <c r="AR12" s="400" t="str">
        <f>IF(AND('Mapa final'!$K$58="Muy Alta",'Mapa final'!$O$58="Mayor"),CONCATENATE("R",'Mapa final'!$A$58),"")</f>
        <v/>
      </c>
      <c r="AS12" s="400"/>
      <c r="AT12" s="400" t="str">
        <f>IF(AND('Mapa final'!$K$61="Muy Alta",'Mapa final'!$O$61="Mayor"),CONCATENATE("R",'Mapa final'!$A$61),"")</f>
        <v/>
      </c>
      <c r="AU12" s="400"/>
      <c r="AV12" s="400" t="str">
        <f>IF(AND('Mapa final'!$K$64="Muy Alta",'Mapa final'!$O$64="Mayor"),CONCATENATE("R",'Mapa final'!$A$64),"")</f>
        <v/>
      </c>
      <c r="AW12" s="440"/>
      <c r="AX12" s="432" t="str">
        <f>IF(AND('Mapa final'!$K$52="Muy Alta",'Mapa final'!$O$52="Catastrófico"),CONCATENATE("R",'Mapa final'!$A$52),"")</f>
        <v/>
      </c>
      <c r="AY12" s="430"/>
      <c r="AZ12" s="430" t="str">
        <f>IF(AND('Mapa final'!$K$55="Muy Alta",'Mapa final'!$O$55="Catastrófico"),CONCATENATE("R",'Mapa final'!$A$55),"")</f>
        <v/>
      </c>
      <c r="BA12" s="430"/>
      <c r="BB12" s="430" t="str">
        <f>IF(AND('Mapa final'!$K$58="Muy Alta",'Mapa final'!$O$58="Catastrófico"),CONCATENATE("R",'Mapa final'!$A$58),"")</f>
        <v/>
      </c>
      <c r="BC12" s="430"/>
      <c r="BD12" s="430" t="str">
        <f>IF(AND('Mapa final'!$K$61="Muy Alta",'Mapa final'!$O$61="Catastrófico"),CONCATENATE("R",'Mapa final'!$A$61),"")</f>
        <v/>
      </c>
      <c r="BE12" s="430"/>
      <c r="BF12" s="430" t="str">
        <f>IF(AND('Mapa final'!$K$64="Muy Alta",'Mapa final'!$O$64="Catastrófico"),CONCATENATE("R",'Mapa final'!$A$64),"")</f>
        <v/>
      </c>
      <c r="BG12" s="431"/>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row>
    <row r="13" spans="1:119" ht="15" customHeight="1" thickBot="1" x14ac:dyDescent="0.3">
      <c r="A13" s="58"/>
      <c r="B13" s="282"/>
      <c r="C13" s="282"/>
      <c r="D13" s="283"/>
      <c r="E13" s="418"/>
      <c r="F13" s="419"/>
      <c r="G13" s="419"/>
      <c r="H13" s="419"/>
      <c r="I13" s="420"/>
      <c r="J13" s="400"/>
      <c r="K13" s="400"/>
      <c r="L13" s="400"/>
      <c r="M13" s="400"/>
      <c r="N13" s="400"/>
      <c r="O13" s="400"/>
      <c r="P13" s="400"/>
      <c r="Q13" s="400"/>
      <c r="R13" s="400"/>
      <c r="S13" s="400"/>
      <c r="T13" s="441"/>
      <c r="U13" s="400"/>
      <c r="V13" s="400"/>
      <c r="W13" s="400"/>
      <c r="X13" s="400"/>
      <c r="Y13" s="400"/>
      <c r="Z13" s="400"/>
      <c r="AA13" s="400"/>
      <c r="AB13" s="400"/>
      <c r="AC13" s="440"/>
      <c r="AD13" s="441"/>
      <c r="AE13" s="400"/>
      <c r="AF13" s="400"/>
      <c r="AG13" s="400"/>
      <c r="AH13" s="400"/>
      <c r="AI13" s="400"/>
      <c r="AJ13" s="400"/>
      <c r="AK13" s="400"/>
      <c r="AL13" s="400"/>
      <c r="AM13" s="440"/>
      <c r="AN13" s="441"/>
      <c r="AO13" s="400"/>
      <c r="AP13" s="400"/>
      <c r="AQ13" s="400"/>
      <c r="AR13" s="400"/>
      <c r="AS13" s="400"/>
      <c r="AT13" s="400"/>
      <c r="AU13" s="400"/>
      <c r="AV13" s="400"/>
      <c r="AW13" s="440"/>
      <c r="AX13" s="432"/>
      <c r="AY13" s="430"/>
      <c r="AZ13" s="430"/>
      <c r="BA13" s="430"/>
      <c r="BB13" s="430"/>
      <c r="BC13" s="430"/>
      <c r="BD13" s="430"/>
      <c r="BE13" s="430"/>
      <c r="BF13" s="430"/>
      <c r="BG13" s="431"/>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row>
    <row r="14" spans="1:119" ht="15" customHeight="1" x14ac:dyDescent="0.25">
      <c r="A14" s="58"/>
      <c r="B14" s="282"/>
      <c r="C14" s="282"/>
      <c r="D14" s="283"/>
      <c r="E14" s="418"/>
      <c r="F14" s="419"/>
      <c r="G14" s="419"/>
      <c r="H14" s="419"/>
      <c r="I14" s="420"/>
      <c r="J14" s="400" t="str">
        <f>IF(AND('Mapa final'!$K$67="Muy Alta",'Mapa final'!$O$67="Leve"),CONCATENATE("R",'Mapa final'!$A$67),"")</f>
        <v/>
      </c>
      <c r="K14" s="400"/>
      <c r="L14" s="400" t="str">
        <f>IF(AND('Mapa final'!$K$70="Muy Alta",'Mapa final'!$O$70="Leve"),CONCATENATE("R",'Mapa final'!$A$70),"")</f>
        <v/>
      </c>
      <c r="M14" s="400"/>
      <c r="N14" s="400" t="str">
        <f>IF(AND('Mapa final'!$K$73="Muy Alta",'Mapa final'!$O$73="Leve"),CONCATENATE("R",'Mapa final'!$A$73),"")</f>
        <v/>
      </c>
      <c r="O14" s="400"/>
      <c r="P14" s="400" t="str">
        <f>IF(AND('Mapa final'!$K$76="Muy Alta",'Mapa final'!$O$76="Leve"),CONCATENATE("R",'Mapa final'!$A$76),"")</f>
        <v/>
      </c>
      <c r="Q14" s="400"/>
      <c r="R14" s="400" t="str">
        <f>IF(AND('Mapa final'!$K$79="Muy Alta",'Mapa final'!$O$79="Leve"),CONCATENATE("R",'Mapa final'!$A$79),"")</f>
        <v/>
      </c>
      <c r="S14" s="400"/>
      <c r="T14" s="441" t="str">
        <f>IF(AND('Mapa final'!$K$67="Muy Alta",'Mapa final'!$O$67="Menor"),CONCATENATE("R",'Mapa final'!$A$67),"")</f>
        <v/>
      </c>
      <c r="U14" s="400"/>
      <c r="V14" s="400" t="str">
        <f>IF(AND('Mapa final'!$K$70="Muy Alta",'Mapa final'!$O$70="Menor"),CONCATENATE("R",'Mapa final'!$A$70),"")</f>
        <v/>
      </c>
      <c r="W14" s="400"/>
      <c r="X14" s="400" t="str">
        <f>IF(AND('Mapa final'!$K$73="Muy Alta",'Mapa final'!$O$73="Menor"),CONCATENATE("R",'Mapa final'!$A$73),"")</f>
        <v/>
      </c>
      <c r="Y14" s="400"/>
      <c r="Z14" s="400" t="str">
        <f>IF(AND('Mapa final'!$K$76="Muy Alta",'Mapa final'!$O$76="Menor"),CONCATENATE("R",'Mapa final'!$A$76),"")</f>
        <v/>
      </c>
      <c r="AA14" s="400"/>
      <c r="AB14" s="400" t="str">
        <f>IF(AND('Mapa final'!$K$79="Muy Alta",'Mapa final'!$O$79="Menor"),CONCATENATE("R",'Mapa final'!$A$79),"")</f>
        <v/>
      </c>
      <c r="AC14" s="440"/>
      <c r="AD14" s="441" t="str">
        <f>IF(AND('Mapa final'!$K$67="Muy Alta",'Mapa final'!$O$67="Moderado"),CONCATENATE("R",'Mapa final'!$A$67),"")</f>
        <v/>
      </c>
      <c r="AE14" s="400"/>
      <c r="AF14" s="400" t="str">
        <f>IF(AND('Mapa final'!$K$70="Muy Alta",'Mapa final'!$O$70="Moderado"),CONCATENATE("R",'Mapa final'!$A$70),"")</f>
        <v/>
      </c>
      <c r="AG14" s="400"/>
      <c r="AH14" s="400" t="str">
        <f>IF(AND('Mapa final'!$K$73="Muy Alta",'Mapa final'!$O$73="Moderado"),CONCATENATE("R",'Mapa final'!$A$73),"")</f>
        <v/>
      </c>
      <c r="AI14" s="400"/>
      <c r="AJ14" s="400" t="str">
        <f>IF(AND('Mapa final'!$K$76="Muy Alta",'Mapa final'!$O$76="Moderado"),CONCATENATE("R",'Mapa final'!$A$76),"")</f>
        <v/>
      </c>
      <c r="AK14" s="400"/>
      <c r="AL14" s="400" t="str">
        <f>IF(AND('Mapa final'!$K$79="Muy Alta",'Mapa final'!$O$79="Moderado"),CONCATENATE("R",'Mapa final'!$A$79),"")</f>
        <v/>
      </c>
      <c r="AM14" s="440"/>
      <c r="AN14" s="441" t="str">
        <f>IF(AND('Mapa final'!$K$67="Muy Alta",'Mapa final'!$O$67="Mayor"),CONCATENATE("R",'Mapa final'!$A$67),"")</f>
        <v/>
      </c>
      <c r="AO14" s="400"/>
      <c r="AP14" s="400" t="str">
        <f>IF(AND('Mapa final'!$K$70="Muy Alta",'Mapa final'!$O$70="Mayor"),CONCATENATE("R",'Mapa final'!$A$70),"")</f>
        <v/>
      </c>
      <c r="AQ14" s="400"/>
      <c r="AR14" s="400" t="str">
        <f>IF(AND('Mapa final'!$K$73="Muy Alta",'Mapa final'!$O$73="Mayor"),CONCATENATE("R",'Mapa final'!$A$73),"")</f>
        <v/>
      </c>
      <c r="AS14" s="400"/>
      <c r="AT14" s="400" t="str">
        <f>IF(AND('Mapa final'!$K$76="Muy Alta",'Mapa final'!$O$76="Mayor"),CONCATENATE("R",'Mapa final'!$A$76),"")</f>
        <v/>
      </c>
      <c r="AU14" s="400"/>
      <c r="AV14" s="400" t="str">
        <f>IF(AND('Mapa final'!$K$79="Muy Alta",'Mapa final'!$O$79="Mayor"),CONCATENATE("R",'Mapa final'!$A$79),"")</f>
        <v/>
      </c>
      <c r="AW14" s="440"/>
      <c r="AX14" s="432" t="str">
        <f>IF(AND('Mapa final'!$K$67="Muy Alta",'Mapa final'!$O$67="Catastrófico"),CONCATENATE("R",'Mapa final'!$A$67),"")</f>
        <v/>
      </c>
      <c r="AY14" s="430"/>
      <c r="AZ14" s="430" t="str">
        <f>IF(AND('Mapa final'!$K$70="Muy Alta",'Mapa final'!$O$70="Catastrófico"),CONCATENATE("R",'Mapa final'!$A$70),"")</f>
        <v/>
      </c>
      <c r="BA14" s="430"/>
      <c r="BB14" s="430" t="str">
        <f>IF(AND('Mapa final'!$K$73="Muy Alta",'Mapa final'!$O$73="Catastrófico"),CONCATENATE("R",'Mapa final'!$A$73),"")</f>
        <v/>
      </c>
      <c r="BC14" s="430"/>
      <c r="BD14" s="430" t="str">
        <f>IF(AND('Mapa final'!$K$76="Muy Alta",'Mapa final'!$O$76="Catastrófico"),CONCATENATE("R",'Mapa final'!$A$76),"")</f>
        <v/>
      </c>
      <c r="BE14" s="430"/>
      <c r="BF14" s="430" t="str">
        <f>IF(AND('Mapa final'!$K$79="Muy Alta",'Mapa final'!$O$79="Catastrófico"),CONCATENATE("R",'Mapa final'!$A$79),"")</f>
        <v/>
      </c>
      <c r="BG14" s="431"/>
      <c r="BH14" s="58"/>
      <c r="BI14" s="451" t="s">
        <v>73</v>
      </c>
      <c r="BJ14" s="452"/>
      <c r="BK14" s="452"/>
      <c r="BL14" s="452"/>
      <c r="BM14" s="452"/>
      <c r="BN14" s="453"/>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row>
    <row r="15" spans="1:119" ht="15" customHeight="1" x14ac:dyDescent="0.25">
      <c r="A15" s="58"/>
      <c r="B15" s="282"/>
      <c r="C15" s="282"/>
      <c r="D15" s="283"/>
      <c r="E15" s="418"/>
      <c r="F15" s="419"/>
      <c r="G15" s="419"/>
      <c r="H15" s="419"/>
      <c r="I15" s="420"/>
      <c r="J15" s="400"/>
      <c r="K15" s="400"/>
      <c r="L15" s="400"/>
      <c r="M15" s="400"/>
      <c r="N15" s="400"/>
      <c r="O15" s="400"/>
      <c r="P15" s="400"/>
      <c r="Q15" s="400"/>
      <c r="R15" s="400"/>
      <c r="S15" s="400"/>
      <c r="T15" s="441"/>
      <c r="U15" s="400"/>
      <c r="V15" s="400"/>
      <c r="W15" s="400"/>
      <c r="X15" s="400"/>
      <c r="Y15" s="400"/>
      <c r="Z15" s="400"/>
      <c r="AA15" s="400"/>
      <c r="AB15" s="400"/>
      <c r="AC15" s="440"/>
      <c r="AD15" s="441"/>
      <c r="AE15" s="400"/>
      <c r="AF15" s="400"/>
      <c r="AG15" s="400"/>
      <c r="AH15" s="400"/>
      <c r="AI15" s="400"/>
      <c r="AJ15" s="400"/>
      <c r="AK15" s="400"/>
      <c r="AL15" s="400"/>
      <c r="AM15" s="440"/>
      <c r="AN15" s="441"/>
      <c r="AO15" s="400"/>
      <c r="AP15" s="400"/>
      <c r="AQ15" s="400"/>
      <c r="AR15" s="400"/>
      <c r="AS15" s="400"/>
      <c r="AT15" s="400"/>
      <c r="AU15" s="400"/>
      <c r="AV15" s="400"/>
      <c r="AW15" s="440"/>
      <c r="AX15" s="432"/>
      <c r="AY15" s="430"/>
      <c r="AZ15" s="430"/>
      <c r="BA15" s="430"/>
      <c r="BB15" s="430"/>
      <c r="BC15" s="430"/>
      <c r="BD15" s="430"/>
      <c r="BE15" s="430"/>
      <c r="BF15" s="430"/>
      <c r="BG15" s="431"/>
      <c r="BH15" s="58"/>
      <c r="BI15" s="454"/>
      <c r="BJ15" s="455"/>
      <c r="BK15" s="455"/>
      <c r="BL15" s="455"/>
      <c r="BM15" s="455"/>
      <c r="BN15" s="456"/>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row>
    <row r="16" spans="1:119" ht="15" customHeight="1" x14ac:dyDescent="0.25">
      <c r="A16" s="58"/>
      <c r="B16" s="282"/>
      <c r="C16" s="282"/>
      <c r="D16" s="283"/>
      <c r="E16" s="418"/>
      <c r="F16" s="419"/>
      <c r="G16" s="419"/>
      <c r="H16" s="419"/>
      <c r="I16" s="420"/>
      <c r="J16" s="400" t="str">
        <f>IF(AND('Mapa final'!$K$82="Muy Alta",'Mapa final'!$O$82="Leve"),CONCATENATE("R",'Mapa final'!$A$82),"")</f>
        <v/>
      </c>
      <c r="K16" s="400"/>
      <c r="L16" s="400" t="str">
        <f>IF(AND('Mapa final'!$K$85="Muy Alta",'Mapa final'!$O$85="Leve"),CONCATENATE("R",'Mapa final'!$A$85),"")</f>
        <v/>
      </c>
      <c r="M16" s="400"/>
      <c r="N16" s="400" t="str">
        <f>IF(AND('Mapa final'!$K$88="Muy Alta",'Mapa final'!$O$88="Leve"),CONCATENATE("R",'Mapa final'!$A$88),"")</f>
        <v/>
      </c>
      <c r="O16" s="400"/>
      <c r="P16" s="400" t="str">
        <f>IF(AND('Mapa final'!$K$91="Muy Alta",'Mapa final'!$O$91="Leve"),CONCATENATE("R",'Mapa final'!$A$91),"")</f>
        <v/>
      </c>
      <c r="Q16" s="400"/>
      <c r="R16" s="400" t="str">
        <f>IF(AND('Mapa final'!$K$94="Muy Alta",'Mapa final'!$O$94="Leve"),CONCATENATE("R",'Mapa final'!$A$94),"")</f>
        <v/>
      </c>
      <c r="S16" s="400"/>
      <c r="T16" s="441" t="str">
        <f>IF(AND('Mapa final'!$K$82="Muy Alta",'Mapa final'!$O$82="Menor"),CONCATENATE("R",'Mapa final'!$A$82),"")</f>
        <v/>
      </c>
      <c r="U16" s="400"/>
      <c r="V16" s="400" t="str">
        <f>IF(AND('Mapa final'!$K$85="Muy Alta",'Mapa final'!$O$85="Menor"),CONCATENATE("R",'Mapa final'!$A$85),"")</f>
        <v/>
      </c>
      <c r="W16" s="400"/>
      <c r="X16" s="400" t="str">
        <f>IF(AND('Mapa final'!$K$88="Muy Alta",'Mapa final'!$O$88="Menor"),CONCATENATE("R",'Mapa final'!$A$88),"")</f>
        <v/>
      </c>
      <c r="Y16" s="400"/>
      <c r="Z16" s="400" t="str">
        <f>IF(AND('Mapa final'!$K$91="Muy Alta",'Mapa final'!$O$91="Menor"),CONCATENATE("R",'Mapa final'!$A$91),"")</f>
        <v/>
      </c>
      <c r="AA16" s="400"/>
      <c r="AB16" s="400" t="str">
        <f>IF(AND('Mapa final'!$K$94="Muy Alta",'Mapa final'!$O$94="Menor"),CONCATENATE("R",'Mapa final'!$A$94),"")</f>
        <v/>
      </c>
      <c r="AC16" s="440"/>
      <c r="AD16" s="441" t="str">
        <f>IF(AND('Mapa final'!$K$82="Muy Alta",'Mapa final'!$O$82="Moderado"),CONCATENATE("R",'Mapa final'!$A$82),"")</f>
        <v/>
      </c>
      <c r="AE16" s="400"/>
      <c r="AF16" s="400" t="str">
        <f>IF(AND('Mapa final'!$K$85="Muy Alta",'Mapa final'!$O$85="Moderado"),CONCATENATE("R",'Mapa final'!$A$85),"")</f>
        <v/>
      </c>
      <c r="AG16" s="400"/>
      <c r="AH16" s="400" t="str">
        <f>IF(AND('Mapa final'!$K$88="Muy Alta",'Mapa final'!$O$88="Moderado"),CONCATENATE("R",'Mapa final'!$A$88),"")</f>
        <v/>
      </c>
      <c r="AI16" s="400"/>
      <c r="AJ16" s="400" t="str">
        <f>IF(AND('Mapa final'!$K$91="Muy Alta",'Mapa final'!$O$91="Moderado"),CONCATENATE("R",'Mapa final'!$A$91),"")</f>
        <v/>
      </c>
      <c r="AK16" s="400"/>
      <c r="AL16" s="400" t="str">
        <f>IF(AND('Mapa final'!$K$94="Muy Alta",'Mapa final'!$O$94="Moderado"),CONCATENATE("R",'Mapa final'!$A$94),"")</f>
        <v/>
      </c>
      <c r="AM16" s="440"/>
      <c r="AN16" s="441" t="str">
        <f>IF(AND('Mapa final'!$K$82="Muy Alta",'Mapa final'!$O$82="Mayor"),CONCATENATE("R",'Mapa final'!$A$82),"")</f>
        <v/>
      </c>
      <c r="AO16" s="400"/>
      <c r="AP16" s="400" t="str">
        <f>IF(AND('Mapa final'!$K$85="Muy Alta",'Mapa final'!$O$85="Mayor"),CONCATENATE("R",'Mapa final'!$A$85),"")</f>
        <v/>
      </c>
      <c r="AQ16" s="400"/>
      <c r="AR16" s="400" t="str">
        <f>IF(AND('Mapa final'!$K$88="Muy Alta",'Mapa final'!$O$88="Mayor"),CONCATENATE("R",'Mapa final'!$A$88),"")</f>
        <v/>
      </c>
      <c r="AS16" s="400"/>
      <c r="AT16" s="400" t="str">
        <f>IF(AND('Mapa final'!$K$91="Muy Alta",'Mapa final'!$O$91="Mayor"),CONCATENATE("R",'Mapa final'!$A$91),"")</f>
        <v/>
      </c>
      <c r="AU16" s="400"/>
      <c r="AV16" s="400" t="str">
        <f>IF(AND('Mapa final'!$K$94="Muy Alta",'Mapa final'!$O$94="Mayor"),CONCATENATE("R",'Mapa final'!$A$94),"")</f>
        <v/>
      </c>
      <c r="AW16" s="440"/>
      <c r="AX16" s="432" t="str">
        <f>IF(AND('Mapa final'!$K$82="Muy Alta",'Mapa final'!$O$82="Catastrófico"),CONCATENATE("R",'Mapa final'!$A$82),"")</f>
        <v/>
      </c>
      <c r="AY16" s="430"/>
      <c r="AZ16" s="430" t="str">
        <f>IF(AND('Mapa final'!$K$85="Muy Alta",'Mapa final'!$O$85="Catastrófico"),CONCATENATE("R",'Mapa final'!$A$85),"")</f>
        <v/>
      </c>
      <c r="BA16" s="430"/>
      <c r="BB16" s="430" t="str">
        <f>IF(AND('Mapa final'!$K$88="Muy Alta",'Mapa final'!$O$88="Catastrófico"),CONCATENATE("R",'Mapa final'!$A$88),"")</f>
        <v/>
      </c>
      <c r="BC16" s="430"/>
      <c r="BD16" s="430" t="str">
        <f>IF(AND('Mapa final'!$K$91="Muy Alta",'Mapa final'!$O$91="Catastrófico"),CONCATENATE("R",'Mapa final'!$A$91),"")</f>
        <v/>
      </c>
      <c r="BE16" s="430"/>
      <c r="BF16" s="430" t="str">
        <f>IF(AND('Mapa final'!$K$94="Muy Alta",'Mapa final'!$O$94="Catastrófico"),CONCATENATE("R",'Mapa final'!$A$94),"")</f>
        <v/>
      </c>
      <c r="BG16" s="431"/>
      <c r="BH16" s="58"/>
      <c r="BI16" s="454"/>
      <c r="BJ16" s="455"/>
      <c r="BK16" s="455"/>
      <c r="BL16" s="455"/>
      <c r="BM16" s="455"/>
      <c r="BN16" s="456"/>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row>
    <row r="17" spans="1:100" ht="15" customHeight="1" x14ac:dyDescent="0.25">
      <c r="A17" s="58"/>
      <c r="B17" s="282"/>
      <c r="C17" s="282"/>
      <c r="D17" s="283"/>
      <c r="E17" s="418"/>
      <c r="F17" s="419"/>
      <c r="G17" s="419"/>
      <c r="H17" s="419"/>
      <c r="I17" s="420"/>
      <c r="J17" s="400"/>
      <c r="K17" s="400"/>
      <c r="L17" s="400"/>
      <c r="M17" s="400"/>
      <c r="N17" s="400"/>
      <c r="O17" s="400"/>
      <c r="P17" s="400"/>
      <c r="Q17" s="400"/>
      <c r="R17" s="400"/>
      <c r="S17" s="400"/>
      <c r="T17" s="441"/>
      <c r="U17" s="400"/>
      <c r="V17" s="400"/>
      <c r="W17" s="400"/>
      <c r="X17" s="400"/>
      <c r="Y17" s="400"/>
      <c r="Z17" s="400"/>
      <c r="AA17" s="400"/>
      <c r="AB17" s="400"/>
      <c r="AC17" s="440"/>
      <c r="AD17" s="441"/>
      <c r="AE17" s="400"/>
      <c r="AF17" s="400"/>
      <c r="AG17" s="400"/>
      <c r="AH17" s="400"/>
      <c r="AI17" s="400"/>
      <c r="AJ17" s="400"/>
      <c r="AK17" s="400"/>
      <c r="AL17" s="400"/>
      <c r="AM17" s="440"/>
      <c r="AN17" s="441"/>
      <c r="AO17" s="400"/>
      <c r="AP17" s="400"/>
      <c r="AQ17" s="400"/>
      <c r="AR17" s="400"/>
      <c r="AS17" s="400"/>
      <c r="AT17" s="400"/>
      <c r="AU17" s="400"/>
      <c r="AV17" s="400"/>
      <c r="AW17" s="440"/>
      <c r="AX17" s="432"/>
      <c r="AY17" s="430"/>
      <c r="AZ17" s="430"/>
      <c r="BA17" s="430"/>
      <c r="BB17" s="430"/>
      <c r="BC17" s="430"/>
      <c r="BD17" s="430"/>
      <c r="BE17" s="430"/>
      <c r="BF17" s="430"/>
      <c r="BG17" s="431"/>
      <c r="BH17" s="58"/>
      <c r="BI17" s="454"/>
      <c r="BJ17" s="455"/>
      <c r="BK17" s="455"/>
      <c r="BL17" s="455"/>
      <c r="BM17" s="455"/>
      <c r="BN17" s="456"/>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row>
    <row r="18" spans="1:100" ht="15" customHeight="1" x14ac:dyDescent="0.25">
      <c r="A18" s="58"/>
      <c r="B18" s="282"/>
      <c r="C18" s="282"/>
      <c r="D18" s="283"/>
      <c r="E18" s="418"/>
      <c r="F18" s="419"/>
      <c r="G18" s="419"/>
      <c r="H18" s="419"/>
      <c r="I18" s="420"/>
      <c r="J18" s="400" t="str">
        <f>IF(AND('Mapa final'!$K$97="Muy Alta",'Mapa final'!$O$97="Leve"),CONCATENATE("R",'Mapa final'!$A$97),"")</f>
        <v/>
      </c>
      <c r="K18" s="400"/>
      <c r="L18" s="400" t="str">
        <f>IF(AND('Mapa final'!$K$100="Muy Alta",'Mapa final'!$O$100="Leve"),CONCATENATE("R",'Mapa final'!$A$100),"")</f>
        <v/>
      </c>
      <c r="M18" s="400"/>
      <c r="N18" s="400" t="str">
        <f>IF(AND('Mapa final'!$K$103="Muy Alta",'Mapa final'!$O$103="Leve"),CONCATENATE("R",'Mapa final'!$A$103),"")</f>
        <v/>
      </c>
      <c r="O18" s="400"/>
      <c r="P18" s="400" t="str">
        <f>IF(AND('Mapa final'!$K$106="Muy Alta",'Mapa final'!$O$106="Leve"),CONCATENATE("R",'Mapa final'!$A$106),"")</f>
        <v/>
      </c>
      <c r="Q18" s="400"/>
      <c r="R18" s="400" t="str">
        <f>IF(AND('Mapa final'!$K$109="Muy Alta",'Mapa final'!$O$109="Leve"),CONCATENATE("R",'Mapa final'!$A$109),"")</f>
        <v/>
      </c>
      <c r="S18" s="400"/>
      <c r="T18" s="441" t="str">
        <f>IF(AND('Mapa final'!$K$97="Muy Alta",'Mapa final'!$O$97="Menor"),CONCATENATE("R",'Mapa final'!$A$97),"")</f>
        <v/>
      </c>
      <c r="U18" s="400"/>
      <c r="V18" s="400" t="str">
        <f>IF(AND('Mapa final'!$K$100="Muy Alta",'Mapa final'!$O$100="Menor"),CONCATENATE("R",'Mapa final'!$A$100),"")</f>
        <v/>
      </c>
      <c r="W18" s="400"/>
      <c r="X18" s="400" t="str">
        <f>IF(AND('Mapa final'!$K$103="Muy Alta",'Mapa final'!$O$103="Menor"),CONCATENATE("R",'Mapa final'!$A$103),"")</f>
        <v/>
      </c>
      <c r="Y18" s="400"/>
      <c r="Z18" s="400" t="str">
        <f>IF(AND('Mapa final'!$K$106="Muy Alta",'Mapa final'!$O$106="Menor"),CONCATENATE("R",'Mapa final'!$A$106),"")</f>
        <v/>
      </c>
      <c r="AA18" s="400"/>
      <c r="AB18" s="400" t="str">
        <f>IF(AND('Mapa final'!$K$109="Muy Alta",'Mapa final'!$O$109="Menor"),CONCATENATE("R",'Mapa final'!$A$109),"")</f>
        <v/>
      </c>
      <c r="AC18" s="440"/>
      <c r="AD18" s="441" t="str">
        <f>IF(AND('Mapa final'!$K$97="Muy Alta",'Mapa final'!$O$97="Moderado"),CONCATENATE("R",'Mapa final'!$A$97),"")</f>
        <v/>
      </c>
      <c r="AE18" s="400"/>
      <c r="AF18" s="400" t="str">
        <f>IF(AND('Mapa final'!$K$100="Muy Alta",'Mapa final'!$O$100="Moderado"),CONCATENATE("R",'Mapa final'!$A$100),"")</f>
        <v/>
      </c>
      <c r="AG18" s="400"/>
      <c r="AH18" s="400" t="str">
        <f>IF(AND('Mapa final'!$K$103="Muy Alta",'Mapa final'!$O$103="Moderado"),CONCATENATE("R",'Mapa final'!$A$103),"")</f>
        <v/>
      </c>
      <c r="AI18" s="400"/>
      <c r="AJ18" s="400" t="str">
        <f>IF(AND('Mapa final'!$K$106="Muy Alta",'Mapa final'!$O$106="Moderado"),CONCATENATE("R",'Mapa final'!$A$106),"")</f>
        <v/>
      </c>
      <c r="AK18" s="400"/>
      <c r="AL18" s="400" t="str">
        <f>IF(AND('Mapa final'!$K$109="Muy Alta",'Mapa final'!$O$109="Moderado"),CONCATENATE("R",'Mapa final'!$A$109),"")</f>
        <v/>
      </c>
      <c r="AM18" s="440"/>
      <c r="AN18" s="441" t="str">
        <f>IF(AND('Mapa final'!$K$97="Muy Alta",'Mapa final'!$O$97="Mayor"),CONCATENATE("R",'Mapa final'!$A$97),"")</f>
        <v/>
      </c>
      <c r="AO18" s="400"/>
      <c r="AP18" s="400" t="str">
        <f>IF(AND('Mapa final'!$K$100="Muy Alta",'Mapa final'!$O$100="Mayor"),CONCATENATE("R",'Mapa final'!$A$100),"")</f>
        <v/>
      </c>
      <c r="AQ18" s="400"/>
      <c r="AR18" s="400" t="str">
        <f>IF(AND('Mapa final'!$K$103="Muy Alta",'Mapa final'!$O$103="Mayor"),CONCATENATE("R",'Mapa final'!$A$103),"")</f>
        <v/>
      </c>
      <c r="AS18" s="400"/>
      <c r="AT18" s="400" t="str">
        <f>IF(AND('Mapa final'!$K$106="Muy Alta",'Mapa final'!$O$106="Mayor"),CONCATENATE("R",'Mapa final'!$A$106),"")</f>
        <v/>
      </c>
      <c r="AU18" s="400"/>
      <c r="AV18" s="400" t="str">
        <f>IF(AND('Mapa final'!$K$109="Muy Alta",'Mapa final'!$O$109="Mayor"),CONCATENATE("R",'Mapa final'!$A$109),"")</f>
        <v/>
      </c>
      <c r="AW18" s="440"/>
      <c r="AX18" s="432" t="str">
        <f>IF(AND('Mapa final'!$K$97="Muy Alta",'Mapa final'!$O$97="Catastrófico"),CONCATENATE("R",'Mapa final'!$A$97),"")</f>
        <v/>
      </c>
      <c r="AY18" s="430"/>
      <c r="AZ18" s="430" t="str">
        <f>IF(AND('Mapa final'!$K$100="Muy Alta",'Mapa final'!$O$100="Catastrófico"),CONCATENATE("R",'Mapa final'!$A$100),"")</f>
        <v/>
      </c>
      <c r="BA18" s="430"/>
      <c r="BB18" s="430" t="str">
        <f>IF(AND('Mapa final'!$K$103="Muy Alta",'Mapa final'!$O$103="Catastrófico"),CONCATENATE("R",'Mapa final'!$A$103),"")</f>
        <v/>
      </c>
      <c r="BC18" s="430"/>
      <c r="BD18" s="430" t="str">
        <f>IF(AND('Mapa final'!$K$106="Muy Alta",'Mapa final'!$O$106="Catastrófico"),CONCATENATE("R",'Mapa final'!$A$106),"")</f>
        <v/>
      </c>
      <c r="BE18" s="430"/>
      <c r="BF18" s="430" t="str">
        <f>IF(AND('Mapa final'!$K$109="Muy Alta",'Mapa final'!$O$109="Catastrófico"),CONCATENATE("R",'Mapa final'!$A$109),"")</f>
        <v/>
      </c>
      <c r="BG18" s="431"/>
      <c r="BH18" s="58"/>
      <c r="BI18" s="454"/>
      <c r="BJ18" s="455"/>
      <c r="BK18" s="455"/>
      <c r="BL18" s="455"/>
      <c r="BM18" s="455"/>
      <c r="BN18" s="456"/>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row>
    <row r="19" spans="1:100" ht="15" customHeight="1" x14ac:dyDescent="0.25">
      <c r="A19" s="58"/>
      <c r="B19" s="282"/>
      <c r="C19" s="282"/>
      <c r="D19" s="283"/>
      <c r="E19" s="418"/>
      <c r="F19" s="419"/>
      <c r="G19" s="419"/>
      <c r="H19" s="419"/>
      <c r="I19" s="420"/>
      <c r="J19" s="400"/>
      <c r="K19" s="400"/>
      <c r="L19" s="400"/>
      <c r="M19" s="400"/>
      <c r="N19" s="400"/>
      <c r="O19" s="400"/>
      <c r="P19" s="400"/>
      <c r="Q19" s="400"/>
      <c r="R19" s="400"/>
      <c r="S19" s="400"/>
      <c r="T19" s="441"/>
      <c r="U19" s="400"/>
      <c r="V19" s="400"/>
      <c r="W19" s="400"/>
      <c r="X19" s="400"/>
      <c r="Y19" s="400"/>
      <c r="Z19" s="400"/>
      <c r="AA19" s="400"/>
      <c r="AB19" s="400"/>
      <c r="AC19" s="440"/>
      <c r="AD19" s="441"/>
      <c r="AE19" s="400"/>
      <c r="AF19" s="400"/>
      <c r="AG19" s="400"/>
      <c r="AH19" s="400"/>
      <c r="AI19" s="400"/>
      <c r="AJ19" s="400"/>
      <c r="AK19" s="400"/>
      <c r="AL19" s="400"/>
      <c r="AM19" s="440"/>
      <c r="AN19" s="441"/>
      <c r="AO19" s="400"/>
      <c r="AP19" s="400"/>
      <c r="AQ19" s="400"/>
      <c r="AR19" s="400"/>
      <c r="AS19" s="400"/>
      <c r="AT19" s="400"/>
      <c r="AU19" s="400"/>
      <c r="AV19" s="400"/>
      <c r="AW19" s="440"/>
      <c r="AX19" s="432"/>
      <c r="AY19" s="430"/>
      <c r="AZ19" s="430"/>
      <c r="BA19" s="430"/>
      <c r="BB19" s="430"/>
      <c r="BC19" s="430"/>
      <c r="BD19" s="430"/>
      <c r="BE19" s="430"/>
      <c r="BF19" s="430"/>
      <c r="BG19" s="431"/>
      <c r="BH19" s="58"/>
      <c r="BI19" s="454"/>
      <c r="BJ19" s="455"/>
      <c r="BK19" s="455"/>
      <c r="BL19" s="455"/>
      <c r="BM19" s="455"/>
      <c r="BN19" s="456"/>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row>
    <row r="20" spans="1:100" ht="15" customHeight="1" x14ac:dyDescent="0.25">
      <c r="A20" s="58"/>
      <c r="B20" s="282"/>
      <c r="C20" s="282"/>
      <c r="D20" s="283"/>
      <c r="E20" s="418"/>
      <c r="F20" s="419"/>
      <c r="G20" s="419"/>
      <c r="H20" s="419"/>
      <c r="I20" s="420"/>
      <c r="J20" s="400" t="str">
        <f>IF(AND('Mapa final'!$K$112="Muy Alta",'Mapa final'!$O$112="Leve"),CONCATENATE("R",'Mapa final'!$A$112),"")</f>
        <v/>
      </c>
      <c r="K20" s="400"/>
      <c r="L20" s="400" t="str">
        <f>IF(AND('Mapa final'!$K$115="Muy Alta",'Mapa final'!$O$115="Leve"),CONCATENATE("R",'Mapa final'!$A$115),"")</f>
        <v/>
      </c>
      <c r="M20" s="400"/>
      <c r="N20" s="400" t="str">
        <f>IF(AND('Mapa final'!$K$118="Muy Alta",'Mapa final'!$O$118="Leve"),CONCATENATE("R",'Mapa final'!$A$118),"")</f>
        <v/>
      </c>
      <c r="O20" s="400"/>
      <c r="P20" s="400" t="str">
        <f>IF(AND('Mapa final'!$K$121="Muy Alta",'Mapa final'!$O$121="Leve"),CONCATENATE("R",'Mapa final'!$A$121),"")</f>
        <v/>
      </c>
      <c r="Q20" s="400"/>
      <c r="R20" s="400" t="str">
        <f>IF(AND('Mapa final'!$K$124="Muy Alta",'Mapa final'!$O$124="Leve"),CONCATENATE("R",'Mapa final'!$A$124),"")</f>
        <v/>
      </c>
      <c r="S20" s="400"/>
      <c r="T20" s="441" t="str">
        <f>IF(AND('Mapa final'!$K$112="Muy Alta",'Mapa final'!$O$112="Menor"),CONCATENATE("R",'Mapa final'!$A$112),"")</f>
        <v/>
      </c>
      <c r="U20" s="400"/>
      <c r="V20" s="400" t="str">
        <f>IF(AND('Mapa final'!$K$115="Muy Alta",'Mapa final'!$O$115="Menor"),CONCATENATE("R",'Mapa final'!$A$115),"")</f>
        <v/>
      </c>
      <c r="W20" s="400"/>
      <c r="X20" s="400" t="str">
        <f>IF(AND('Mapa final'!$K$118="Muy Alta",'Mapa final'!$O$118="Menor"),CONCATENATE("R",'Mapa final'!$A$118),"")</f>
        <v/>
      </c>
      <c r="Y20" s="400"/>
      <c r="Z20" s="400" t="str">
        <f>IF(AND('Mapa final'!$K$121="Muy Alta",'Mapa final'!$O$121="Menor"),CONCATENATE("R",'Mapa final'!$A$121),"")</f>
        <v/>
      </c>
      <c r="AA20" s="400"/>
      <c r="AB20" s="400" t="str">
        <f>IF(AND('Mapa final'!$K$124="Muy Alta",'Mapa final'!$O$124="Menor"),CONCATENATE("R",'Mapa final'!$A$124),"")</f>
        <v/>
      </c>
      <c r="AC20" s="440"/>
      <c r="AD20" s="441" t="str">
        <f>IF(AND('Mapa final'!$K$112="Muy Alta",'Mapa final'!$O$112="Moderado"),CONCATENATE("R",'Mapa final'!$A$112),"")</f>
        <v/>
      </c>
      <c r="AE20" s="400"/>
      <c r="AF20" s="400" t="str">
        <f>IF(AND('Mapa final'!$K$115="Muy Alta",'Mapa final'!$O$115="Moderado"),CONCATENATE("R",'Mapa final'!$A$115),"")</f>
        <v/>
      </c>
      <c r="AG20" s="400"/>
      <c r="AH20" s="400" t="str">
        <f>IF(AND('Mapa final'!$K$118="Muy Alta",'Mapa final'!$O$118="Moderado"),CONCATENATE("R",'Mapa final'!$A$118),"")</f>
        <v/>
      </c>
      <c r="AI20" s="400"/>
      <c r="AJ20" s="400" t="str">
        <f>IF(AND('Mapa final'!$K$121="Muy Alta",'Mapa final'!$O$121="Moderado"),CONCATENATE("R",'Mapa final'!$A$121),"")</f>
        <v/>
      </c>
      <c r="AK20" s="400"/>
      <c r="AL20" s="400" t="str">
        <f>IF(AND('Mapa final'!$K$124="Muy Alta",'Mapa final'!$O$124="Moderado"),CONCATENATE("R",'Mapa final'!$A$124),"")</f>
        <v/>
      </c>
      <c r="AM20" s="440"/>
      <c r="AN20" s="441" t="str">
        <f>IF(AND('Mapa final'!$K$112="Muy Alta",'Mapa final'!$O$112="Mayor"),CONCATENATE("R",'Mapa final'!$A$112),"")</f>
        <v/>
      </c>
      <c r="AO20" s="400"/>
      <c r="AP20" s="400" t="str">
        <f>IF(AND('Mapa final'!$K$115="Muy Alta",'Mapa final'!$O$115="Mayor"),CONCATENATE("R",'Mapa final'!$A$115),"")</f>
        <v/>
      </c>
      <c r="AQ20" s="400"/>
      <c r="AR20" s="400" t="str">
        <f>IF(AND('Mapa final'!$K$118="Muy Alta",'Mapa final'!$O$118="Mayor"),CONCATENATE("R",'Mapa final'!$A$118),"")</f>
        <v/>
      </c>
      <c r="AS20" s="400"/>
      <c r="AT20" s="400" t="str">
        <f>IF(AND('Mapa final'!$K$121="Muy Alta",'Mapa final'!$O$121="Mayor"),CONCATENATE("R",'Mapa final'!$A$121),"")</f>
        <v/>
      </c>
      <c r="AU20" s="400"/>
      <c r="AV20" s="400" t="str">
        <f>IF(AND('Mapa final'!$K$124="Muy Alta",'Mapa final'!$O$124="Mayor"),CONCATENATE("R",'Mapa final'!$A$124),"")</f>
        <v/>
      </c>
      <c r="AW20" s="440"/>
      <c r="AX20" s="432" t="str">
        <f>IF(AND('Mapa final'!$K$112="Muy Alta",'Mapa final'!$O$112="Catastrófico"),CONCATENATE("R",'Mapa final'!$A$112),"")</f>
        <v/>
      </c>
      <c r="AY20" s="430"/>
      <c r="AZ20" s="430" t="str">
        <f>IF(AND('Mapa final'!$K$115="Muy Alta",'Mapa final'!$O$115="Catastrófico"),CONCATENATE("R",'Mapa final'!$A$115),"")</f>
        <v/>
      </c>
      <c r="BA20" s="430"/>
      <c r="BB20" s="430" t="str">
        <f>IF(AND('Mapa final'!$K$118="Muy Alta",'Mapa final'!$O$118="Catastrófico"),CONCATENATE("R",'Mapa final'!$A$118),"")</f>
        <v/>
      </c>
      <c r="BC20" s="430"/>
      <c r="BD20" s="430" t="str">
        <f>IF(AND('Mapa final'!$K$121="Muy Alta",'Mapa final'!$O$121="Catastrófico"),CONCATENATE("R",'Mapa final'!$A$121),"")</f>
        <v/>
      </c>
      <c r="BE20" s="430"/>
      <c r="BF20" s="430" t="str">
        <f>IF(AND('Mapa final'!$K$124="Muy Alta",'Mapa final'!$O$124="Catastrófico"),CONCATENATE("R",'Mapa final'!$A$124),"")</f>
        <v/>
      </c>
      <c r="BG20" s="431"/>
      <c r="BH20" s="58"/>
      <c r="BI20" s="454"/>
      <c r="BJ20" s="455"/>
      <c r="BK20" s="455"/>
      <c r="BL20" s="455"/>
      <c r="BM20" s="455"/>
      <c r="BN20" s="456"/>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row>
    <row r="21" spans="1:100" ht="15" customHeight="1" x14ac:dyDescent="0.25">
      <c r="A21" s="58"/>
      <c r="B21" s="282"/>
      <c r="C21" s="282"/>
      <c r="D21" s="283"/>
      <c r="E21" s="418"/>
      <c r="F21" s="419"/>
      <c r="G21" s="419"/>
      <c r="H21" s="419"/>
      <c r="I21" s="420"/>
      <c r="J21" s="400"/>
      <c r="K21" s="400"/>
      <c r="L21" s="400"/>
      <c r="M21" s="400"/>
      <c r="N21" s="400"/>
      <c r="O21" s="400"/>
      <c r="P21" s="400"/>
      <c r="Q21" s="400"/>
      <c r="R21" s="400"/>
      <c r="S21" s="400"/>
      <c r="T21" s="441"/>
      <c r="U21" s="400"/>
      <c r="V21" s="400"/>
      <c r="W21" s="400"/>
      <c r="X21" s="400"/>
      <c r="Y21" s="400"/>
      <c r="Z21" s="400"/>
      <c r="AA21" s="400"/>
      <c r="AB21" s="400"/>
      <c r="AC21" s="440"/>
      <c r="AD21" s="441"/>
      <c r="AE21" s="400"/>
      <c r="AF21" s="400"/>
      <c r="AG21" s="400"/>
      <c r="AH21" s="400"/>
      <c r="AI21" s="400"/>
      <c r="AJ21" s="400"/>
      <c r="AK21" s="400"/>
      <c r="AL21" s="400"/>
      <c r="AM21" s="440"/>
      <c r="AN21" s="441"/>
      <c r="AO21" s="400"/>
      <c r="AP21" s="400"/>
      <c r="AQ21" s="400"/>
      <c r="AR21" s="400"/>
      <c r="AS21" s="400"/>
      <c r="AT21" s="400"/>
      <c r="AU21" s="400"/>
      <c r="AV21" s="400"/>
      <c r="AW21" s="440"/>
      <c r="AX21" s="432"/>
      <c r="AY21" s="430"/>
      <c r="AZ21" s="430"/>
      <c r="BA21" s="430"/>
      <c r="BB21" s="430"/>
      <c r="BC21" s="430"/>
      <c r="BD21" s="430"/>
      <c r="BE21" s="430"/>
      <c r="BF21" s="430"/>
      <c r="BG21" s="431"/>
      <c r="BH21" s="58"/>
      <c r="BI21" s="454"/>
      <c r="BJ21" s="455"/>
      <c r="BK21" s="455"/>
      <c r="BL21" s="455"/>
      <c r="BM21" s="455"/>
      <c r="BN21" s="456"/>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row>
    <row r="22" spans="1:100" ht="15" customHeight="1" x14ac:dyDescent="0.25">
      <c r="A22" s="58"/>
      <c r="B22" s="282"/>
      <c r="C22" s="282"/>
      <c r="D22" s="283"/>
      <c r="E22" s="418"/>
      <c r="F22" s="419"/>
      <c r="G22" s="419"/>
      <c r="H22" s="419"/>
      <c r="I22" s="420"/>
      <c r="J22" s="400" t="str">
        <f>IF(AND('Mapa final'!$K$127="Muy Alta",'Mapa final'!$O$127="Leve"),CONCATENATE("R",'Mapa final'!$A$127),"")</f>
        <v/>
      </c>
      <c r="K22" s="400"/>
      <c r="L22" s="400" t="str">
        <f>IF(AND('Mapa final'!$K$130="Muy Alta",'Mapa final'!$O$130="Leve"),CONCATENATE("R",'Mapa final'!$A$130),"")</f>
        <v/>
      </c>
      <c r="M22" s="400"/>
      <c r="N22" s="400" t="str">
        <f>IF(AND('Mapa final'!$K$133="Muy Alta",'Mapa final'!$O$133="Leve"),CONCATENATE("R",'Mapa final'!$A$133),"")</f>
        <v/>
      </c>
      <c r="O22" s="400"/>
      <c r="P22" s="400" t="str">
        <f>IF(AND('Mapa final'!$K$136="Muy Alta",'Mapa final'!$O$136="Leve"),CONCATENATE("R",'Mapa final'!$A$136),"")</f>
        <v/>
      </c>
      <c r="Q22" s="400"/>
      <c r="R22" s="400" t="str">
        <f>IF(AND('Mapa final'!$K$139="Muy Alta",'Mapa final'!$O$139="Leve"),CONCATENATE("R",'Mapa final'!$A$139),"")</f>
        <v/>
      </c>
      <c r="S22" s="400"/>
      <c r="T22" s="441" t="str">
        <f>IF(AND('Mapa final'!$K$127="Muy Alta",'Mapa final'!$O$127="Menor"),CONCATENATE("R",'Mapa final'!$A$127),"")</f>
        <v/>
      </c>
      <c r="U22" s="400"/>
      <c r="V22" s="400" t="str">
        <f>IF(AND('Mapa final'!$K$130="Muy Alta",'Mapa final'!$O$130="Menor"),CONCATENATE("R",'Mapa final'!$A$130),"")</f>
        <v/>
      </c>
      <c r="W22" s="400"/>
      <c r="X22" s="400" t="str">
        <f>IF(AND('Mapa final'!$K$133="Muy Alta",'Mapa final'!$O$133="Menor"),CONCATENATE("R",'Mapa final'!$A$133),"")</f>
        <v/>
      </c>
      <c r="Y22" s="400"/>
      <c r="Z22" s="400" t="str">
        <f>IF(AND('Mapa final'!$K$136="Muy Alta",'Mapa final'!$O$136="Menor"),CONCATENATE("R",'Mapa final'!$A$136),"")</f>
        <v/>
      </c>
      <c r="AA22" s="400"/>
      <c r="AB22" s="400" t="str">
        <f>IF(AND('Mapa final'!$K$139="Muy Alta",'Mapa final'!$O$139="Menor"),CONCATENATE("R",'Mapa final'!$A$139),"")</f>
        <v/>
      </c>
      <c r="AC22" s="440"/>
      <c r="AD22" s="441" t="str">
        <f>IF(AND('Mapa final'!$K$127="Muy Alta",'Mapa final'!$O$127="Moderado"),CONCATENATE("R",'Mapa final'!$A$127),"")</f>
        <v/>
      </c>
      <c r="AE22" s="400"/>
      <c r="AF22" s="400" t="str">
        <f>IF(AND('Mapa final'!$K$130="Muy Alta",'Mapa final'!$O$130="Moderado"),CONCATENATE("R",'Mapa final'!$A$130),"")</f>
        <v/>
      </c>
      <c r="AG22" s="400"/>
      <c r="AH22" s="400" t="str">
        <f>IF(AND('Mapa final'!$K$133="Muy Alta",'Mapa final'!$O$133="Moderado"),CONCATENATE("R",'Mapa final'!$A$133),"")</f>
        <v/>
      </c>
      <c r="AI22" s="400"/>
      <c r="AJ22" s="400" t="str">
        <f>IF(AND('Mapa final'!$K$136="Muy Alta",'Mapa final'!$O$136="Moderado"),CONCATENATE("R",'Mapa final'!$A$136),"")</f>
        <v/>
      </c>
      <c r="AK22" s="400"/>
      <c r="AL22" s="400" t="str">
        <f>IF(AND('Mapa final'!$K$139="Muy Alta",'Mapa final'!$O$139="Moderado"),CONCATENATE("R",'Mapa final'!$A$139),"")</f>
        <v/>
      </c>
      <c r="AM22" s="440"/>
      <c r="AN22" s="441" t="str">
        <f>IF(AND('Mapa final'!$K$127="Muy Alta",'Mapa final'!$O$127="Mayor"),CONCATENATE("R",'Mapa final'!$A$127),"")</f>
        <v/>
      </c>
      <c r="AO22" s="400"/>
      <c r="AP22" s="400" t="str">
        <f>IF(AND('Mapa final'!$K$130="Muy Alta",'Mapa final'!$O$130="Mayor"),CONCATENATE("R",'Mapa final'!$A$130),"")</f>
        <v/>
      </c>
      <c r="AQ22" s="400"/>
      <c r="AR22" s="400" t="str">
        <f>IF(AND('Mapa final'!$K$133="Muy Alta",'Mapa final'!$O$133="Mayor"),CONCATENATE("R",'Mapa final'!$A$133),"")</f>
        <v/>
      </c>
      <c r="AS22" s="400"/>
      <c r="AT22" s="400" t="str">
        <f>IF(AND('Mapa final'!$K$136="Muy Alta",'Mapa final'!$O$136="Mayor"),CONCATENATE("R",'Mapa final'!$A$136),"")</f>
        <v/>
      </c>
      <c r="AU22" s="400"/>
      <c r="AV22" s="400" t="str">
        <f>IF(AND('Mapa final'!$K$139="Muy Alta",'Mapa final'!$O$139="Mayor"),CONCATENATE("R",'Mapa final'!$A$139),"")</f>
        <v/>
      </c>
      <c r="AW22" s="440"/>
      <c r="AX22" s="432" t="str">
        <f>IF(AND('Mapa final'!$K$127="Muy Alta",'Mapa final'!$O$127="Catastrófico"),CONCATENATE("R",'Mapa final'!$A$127),"")</f>
        <v/>
      </c>
      <c r="AY22" s="430"/>
      <c r="AZ22" s="430" t="str">
        <f>IF(AND('Mapa final'!$K$130="Muy Alta",'Mapa final'!$O$130="Catastrófico"),CONCATENATE("R",'Mapa final'!$A$130),"")</f>
        <v/>
      </c>
      <c r="BA22" s="430"/>
      <c r="BB22" s="430" t="str">
        <f>IF(AND('Mapa final'!$K$133="Muy Alta",'Mapa final'!$O$133="Catastrófico"),CONCATENATE("R",'Mapa final'!$A$133),"")</f>
        <v/>
      </c>
      <c r="BC22" s="430"/>
      <c r="BD22" s="430" t="str">
        <f>IF(AND('Mapa final'!$K$136="Muy Alta",'Mapa final'!$O$136="Catastrófico"),CONCATENATE("R",'Mapa final'!$A$136),"")</f>
        <v/>
      </c>
      <c r="BE22" s="430"/>
      <c r="BF22" s="430" t="str">
        <f>IF(AND('Mapa final'!$K$139="Muy Alta",'Mapa final'!$O$139="Catastrófico"),CONCATENATE("R",'Mapa final'!$A$139),"")</f>
        <v/>
      </c>
      <c r="BG22" s="431"/>
      <c r="BH22" s="58"/>
      <c r="BI22" s="454"/>
      <c r="BJ22" s="455"/>
      <c r="BK22" s="455"/>
      <c r="BL22" s="455"/>
      <c r="BM22" s="455"/>
      <c r="BN22" s="456"/>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row>
    <row r="23" spans="1:100" ht="15" customHeight="1" x14ac:dyDescent="0.25">
      <c r="A23" s="58"/>
      <c r="B23" s="282"/>
      <c r="C23" s="282"/>
      <c r="D23" s="283"/>
      <c r="E23" s="418"/>
      <c r="F23" s="419"/>
      <c r="G23" s="419"/>
      <c r="H23" s="419"/>
      <c r="I23" s="420"/>
      <c r="J23" s="400"/>
      <c r="K23" s="400"/>
      <c r="L23" s="400"/>
      <c r="M23" s="400"/>
      <c r="N23" s="400"/>
      <c r="O23" s="400"/>
      <c r="P23" s="400"/>
      <c r="Q23" s="400"/>
      <c r="R23" s="400"/>
      <c r="S23" s="400"/>
      <c r="T23" s="441"/>
      <c r="U23" s="400"/>
      <c r="V23" s="400"/>
      <c r="W23" s="400"/>
      <c r="X23" s="400"/>
      <c r="Y23" s="400"/>
      <c r="Z23" s="400"/>
      <c r="AA23" s="400"/>
      <c r="AB23" s="400"/>
      <c r="AC23" s="440"/>
      <c r="AD23" s="441"/>
      <c r="AE23" s="400"/>
      <c r="AF23" s="400"/>
      <c r="AG23" s="400"/>
      <c r="AH23" s="400"/>
      <c r="AI23" s="400"/>
      <c r="AJ23" s="400"/>
      <c r="AK23" s="400"/>
      <c r="AL23" s="400"/>
      <c r="AM23" s="440"/>
      <c r="AN23" s="441"/>
      <c r="AO23" s="400"/>
      <c r="AP23" s="400"/>
      <c r="AQ23" s="400"/>
      <c r="AR23" s="400"/>
      <c r="AS23" s="400"/>
      <c r="AT23" s="400"/>
      <c r="AU23" s="400"/>
      <c r="AV23" s="400"/>
      <c r="AW23" s="440"/>
      <c r="AX23" s="432"/>
      <c r="AY23" s="430"/>
      <c r="AZ23" s="430"/>
      <c r="BA23" s="430"/>
      <c r="BB23" s="430"/>
      <c r="BC23" s="430"/>
      <c r="BD23" s="430"/>
      <c r="BE23" s="430"/>
      <c r="BF23" s="430"/>
      <c r="BG23" s="431"/>
      <c r="BH23" s="58"/>
      <c r="BI23" s="454"/>
      <c r="BJ23" s="455"/>
      <c r="BK23" s="455"/>
      <c r="BL23" s="455"/>
      <c r="BM23" s="455"/>
      <c r="BN23" s="456"/>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row>
    <row r="24" spans="1:100" ht="15" customHeight="1" x14ac:dyDescent="0.25">
      <c r="A24" s="58"/>
      <c r="B24" s="282"/>
      <c r="C24" s="282"/>
      <c r="D24" s="283"/>
      <c r="E24" s="418"/>
      <c r="F24" s="419"/>
      <c r="G24" s="419"/>
      <c r="H24" s="419"/>
      <c r="I24" s="420"/>
      <c r="J24" s="400" t="str">
        <f>IF(AND('Mapa final'!$K$142="Muy Alta",'Mapa final'!$O$142="Leve"),CONCATENATE("R",'Mapa final'!$A$142),"")</f>
        <v/>
      </c>
      <c r="K24" s="400"/>
      <c r="L24" s="400" t="str">
        <f>IF(AND('Mapa final'!$K$145="Muy Alta",'Mapa final'!$O$145="Leve"),CONCATENATE("R",'Mapa final'!$A$145),"")</f>
        <v/>
      </c>
      <c r="M24" s="400"/>
      <c r="N24" s="400" t="str">
        <f>IF(AND('Mapa final'!$K$148="Muy Alta",'Mapa final'!$O$148="Leve"),CONCATENATE("R",'Mapa final'!$A$148),"")</f>
        <v/>
      </c>
      <c r="O24" s="400"/>
      <c r="P24" s="400" t="str">
        <f>IF(AND('Mapa final'!$K$151="Muy Alta",'Mapa final'!$O$151="Leve"),CONCATENATE("R",'Mapa final'!$A$151),"")</f>
        <v/>
      </c>
      <c r="Q24" s="400"/>
      <c r="R24" s="400" t="str">
        <f>IF(AND('Mapa final'!$K$154="Muy Alta",'Mapa final'!$O$154="Leve"),CONCATENATE("R",'Mapa final'!$A$154),"")</f>
        <v/>
      </c>
      <c r="S24" s="400"/>
      <c r="T24" s="441" t="str">
        <f>IF(AND('Mapa final'!$K$142="Muy Alta",'Mapa final'!$O$142="Menor"),CONCATENATE("R",'Mapa final'!$A$142),"")</f>
        <v/>
      </c>
      <c r="U24" s="400"/>
      <c r="V24" s="400" t="str">
        <f>IF(AND('Mapa final'!$K$145="Muy Alta",'Mapa final'!$O$145="Menor"),CONCATENATE("R",'Mapa final'!$A$145),"")</f>
        <v/>
      </c>
      <c r="W24" s="400"/>
      <c r="X24" s="400" t="str">
        <f>IF(AND('Mapa final'!$K$148="Muy Alta",'Mapa final'!$O$148="Menor"),CONCATENATE("R",'Mapa final'!$A$148),"")</f>
        <v/>
      </c>
      <c r="Y24" s="400"/>
      <c r="Z24" s="400" t="str">
        <f>IF(AND('Mapa final'!$K$151="Muy Alta",'Mapa final'!$O$151="Menor"),CONCATENATE("R",'Mapa final'!$A$151),"")</f>
        <v/>
      </c>
      <c r="AA24" s="400"/>
      <c r="AB24" s="400" t="str">
        <f>IF(AND('Mapa final'!$K$154="Muy Alta",'Mapa final'!$O$154="Menor"),CONCATENATE("R",'Mapa final'!$A$154),"")</f>
        <v/>
      </c>
      <c r="AC24" s="440"/>
      <c r="AD24" s="441" t="str">
        <f>IF(AND('Mapa final'!$K$142="Muy Alta",'Mapa final'!$O$142="Moderado"),CONCATENATE("R",'Mapa final'!$A$142),"")</f>
        <v/>
      </c>
      <c r="AE24" s="400"/>
      <c r="AF24" s="400" t="str">
        <f>IF(AND('Mapa final'!$K$145="Muy Alta",'Mapa final'!$O$145="Moderado"),CONCATENATE("R",'Mapa final'!$A$145),"")</f>
        <v/>
      </c>
      <c r="AG24" s="400"/>
      <c r="AH24" s="400" t="str">
        <f>IF(AND('Mapa final'!$K$148="Muy Alta",'Mapa final'!$O$148="Moderado"),CONCATENATE("R",'Mapa final'!$A$148),"")</f>
        <v/>
      </c>
      <c r="AI24" s="400"/>
      <c r="AJ24" s="400" t="str">
        <f>IF(AND('Mapa final'!$K$151="Muy Alta",'Mapa final'!$O$151="Moderado"),CONCATENATE("R",'Mapa final'!$A$151),"")</f>
        <v/>
      </c>
      <c r="AK24" s="400"/>
      <c r="AL24" s="400" t="str">
        <f>IF(AND('Mapa final'!$K$154="Muy Alta",'Mapa final'!$O$154="Moderado"),CONCATENATE("R",'Mapa final'!$A$154),"")</f>
        <v/>
      </c>
      <c r="AM24" s="440"/>
      <c r="AN24" s="441" t="str">
        <f>IF(AND('Mapa final'!$K$142="Muy Alta",'Mapa final'!$O$142="Mayor"),CONCATENATE("R",'Mapa final'!$A$142),"")</f>
        <v/>
      </c>
      <c r="AO24" s="400"/>
      <c r="AP24" s="400" t="str">
        <f>IF(AND('Mapa final'!$K$145="Muy Alta",'Mapa final'!$O$145="Mayor"),CONCATENATE("R",'Mapa final'!$A$145),"")</f>
        <v/>
      </c>
      <c r="AQ24" s="400"/>
      <c r="AR24" s="400" t="str">
        <f>IF(AND('Mapa final'!$K$148="Muy Alta",'Mapa final'!$O$148="Mayor"),CONCATENATE("R",'Mapa final'!$A$148),"")</f>
        <v/>
      </c>
      <c r="AS24" s="400"/>
      <c r="AT24" s="400" t="str">
        <f>IF(AND('Mapa final'!$K$151="Muy Alta",'Mapa final'!$O$151="Mayor"),CONCATENATE("R",'Mapa final'!$A$151),"")</f>
        <v/>
      </c>
      <c r="AU24" s="400"/>
      <c r="AV24" s="400" t="str">
        <f>IF(AND('Mapa final'!$K$154="Muy Alta",'Mapa final'!$O$154="Mayor"),CONCATENATE("R",'Mapa final'!$A$154),"")</f>
        <v/>
      </c>
      <c r="AW24" s="440"/>
      <c r="AX24" s="432" t="str">
        <f>IF(AND('Mapa final'!$K$142="Muy Alta",'Mapa final'!$O$142="Catastrófico"),CONCATENATE("R",'Mapa final'!$A$142),"")</f>
        <v/>
      </c>
      <c r="AY24" s="430"/>
      <c r="AZ24" s="430" t="str">
        <f>IF(AND('Mapa final'!$K$145="Muy Alta",'Mapa final'!$O$145="Catastrófico"),CONCATENATE("R",'Mapa final'!$A$145),"")</f>
        <v/>
      </c>
      <c r="BA24" s="430"/>
      <c r="BB24" s="430" t="str">
        <f>IF(AND('Mapa final'!$K$148="Muy Alta",'Mapa final'!$O$148="Catastrófico"),CONCATENATE("R",'Mapa final'!$A$148),"")</f>
        <v/>
      </c>
      <c r="BC24" s="430"/>
      <c r="BD24" s="430" t="str">
        <f>IF(AND('Mapa final'!$K$151="Muy Alta",'Mapa final'!$O$151="Catastrófico"),CONCATENATE("R",'Mapa final'!$A$151),"")</f>
        <v/>
      </c>
      <c r="BE24" s="430"/>
      <c r="BF24" s="430" t="str">
        <f>IF(AND('Mapa final'!$K$154="Muy Alta",'Mapa final'!$O$154="Catastrófico"),CONCATENATE("R",'Mapa final'!$A$154),"")</f>
        <v/>
      </c>
      <c r="BG24" s="431"/>
      <c r="BH24" s="58"/>
      <c r="BI24" s="454"/>
      <c r="BJ24" s="455"/>
      <c r="BK24" s="455"/>
      <c r="BL24" s="455"/>
      <c r="BM24" s="455"/>
      <c r="BN24" s="456"/>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row>
    <row r="25" spans="1:100" ht="15.75" customHeight="1" thickBot="1" x14ac:dyDescent="0.3">
      <c r="A25" s="58"/>
      <c r="B25" s="282"/>
      <c r="C25" s="282"/>
      <c r="D25" s="283"/>
      <c r="E25" s="421"/>
      <c r="F25" s="422"/>
      <c r="G25" s="422"/>
      <c r="H25" s="422"/>
      <c r="I25" s="423"/>
      <c r="J25" s="400"/>
      <c r="K25" s="400"/>
      <c r="L25" s="400"/>
      <c r="M25" s="400"/>
      <c r="N25" s="400"/>
      <c r="O25" s="400"/>
      <c r="P25" s="400"/>
      <c r="Q25" s="400"/>
      <c r="R25" s="400"/>
      <c r="S25" s="400"/>
      <c r="T25" s="442"/>
      <c r="U25" s="439"/>
      <c r="V25" s="439"/>
      <c r="W25" s="439"/>
      <c r="X25" s="439"/>
      <c r="Y25" s="439"/>
      <c r="Z25" s="439"/>
      <c r="AA25" s="439"/>
      <c r="AB25" s="439"/>
      <c r="AC25" s="443"/>
      <c r="AD25" s="442"/>
      <c r="AE25" s="439"/>
      <c r="AF25" s="439"/>
      <c r="AG25" s="439"/>
      <c r="AH25" s="439"/>
      <c r="AI25" s="439"/>
      <c r="AJ25" s="439"/>
      <c r="AK25" s="439"/>
      <c r="AL25" s="439"/>
      <c r="AM25" s="443"/>
      <c r="AN25" s="442"/>
      <c r="AO25" s="439"/>
      <c r="AP25" s="439"/>
      <c r="AQ25" s="439"/>
      <c r="AR25" s="439"/>
      <c r="AS25" s="439"/>
      <c r="AT25" s="439"/>
      <c r="AU25" s="439"/>
      <c r="AV25" s="439"/>
      <c r="AW25" s="443"/>
      <c r="AX25" s="433"/>
      <c r="AY25" s="434"/>
      <c r="AZ25" s="434"/>
      <c r="BA25" s="434"/>
      <c r="BB25" s="434"/>
      <c r="BC25" s="434"/>
      <c r="BD25" s="434"/>
      <c r="BE25" s="434"/>
      <c r="BF25" s="434"/>
      <c r="BG25" s="435"/>
      <c r="BH25" s="58"/>
      <c r="BI25" s="454"/>
      <c r="BJ25" s="455"/>
      <c r="BK25" s="455"/>
      <c r="BL25" s="455"/>
      <c r="BM25" s="455"/>
      <c r="BN25" s="456"/>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row>
    <row r="26" spans="1:100" ht="15" customHeight="1" x14ac:dyDescent="0.25">
      <c r="A26" s="58"/>
      <c r="B26" s="282"/>
      <c r="C26" s="282"/>
      <c r="D26" s="283"/>
      <c r="E26" s="415" t="s">
        <v>106</v>
      </c>
      <c r="F26" s="416"/>
      <c r="G26" s="416"/>
      <c r="H26" s="416"/>
      <c r="I26" s="416"/>
      <c r="J26" s="428" t="str">
        <f>IF(AND('Mapa final'!$K$7="Alta",'Mapa final'!$O$7="Leve"),CONCATENATE("R",'Mapa final'!$A$7),"")</f>
        <v/>
      </c>
      <c r="K26" s="413"/>
      <c r="L26" s="413" t="str">
        <f>IF(AND('Mapa final'!$K$10="Alta",'Mapa final'!$O$10="Leve"),CONCATENATE("R",'Mapa final'!$A$10),"")</f>
        <v/>
      </c>
      <c r="M26" s="413"/>
      <c r="N26" s="413" t="str">
        <f>IF(AND('Mapa final'!$K$13="Alta",'Mapa final'!$O$13="Leve"),CONCATENATE("R",'Mapa final'!$A$13),"")</f>
        <v/>
      </c>
      <c r="O26" s="413"/>
      <c r="P26" s="413" t="str">
        <f>IF(AND('Mapa final'!$K$16="Alta",'Mapa final'!$O$16="Leve"),CONCATENATE("R",'Mapa final'!$A$16),"")</f>
        <v/>
      </c>
      <c r="Q26" s="413"/>
      <c r="R26" s="413" t="str">
        <f>IF(AND('Mapa final'!$K$19="Alta",'Mapa final'!$O$19="Leve"),CONCATENATE("R",'Mapa final'!$A$19),"")</f>
        <v/>
      </c>
      <c r="S26" s="429"/>
      <c r="T26" s="428" t="str">
        <f>IF(AND('Mapa final'!$K$7="Alta",'Mapa final'!$O$7="Menor"),CONCATENATE("R",'Mapa final'!$A$7),"")</f>
        <v/>
      </c>
      <c r="U26" s="413"/>
      <c r="V26" s="413" t="str">
        <f>IF(AND('Mapa final'!$K$10="Alta",'Mapa final'!$O$10="Menor"),CONCATENATE("R",'Mapa final'!$A$10),"")</f>
        <v/>
      </c>
      <c r="W26" s="413"/>
      <c r="X26" s="413" t="str">
        <f>IF(AND('Mapa final'!$K$13="Alta",'Mapa final'!$O$13="Menor"),CONCATENATE("R",'Mapa final'!$A$13),"")</f>
        <v/>
      </c>
      <c r="Y26" s="413"/>
      <c r="Z26" s="413" t="str">
        <f>IF(AND('Mapa final'!$K$16="Alta",'Mapa final'!$O$16="Menor"),CONCATENATE("R",'Mapa final'!$A$16),"")</f>
        <v/>
      </c>
      <c r="AA26" s="413"/>
      <c r="AB26" s="413" t="str">
        <f>IF(AND('Mapa final'!$K$19="Alta",'Mapa final'!$O$19="Menor"),CONCATENATE("R",'Mapa final'!$A$19),"")</f>
        <v/>
      </c>
      <c r="AC26" s="429"/>
      <c r="AD26" s="444" t="str">
        <f>IF(AND('Mapa final'!$K$7="Alta",'Mapa final'!$O$7="Moderado"),CONCATENATE("R",'Mapa final'!$A$7),"")</f>
        <v/>
      </c>
      <c r="AE26" s="445"/>
      <c r="AF26" s="445" t="str">
        <f>IF(AND('Mapa final'!$K$10="Alta",'Mapa final'!$O$10="Moderado"),CONCATENATE("R",'Mapa final'!$A$10),"")</f>
        <v/>
      </c>
      <c r="AG26" s="445"/>
      <c r="AH26" s="445" t="str">
        <f>IF(AND('Mapa final'!$K$13="Alta",'Mapa final'!$O$13="Moderado"),CONCATENATE("R",'Mapa final'!$A$13),"")</f>
        <v>R3</v>
      </c>
      <c r="AI26" s="445"/>
      <c r="AJ26" s="445" t="str">
        <f>IF(AND('Mapa final'!$K$16="Alta",'Mapa final'!$O$16="Moderado"),CONCATENATE("R",'Mapa final'!$A$16),"")</f>
        <v/>
      </c>
      <c r="AK26" s="445"/>
      <c r="AL26" s="445" t="str">
        <f>IF(AND('Mapa final'!$K$19="Alta",'Mapa final'!$O$19="Moderado"),CONCATENATE("R",'Mapa final'!$A$19),"")</f>
        <v/>
      </c>
      <c r="AM26" s="446"/>
      <c r="AN26" s="444" t="str">
        <f>IF(AND('Mapa final'!$K$7="Alta",'Mapa final'!$O$7="Mayor"),CONCATENATE("R",'Mapa final'!$A$7),"")</f>
        <v/>
      </c>
      <c r="AO26" s="445"/>
      <c r="AP26" s="445" t="str">
        <f>IF(AND('Mapa final'!$K$10="Alta",'Mapa final'!$O$10="Mayor"),CONCATENATE("R",'Mapa final'!$A$10),"")</f>
        <v/>
      </c>
      <c r="AQ26" s="445"/>
      <c r="AR26" s="445" t="str">
        <f>IF(AND('Mapa final'!$K$13="Alta",'Mapa final'!$O$13="Mayor"),CONCATENATE("R",'Mapa final'!$A$13),"")</f>
        <v/>
      </c>
      <c r="AS26" s="445"/>
      <c r="AT26" s="445" t="str">
        <f>IF(AND('Mapa final'!$K$16="Alta",'Mapa final'!$O$16="Mayor"),CONCATENATE("R",'Mapa final'!$A$16),"")</f>
        <v/>
      </c>
      <c r="AU26" s="445"/>
      <c r="AV26" s="445" t="str">
        <f>IF(AND('Mapa final'!$K$19="Alta",'Mapa final'!$O$19="Mayor"),CONCATENATE("R",'Mapa final'!$A$19),"")</f>
        <v/>
      </c>
      <c r="AW26" s="446"/>
      <c r="AX26" s="436" t="str">
        <f>IF(AND('Mapa final'!$K$7="Alta",'Mapa final'!$O$7="Catastrófico"),CONCATENATE("R",'Mapa final'!$A$7),"")</f>
        <v/>
      </c>
      <c r="AY26" s="437"/>
      <c r="AZ26" s="437" t="str">
        <f>IF(AND('Mapa final'!$K$10="Alta",'Mapa final'!$O$10="Catastrófico"),CONCATENATE("R",'Mapa final'!$A$10),"")</f>
        <v/>
      </c>
      <c r="BA26" s="437"/>
      <c r="BB26" s="437" t="str">
        <f>IF(AND('Mapa final'!$K$13="Alta",'Mapa final'!$O$13="Catastrófico"),CONCATENATE("R",'Mapa final'!$A$13),"")</f>
        <v/>
      </c>
      <c r="BC26" s="437"/>
      <c r="BD26" s="437" t="str">
        <f>IF(AND('Mapa final'!$K$16="Alta",'Mapa final'!$O$16="Catastrófico"),CONCATENATE("R",'Mapa final'!$A$16),"")</f>
        <v/>
      </c>
      <c r="BE26" s="437"/>
      <c r="BF26" s="437" t="str">
        <f>IF(AND('Mapa final'!$K$19="Alta",'Mapa final'!$O$19="Catastrófico"),CONCATENATE("R",'Mapa final'!$A$19),"")</f>
        <v/>
      </c>
      <c r="BG26" s="438"/>
      <c r="BH26" s="58"/>
      <c r="BI26" s="454"/>
      <c r="BJ26" s="455"/>
      <c r="BK26" s="455"/>
      <c r="BL26" s="455"/>
      <c r="BM26" s="455"/>
      <c r="BN26" s="456"/>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row>
    <row r="27" spans="1:100" ht="15" customHeight="1" x14ac:dyDescent="0.25">
      <c r="A27" s="58"/>
      <c r="B27" s="282"/>
      <c r="C27" s="282"/>
      <c r="D27" s="283"/>
      <c r="E27" s="418"/>
      <c r="F27" s="419"/>
      <c r="G27" s="419"/>
      <c r="H27" s="419"/>
      <c r="I27" s="424"/>
      <c r="J27" s="407"/>
      <c r="K27" s="408"/>
      <c r="L27" s="408"/>
      <c r="M27" s="408"/>
      <c r="N27" s="408"/>
      <c r="O27" s="408"/>
      <c r="P27" s="408"/>
      <c r="Q27" s="408"/>
      <c r="R27" s="408"/>
      <c r="S27" s="411"/>
      <c r="T27" s="407"/>
      <c r="U27" s="408"/>
      <c r="V27" s="408"/>
      <c r="W27" s="408"/>
      <c r="X27" s="408"/>
      <c r="Y27" s="408"/>
      <c r="Z27" s="408"/>
      <c r="AA27" s="408"/>
      <c r="AB27" s="408"/>
      <c r="AC27" s="411"/>
      <c r="AD27" s="441"/>
      <c r="AE27" s="400"/>
      <c r="AF27" s="400"/>
      <c r="AG27" s="400"/>
      <c r="AH27" s="400"/>
      <c r="AI27" s="400"/>
      <c r="AJ27" s="400"/>
      <c r="AK27" s="400"/>
      <c r="AL27" s="400"/>
      <c r="AM27" s="440"/>
      <c r="AN27" s="441"/>
      <c r="AO27" s="400"/>
      <c r="AP27" s="400"/>
      <c r="AQ27" s="400"/>
      <c r="AR27" s="400"/>
      <c r="AS27" s="400"/>
      <c r="AT27" s="400"/>
      <c r="AU27" s="400"/>
      <c r="AV27" s="400"/>
      <c r="AW27" s="440"/>
      <c r="AX27" s="432"/>
      <c r="AY27" s="430"/>
      <c r="AZ27" s="430"/>
      <c r="BA27" s="430"/>
      <c r="BB27" s="430"/>
      <c r="BC27" s="430"/>
      <c r="BD27" s="430"/>
      <c r="BE27" s="430"/>
      <c r="BF27" s="430"/>
      <c r="BG27" s="431"/>
      <c r="BH27" s="58"/>
      <c r="BI27" s="454"/>
      <c r="BJ27" s="455"/>
      <c r="BK27" s="455"/>
      <c r="BL27" s="455"/>
      <c r="BM27" s="455"/>
      <c r="BN27" s="456"/>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row>
    <row r="28" spans="1:100" ht="15" customHeight="1" x14ac:dyDescent="0.25">
      <c r="A28" s="58"/>
      <c r="B28" s="282"/>
      <c r="C28" s="282"/>
      <c r="D28" s="283"/>
      <c r="E28" s="418"/>
      <c r="F28" s="419"/>
      <c r="G28" s="419"/>
      <c r="H28" s="419"/>
      <c r="I28" s="424"/>
      <c r="J28" s="407" t="str">
        <f>IF(AND('Mapa final'!$K$22="Alta",'Mapa final'!$O$22="Leve"),CONCATENATE("R",'Mapa final'!$A$22),"")</f>
        <v/>
      </c>
      <c r="K28" s="408"/>
      <c r="L28" s="408" t="str">
        <f>IF(AND('Mapa final'!$K$25="Alta",'Mapa final'!$O$25="Leve"),CONCATENATE("R",'Mapa final'!$A$25),"")</f>
        <v/>
      </c>
      <c r="M28" s="408"/>
      <c r="N28" s="408" t="str">
        <f>IF(AND('Mapa final'!$K$28="Alta",'Mapa final'!$O$28="Leve"),CONCATENATE("R",'Mapa final'!$A$28),"")</f>
        <v/>
      </c>
      <c r="O28" s="408"/>
      <c r="P28" s="408" t="str">
        <f>IF(AND('Mapa final'!$K$31="Alta",'Mapa final'!$O$31="Leve"),CONCATENATE("R",'Mapa final'!$A$31),"")</f>
        <v/>
      </c>
      <c r="Q28" s="408"/>
      <c r="R28" s="408" t="str">
        <f>IF(AND('Mapa final'!$K$34="Alta",'Mapa final'!$O$34="Leve"),CONCATENATE("R",'Mapa final'!$A$34),"")</f>
        <v/>
      </c>
      <c r="S28" s="411"/>
      <c r="T28" s="407" t="str">
        <f>IF(AND('Mapa final'!$K$22="Alta",'Mapa final'!$O$22="Menor"),CONCATENATE("R",'Mapa final'!$A$22),"")</f>
        <v/>
      </c>
      <c r="U28" s="408"/>
      <c r="V28" s="408" t="str">
        <f>IF(AND('Mapa final'!$K$25="Alta",'Mapa final'!$O$25="Menor"),CONCATENATE("R",'Mapa final'!$A$25),"")</f>
        <v/>
      </c>
      <c r="W28" s="408"/>
      <c r="X28" s="408" t="str">
        <f>IF(AND('Mapa final'!$K$28="Alta",'Mapa final'!$O$28="Menor"),CONCATENATE("R",'Mapa final'!$A$28),"")</f>
        <v/>
      </c>
      <c r="Y28" s="408"/>
      <c r="Z28" s="408" t="str">
        <f>IF(AND('Mapa final'!$K$31="Alta",'Mapa final'!$O$31="Menor"),CONCATENATE("R",'Mapa final'!$A$31),"")</f>
        <v/>
      </c>
      <c r="AA28" s="408"/>
      <c r="AB28" s="408" t="str">
        <f>IF(AND('Mapa final'!$K$34="Alta",'Mapa final'!$O$34="Menor"),CONCATENATE("R",'Mapa final'!$A$34),"")</f>
        <v/>
      </c>
      <c r="AC28" s="411"/>
      <c r="AD28" s="441" t="str">
        <f>IF(AND('Mapa final'!$K$22="Alta",'Mapa final'!$O$22="Moderado"),CONCATENATE("R",'Mapa final'!$A$22),"")</f>
        <v/>
      </c>
      <c r="AE28" s="400"/>
      <c r="AF28" s="400" t="str">
        <f>IF(AND('Mapa final'!$K$25="Alta",'Mapa final'!$O$25="Moderado"),CONCATENATE("R",'Mapa final'!$A$25),"")</f>
        <v/>
      </c>
      <c r="AG28" s="400"/>
      <c r="AH28" s="400" t="str">
        <f>IF(AND('Mapa final'!$K$28="Alta",'Mapa final'!$O$28="Moderado"),CONCATENATE("R",'Mapa final'!$A$28),"")</f>
        <v>R8</v>
      </c>
      <c r="AI28" s="400"/>
      <c r="AJ28" s="400" t="str">
        <f>IF(AND('Mapa final'!$K$31="Alta",'Mapa final'!$O$31="Moderado"),CONCATENATE("R",'Mapa final'!$A$31),"")</f>
        <v/>
      </c>
      <c r="AK28" s="400"/>
      <c r="AL28" s="400" t="str">
        <f>IF(AND('Mapa final'!$K$34="Alta",'Mapa final'!$O$34="Moderado"),CONCATENATE("R",'Mapa final'!$A$34),"")</f>
        <v>R10</v>
      </c>
      <c r="AM28" s="440"/>
      <c r="AN28" s="441" t="str">
        <f>IF(AND('Mapa final'!$K$22="Alta",'Mapa final'!$O$22="Mayor"),CONCATENATE("R",'Mapa final'!$A$22),"")</f>
        <v/>
      </c>
      <c r="AO28" s="400"/>
      <c r="AP28" s="400" t="str">
        <f>IF(AND('Mapa final'!$K$25="Alta",'Mapa final'!$O$25="Mayor"),CONCATENATE("R",'Mapa final'!$A$25),"")</f>
        <v/>
      </c>
      <c r="AQ28" s="400"/>
      <c r="AR28" s="400" t="str">
        <f>IF(AND('Mapa final'!$K$28="Alta",'Mapa final'!$O$28="Mayor"),CONCATENATE("R",'Mapa final'!$A$28),"")</f>
        <v/>
      </c>
      <c r="AS28" s="400"/>
      <c r="AT28" s="400" t="str">
        <f>IF(AND('Mapa final'!$K$31="Alta",'Mapa final'!$O$31="Mayor"),CONCATENATE("R",'Mapa final'!$A$31),"")</f>
        <v>R9</v>
      </c>
      <c r="AU28" s="400"/>
      <c r="AV28" s="400" t="str">
        <f>IF(AND('Mapa final'!$K$34="Alta",'Mapa final'!$O$34="Mayor"),CONCATENATE("R",'Mapa final'!$A$34),"")</f>
        <v/>
      </c>
      <c r="AW28" s="440"/>
      <c r="AX28" s="432" t="str">
        <f>IF(AND('Mapa final'!$K$22="Alta",'Mapa final'!$O$22="Catastrófico"),CONCATENATE("R",'Mapa final'!$A$22),"")</f>
        <v/>
      </c>
      <c r="AY28" s="430"/>
      <c r="AZ28" s="430" t="str">
        <f>IF(AND('Mapa final'!$K$25="Alta",'Mapa final'!$O$25="Catastrófico"),CONCATENATE("R",'Mapa final'!$A$25),"")</f>
        <v/>
      </c>
      <c r="BA28" s="430"/>
      <c r="BB28" s="430" t="str">
        <f>IF(AND('Mapa final'!$K$28="Alta",'Mapa final'!$O$28="Catastrófico"),CONCATENATE("R",'Mapa final'!$A$28),"")</f>
        <v/>
      </c>
      <c r="BC28" s="430"/>
      <c r="BD28" s="430" t="str">
        <f>IF(AND('Mapa final'!$K$31="Alta",'Mapa final'!$O$31="Catastrófico"),CONCATENATE("R",'Mapa final'!$A$31),"")</f>
        <v/>
      </c>
      <c r="BE28" s="430"/>
      <c r="BF28" s="430" t="str">
        <f>IF(AND('Mapa final'!$K$34="Alta",'Mapa final'!$O$34="Catastrófico"),CONCATENATE("R",'Mapa final'!$A$34),"")</f>
        <v/>
      </c>
      <c r="BG28" s="431"/>
      <c r="BH28" s="58"/>
      <c r="BI28" s="454"/>
      <c r="BJ28" s="455"/>
      <c r="BK28" s="455"/>
      <c r="BL28" s="455"/>
      <c r="BM28" s="455"/>
      <c r="BN28" s="456"/>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row>
    <row r="29" spans="1:100" ht="15" customHeight="1" x14ac:dyDescent="0.25">
      <c r="A29" s="58"/>
      <c r="B29" s="282"/>
      <c r="C29" s="282"/>
      <c r="D29" s="283"/>
      <c r="E29" s="418"/>
      <c r="F29" s="419"/>
      <c r="G29" s="419"/>
      <c r="H29" s="419"/>
      <c r="I29" s="424"/>
      <c r="J29" s="407"/>
      <c r="K29" s="408"/>
      <c r="L29" s="408"/>
      <c r="M29" s="408"/>
      <c r="N29" s="408"/>
      <c r="O29" s="408"/>
      <c r="P29" s="408"/>
      <c r="Q29" s="408"/>
      <c r="R29" s="408"/>
      <c r="S29" s="411"/>
      <c r="T29" s="407"/>
      <c r="U29" s="408"/>
      <c r="V29" s="408"/>
      <c r="W29" s="408"/>
      <c r="X29" s="408"/>
      <c r="Y29" s="408"/>
      <c r="Z29" s="408"/>
      <c r="AA29" s="408"/>
      <c r="AB29" s="408"/>
      <c r="AC29" s="411"/>
      <c r="AD29" s="441"/>
      <c r="AE29" s="400"/>
      <c r="AF29" s="400"/>
      <c r="AG29" s="400"/>
      <c r="AH29" s="400"/>
      <c r="AI29" s="400"/>
      <c r="AJ29" s="400"/>
      <c r="AK29" s="400"/>
      <c r="AL29" s="400"/>
      <c r="AM29" s="440"/>
      <c r="AN29" s="441"/>
      <c r="AO29" s="400"/>
      <c r="AP29" s="400"/>
      <c r="AQ29" s="400"/>
      <c r="AR29" s="400"/>
      <c r="AS29" s="400"/>
      <c r="AT29" s="400"/>
      <c r="AU29" s="400"/>
      <c r="AV29" s="400"/>
      <c r="AW29" s="440"/>
      <c r="AX29" s="432"/>
      <c r="AY29" s="430"/>
      <c r="AZ29" s="430"/>
      <c r="BA29" s="430"/>
      <c r="BB29" s="430"/>
      <c r="BC29" s="430"/>
      <c r="BD29" s="430"/>
      <c r="BE29" s="430"/>
      <c r="BF29" s="430"/>
      <c r="BG29" s="431"/>
      <c r="BH29" s="58"/>
      <c r="BI29" s="454"/>
      <c r="BJ29" s="455"/>
      <c r="BK29" s="455"/>
      <c r="BL29" s="455"/>
      <c r="BM29" s="455"/>
      <c r="BN29" s="456"/>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row>
    <row r="30" spans="1:100" ht="15" customHeight="1" x14ac:dyDescent="0.25">
      <c r="A30" s="58"/>
      <c r="B30" s="282"/>
      <c r="C30" s="282"/>
      <c r="D30" s="283"/>
      <c r="E30" s="418"/>
      <c r="F30" s="419"/>
      <c r="G30" s="419"/>
      <c r="H30" s="419"/>
      <c r="I30" s="424"/>
      <c r="J30" s="407" t="str">
        <f>IF(AND('Mapa final'!$K$37="Alta",'Mapa final'!$O$37="Leve"),CONCATENATE("R",'Mapa final'!$A$37),"")</f>
        <v/>
      </c>
      <c r="K30" s="408"/>
      <c r="L30" s="408" t="str">
        <f>IF(AND('Mapa final'!$K$40="Alta",'Mapa final'!$O$40="Leve"),CONCATENATE("R",'Mapa final'!$A$40),"")</f>
        <v/>
      </c>
      <c r="M30" s="408"/>
      <c r="N30" s="408" t="str">
        <f>IF(AND('Mapa final'!$K$43="Alta",'Mapa final'!$O$43="Leve"),CONCATENATE("R",'Mapa final'!$A$43),"")</f>
        <v/>
      </c>
      <c r="O30" s="408"/>
      <c r="P30" s="408" t="str">
        <f>IF(AND('Mapa final'!$K$46="Alta",'Mapa final'!$O$46="Leve"),CONCATENATE("R",'Mapa final'!$A$46),"")</f>
        <v/>
      </c>
      <c r="Q30" s="408"/>
      <c r="R30" s="408" t="str">
        <f>IF(AND('Mapa final'!$K$49="Alta",'Mapa final'!$O$49="Leve"),CONCATENATE("R",'Mapa final'!$A$49),"")</f>
        <v/>
      </c>
      <c r="S30" s="411"/>
      <c r="T30" s="407" t="str">
        <f>IF(AND('Mapa final'!$K$37="Alta",'Mapa final'!$O$37="Menor"),CONCATENATE("R",'Mapa final'!$A$37),"")</f>
        <v/>
      </c>
      <c r="U30" s="408"/>
      <c r="V30" s="408" t="str">
        <f>IF(AND('Mapa final'!$K$40="Alta",'Mapa final'!$O$40="Menor"),CONCATENATE("R",'Mapa final'!$A$40),"")</f>
        <v/>
      </c>
      <c r="W30" s="408"/>
      <c r="X30" s="408" t="str">
        <f>IF(AND('Mapa final'!$K$43="Alta",'Mapa final'!$O$43="Menor"),CONCATENATE("R",'Mapa final'!$A$43),"")</f>
        <v/>
      </c>
      <c r="Y30" s="408"/>
      <c r="Z30" s="408" t="str">
        <f>IF(AND('Mapa final'!$K$46="Alta",'Mapa final'!$O$46="Menor"),CONCATENATE("R",'Mapa final'!$A$46),"")</f>
        <v/>
      </c>
      <c r="AA30" s="408"/>
      <c r="AB30" s="408" t="str">
        <f>IF(AND('Mapa final'!$K$49="Alta",'Mapa final'!$O$49="Menor"),CONCATENATE("R",'Mapa final'!$A$49),"")</f>
        <v/>
      </c>
      <c r="AC30" s="411"/>
      <c r="AD30" s="441" t="str">
        <f>IF(AND('Mapa final'!$K$37="Alta",'Mapa final'!$O$37="Moderado"),CONCATENATE("R",'Mapa final'!$A$37),"")</f>
        <v/>
      </c>
      <c r="AE30" s="400"/>
      <c r="AF30" s="400" t="str">
        <f>IF(AND('Mapa final'!$K$40="Alta",'Mapa final'!$O$40="Moderado"),CONCATENATE("R",'Mapa final'!$A$40),"")</f>
        <v/>
      </c>
      <c r="AG30" s="400"/>
      <c r="AH30" s="400" t="str">
        <f>IF(AND('Mapa final'!$K$43="Alta",'Mapa final'!$O$43="Moderado"),CONCATENATE("R",'Mapa final'!$A$43),"")</f>
        <v/>
      </c>
      <c r="AI30" s="400"/>
      <c r="AJ30" s="400" t="str">
        <f>IF(AND('Mapa final'!$K$46="Alta",'Mapa final'!$O$46="Moderado"),CONCATENATE("R",'Mapa final'!$A$46),"")</f>
        <v/>
      </c>
      <c r="AK30" s="400"/>
      <c r="AL30" s="400" t="str">
        <f>IF(AND('Mapa final'!$K$49="Alta",'Mapa final'!$O$49="Moderado"),CONCATENATE("R",'Mapa final'!$A$49),"")</f>
        <v>R15</v>
      </c>
      <c r="AM30" s="440"/>
      <c r="AN30" s="441" t="str">
        <f>IF(AND('Mapa final'!$K$37="Alta",'Mapa final'!$O$37="Mayor"),CONCATENATE("R",'Mapa final'!$A$37),"")</f>
        <v/>
      </c>
      <c r="AO30" s="400"/>
      <c r="AP30" s="400" t="str">
        <f>IF(AND('Mapa final'!$K$40="Alta",'Mapa final'!$O$40="Mayor"),CONCATENATE("R",'Mapa final'!$A$40),"")</f>
        <v/>
      </c>
      <c r="AQ30" s="400"/>
      <c r="AR30" s="400" t="str">
        <f>IF(AND('Mapa final'!$K$43="Alta",'Mapa final'!$O$43="Mayor"),CONCATENATE("R",'Mapa final'!$A$43),"")</f>
        <v/>
      </c>
      <c r="AS30" s="400"/>
      <c r="AT30" s="400" t="str">
        <f>IF(AND('Mapa final'!$K$46="Alta",'Mapa final'!$O$46="Mayor"),CONCATENATE("R",'Mapa final'!$A$46),"")</f>
        <v/>
      </c>
      <c r="AU30" s="400"/>
      <c r="AV30" s="400" t="str">
        <f>IF(AND('Mapa final'!$K$49="Alta",'Mapa final'!$O$49="Mayor"),CONCATENATE("R",'Mapa final'!$A$49),"")</f>
        <v/>
      </c>
      <c r="AW30" s="440"/>
      <c r="AX30" s="432" t="str">
        <f>IF(AND('Mapa final'!$K$37="Alta",'Mapa final'!$O$37="Catastrófico"),CONCATENATE("R",'Mapa final'!$A$37),"")</f>
        <v/>
      </c>
      <c r="AY30" s="430"/>
      <c r="AZ30" s="430" t="str">
        <f>IF(AND('Mapa final'!$K$40="Alta",'Mapa final'!$O$40="Catastrófico"),CONCATENATE("R",'Mapa final'!$A$40),"")</f>
        <v/>
      </c>
      <c r="BA30" s="430"/>
      <c r="BB30" s="430" t="str">
        <f>IF(AND('Mapa final'!$K$43="Alta",'Mapa final'!$O$43="Catastrófico"),CONCATENATE("R",'Mapa final'!$A$43),"")</f>
        <v/>
      </c>
      <c r="BC30" s="430"/>
      <c r="BD30" s="430" t="str">
        <f>IF(AND('Mapa final'!$K$46="Alta",'Mapa final'!$O$46="Catastrófico"),CONCATENATE("R",'Mapa final'!$A$46),"")</f>
        <v/>
      </c>
      <c r="BE30" s="430"/>
      <c r="BF30" s="430" t="str">
        <f>IF(AND('Mapa final'!$K$49="Alta",'Mapa final'!$O$49="Catastrófico"),CONCATENATE("R",'Mapa final'!$A$49),"")</f>
        <v/>
      </c>
      <c r="BG30" s="431"/>
      <c r="BH30" s="58"/>
      <c r="BI30" s="454"/>
      <c r="BJ30" s="455"/>
      <c r="BK30" s="455"/>
      <c r="BL30" s="455"/>
      <c r="BM30" s="455"/>
      <c r="BN30" s="456"/>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row>
    <row r="31" spans="1:100" ht="15" customHeight="1" x14ac:dyDescent="0.25">
      <c r="A31" s="58"/>
      <c r="B31" s="282"/>
      <c r="C31" s="282"/>
      <c r="D31" s="283"/>
      <c r="E31" s="418"/>
      <c r="F31" s="419"/>
      <c r="G31" s="419"/>
      <c r="H31" s="419"/>
      <c r="I31" s="424"/>
      <c r="J31" s="407"/>
      <c r="K31" s="408"/>
      <c r="L31" s="408"/>
      <c r="M31" s="408"/>
      <c r="N31" s="408"/>
      <c r="O31" s="408"/>
      <c r="P31" s="408"/>
      <c r="Q31" s="408"/>
      <c r="R31" s="408"/>
      <c r="S31" s="411"/>
      <c r="T31" s="407"/>
      <c r="U31" s="408"/>
      <c r="V31" s="408"/>
      <c r="W31" s="408"/>
      <c r="X31" s="408"/>
      <c r="Y31" s="408"/>
      <c r="Z31" s="408"/>
      <c r="AA31" s="408"/>
      <c r="AB31" s="408"/>
      <c r="AC31" s="411"/>
      <c r="AD31" s="441"/>
      <c r="AE31" s="400"/>
      <c r="AF31" s="400"/>
      <c r="AG31" s="400"/>
      <c r="AH31" s="400"/>
      <c r="AI31" s="400"/>
      <c r="AJ31" s="400"/>
      <c r="AK31" s="400"/>
      <c r="AL31" s="400"/>
      <c r="AM31" s="440"/>
      <c r="AN31" s="441"/>
      <c r="AO31" s="400"/>
      <c r="AP31" s="400"/>
      <c r="AQ31" s="400"/>
      <c r="AR31" s="400"/>
      <c r="AS31" s="400"/>
      <c r="AT31" s="400"/>
      <c r="AU31" s="400"/>
      <c r="AV31" s="400"/>
      <c r="AW31" s="440"/>
      <c r="AX31" s="432"/>
      <c r="AY31" s="430"/>
      <c r="AZ31" s="430"/>
      <c r="BA31" s="430"/>
      <c r="BB31" s="430"/>
      <c r="BC31" s="430"/>
      <c r="BD31" s="430"/>
      <c r="BE31" s="430"/>
      <c r="BF31" s="430"/>
      <c r="BG31" s="431"/>
      <c r="BH31" s="58"/>
      <c r="BI31" s="454"/>
      <c r="BJ31" s="455"/>
      <c r="BK31" s="455"/>
      <c r="BL31" s="455"/>
      <c r="BM31" s="455"/>
      <c r="BN31" s="456"/>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row>
    <row r="32" spans="1:100" ht="15" customHeight="1" x14ac:dyDescent="0.25">
      <c r="A32" s="58"/>
      <c r="B32" s="282"/>
      <c r="C32" s="282"/>
      <c r="D32" s="283"/>
      <c r="E32" s="418"/>
      <c r="F32" s="419"/>
      <c r="G32" s="419"/>
      <c r="H32" s="419"/>
      <c r="I32" s="424"/>
      <c r="J32" s="407" t="str">
        <f>IF(AND('Mapa final'!$K$52="Alta",'Mapa final'!$O$52="Leve"),CONCATENATE("R",'Mapa final'!$A$52),"")</f>
        <v/>
      </c>
      <c r="K32" s="408"/>
      <c r="L32" s="408" t="str">
        <f>IF(AND('Mapa final'!$K$55="Alta",'Mapa final'!$O$55="Leve"),CONCATENATE("R",'Mapa final'!$A$55),"")</f>
        <v/>
      </c>
      <c r="M32" s="408"/>
      <c r="N32" s="408" t="str">
        <f>IF(AND('Mapa final'!$K$58="Alta",'Mapa final'!$O$58="Leve"),CONCATENATE("R",'Mapa final'!$A$58),"")</f>
        <v/>
      </c>
      <c r="O32" s="408"/>
      <c r="P32" s="408" t="str">
        <f>IF(AND('Mapa final'!$K$61="Alta",'Mapa final'!$O$61="Leve"),CONCATENATE("R",'Mapa final'!$A$61),"")</f>
        <v/>
      </c>
      <c r="Q32" s="408"/>
      <c r="R32" s="408" t="str">
        <f>IF(AND('Mapa final'!$K$64="Alta",'Mapa final'!$O$64="Leve"),CONCATENATE("R",'Mapa final'!$A$64),"")</f>
        <v/>
      </c>
      <c r="S32" s="411"/>
      <c r="T32" s="407" t="str">
        <f>IF(AND('Mapa final'!$K$52="Alta",'Mapa final'!$O$52="Menor"),CONCATENATE("R",'Mapa final'!$A$52),"")</f>
        <v/>
      </c>
      <c r="U32" s="408"/>
      <c r="V32" s="408" t="str">
        <f>IF(AND('Mapa final'!$K$55="Alta",'Mapa final'!$O$55="Menor"),CONCATENATE("R",'Mapa final'!$A$55),"")</f>
        <v/>
      </c>
      <c r="W32" s="408"/>
      <c r="X32" s="408" t="str">
        <f>IF(AND('Mapa final'!$K$58="Alta",'Mapa final'!$O$58="Menor"),CONCATENATE("R",'Mapa final'!$A$58),"")</f>
        <v/>
      </c>
      <c r="Y32" s="408"/>
      <c r="Z32" s="408" t="str">
        <f>IF(AND('Mapa final'!$K$61="Alta",'Mapa final'!$O$61="Menor"),CONCATENATE("R",'Mapa final'!$A$61),"")</f>
        <v/>
      </c>
      <c r="AA32" s="408"/>
      <c r="AB32" s="408" t="str">
        <f>IF(AND('Mapa final'!$K$64="Alta",'Mapa final'!$O$64="Menor"),CONCATENATE("R",'Mapa final'!$A$64),"")</f>
        <v/>
      </c>
      <c r="AC32" s="411"/>
      <c r="AD32" s="441" t="str">
        <f>IF(AND('Mapa final'!$K$52="Alta",'Mapa final'!$O$52="Moderado"),CONCATENATE("R",'Mapa final'!$A$52),"")</f>
        <v/>
      </c>
      <c r="AE32" s="400"/>
      <c r="AF32" s="400" t="str">
        <f>IF(AND('Mapa final'!$K$55="Alta",'Mapa final'!$O$55="Moderado"),CONCATENATE("R",'Mapa final'!$A$55),"")</f>
        <v/>
      </c>
      <c r="AG32" s="400"/>
      <c r="AH32" s="400" t="str">
        <f>IF(AND('Mapa final'!$K$58="Alta",'Mapa final'!$O$58="Moderado"),CONCATENATE("R",'Mapa final'!$A$58),"")</f>
        <v/>
      </c>
      <c r="AI32" s="400"/>
      <c r="AJ32" s="400" t="str">
        <f>IF(AND('Mapa final'!$K$61="Alta",'Mapa final'!$O$61="Moderado"),CONCATENATE("R",'Mapa final'!$A$61),"")</f>
        <v/>
      </c>
      <c r="AK32" s="400"/>
      <c r="AL32" s="400" t="str">
        <f>IF(AND('Mapa final'!$K$64="Alta",'Mapa final'!$O$64="Moderado"),CONCATENATE("R",'Mapa final'!$A$64),"")</f>
        <v/>
      </c>
      <c r="AM32" s="440"/>
      <c r="AN32" s="441" t="str">
        <f>IF(AND('Mapa final'!$K$52="Alta",'Mapa final'!$O$52="Mayor"),CONCATENATE("R",'Mapa final'!$A$52),"")</f>
        <v/>
      </c>
      <c r="AO32" s="400"/>
      <c r="AP32" s="400" t="str">
        <f>IF(AND('Mapa final'!$K$55="Alta",'Mapa final'!$O$55="Mayor"),CONCATENATE("R",'Mapa final'!$A$55),"")</f>
        <v/>
      </c>
      <c r="AQ32" s="400"/>
      <c r="AR32" s="400" t="str">
        <f>IF(AND('Mapa final'!$K$58="Alta",'Mapa final'!$O$58="Mayor"),CONCATENATE("R",'Mapa final'!$A$58),"")</f>
        <v/>
      </c>
      <c r="AS32" s="400"/>
      <c r="AT32" s="400" t="str">
        <f>IF(AND('Mapa final'!$K$61="Alta",'Mapa final'!$O$61="Mayor"),CONCATENATE("R",'Mapa final'!$A$61),"")</f>
        <v/>
      </c>
      <c r="AU32" s="400"/>
      <c r="AV32" s="400" t="str">
        <f>IF(AND('Mapa final'!$K$64="Alta",'Mapa final'!$O$64="Mayor"),CONCATENATE("R",'Mapa final'!$A$64),"")</f>
        <v/>
      </c>
      <c r="AW32" s="440"/>
      <c r="AX32" s="432" t="str">
        <f>IF(AND('Mapa final'!$K$52="Alta",'Mapa final'!$O$52="Catastrófico"),CONCATENATE("R",'Mapa final'!$A$52),"")</f>
        <v/>
      </c>
      <c r="AY32" s="430"/>
      <c r="AZ32" s="430" t="str">
        <f>IF(AND('Mapa final'!$K$55="Alta",'Mapa final'!$O$55="Catastrófico"),CONCATENATE("R",'Mapa final'!$A$55),"")</f>
        <v/>
      </c>
      <c r="BA32" s="430"/>
      <c r="BB32" s="430" t="str">
        <f>IF(AND('Mapa final'!$K$58="Alta",'Mapa final'!$O$58="Catastrófico"),CONCATENATE("R",'Mapa final'!$A$58),"")</f>
        <v/>
      </c>
      <c r="BC32" s="430"/>
      <c r="BD32" s="430" t="str">
        <f>IF(AND('Mapa final'!$K$61="Alta",'Mapa final'!$O$61="Catastrófico"),CONCATENATE("R",'Mapa final'!$A$61),"")</f>
        <v/>
      </c>
      <c r="BE32" s="430"/>
      <c r="BF32" s="430" t="str">
        <f>IF(AND('Mapa final'!$K$64="Alta",'Mapa final'!$O$64="Catastrófico"),CONCATENATE("R",'Mapa final'!$A$64),"")</f>
        <v/>
      </c>
      <c r="BG32" s="431"/>
      <c r="BH32" s="58"/>
      <c r="BI32" s="454"/>
      <c r="BJ32" s="455"/>
      <c r="BK32" s="455"/>
      <c r="BL32" s="455"/>
      <c r="BM32" s="455"/>
      <c r="BN32" s="456"/>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row>
    <row r="33" spans="1:100" ht="15" customHeight="1" thickBot="1" x14ac:dyDescent="0.3">
      <c r="A33" s="58"/>
      <c r="B33" s="282"/>
      <c r="C33" s="282"/>
      <c r="D33" s="283"/>
      <c r="E33" s="418"/>
      <c r="F33" s="419"/>
      <c r="G33" s="419"/>
      <c r="H33" s="419"/>
      <c r="I33" s="424"/>
      <c r="J33" s="407"/>
      <c r="K33" s="408"/>
      <c r="L33" s="408"/>
      <c r="M33" s="408"/>
      <c r="N33" s="408"/>
      <c r="O33" s="408"/>
      <c r="P33" s="408"/>
      <c r="Q33" s="408"/>
      <c r="R33" s="408"/>
      <c r="S33" s="411"/>
      <c r="T33" s="407"/>
      <c r="U33" s="408"/>
      <c r="V33" s="408"/>
      <c r="W33" s="408"/>
      <c r="X33" s="408"/>
      <c r="Y33" s="408"/>
      <c r="Z33" s="408"/>
      <c r="AA33" s="408"/>
      <c r="AB33" s="408"/>
      <c r="AC33" s="411"/>
      <c r="AD33" s="441"/>
      <c r="AE33" s="400"/>
      <c r="AF33" s="400"/>
      <c r="AG33" s="400"/>
      <c r="AH33" s="400"/>
      <c r="AI33" s="400"/>
      <c r="AJ33" s="400"/>
      <c r="AK33" s="400"/>
      <c r="AL33" s="400"/>
      <c r="AM33" s="440"/>
      <c r="AN33" s="441"/>
      <c r="AO33" s="400"/>
      <c r="AP33" s="400"/>
      <c r="AQ33" s="400"/>
      <c r="AR33" s="400"/>
      <c r="AS33" s="400"/>
      <c r="AT33" s="400"/>
      <c r="AU33" s="400"/>
      <c r="AV33" s="400"/>
      <c r="AW33" s="440"/>
      <c r="AX33" s="432"/>
      <c r="AY33" s="430"/>
      <c r="AZ33" s="430"/>
      <c r="BA33" s="430"/>
      <c r="BB33" s="430"/>
      <c r="BC33" s="430"/>
      <c r="BD33" s="430"/>
      <c r="BE33" s="430"/>
      <c r="BF33" s="430"/>
      <c r="BG33" s="431"/>
      <c r="BH33" s="58"/>
      <c r="BI33" s="457"/>
      <c r="BJ33" s="458"/>
      <c r="BK33" s="458"/>
      <c r="BL33" s="458"/>
      <c r="BM33" s="458"/>
      <c r="BN33" s="459"/>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row>
    <row r="34" spans="1:100" ht="15" customHeight="1" x14ac:dyDescent="0.25">
      <c r="A34" s="58"/>
      <c r="B34" s="282"/>
      <c r="C34" s="282"/>
      <c r="D34" s="283"/>
      <c r="E34" s="418"/>
      <c r="F34" s="419"/>
      <c r="G34" s="419"/>
      <c r="H34" s="419"/>
      <c r="I34" s="424"/>
      <c r="J34" s="407" t="str">
        <f>IF(AND('Mapa final'!$K$67="Alta",'Mapa final'!$O$67="Leve"),CONCATENATE("R",'Mapa final'!$A$67),"")</f>
        <v/>
      </c>
      <c r="K34" s="408"/>
      <c r="L34" s="408" t="str">
        <f>IF(AND('Mapa final'!$K$70="Alta",'Mapa final'!$O$70="Leve"),CONCATENATE("R",'Mapa final'!$A$70),"")</f>
        <v/>
      </c>
      <c r="M34" s="408"/>
      <c r="N34" s="408" t="str">
        <f>IF(AND('Mapa final'!$K$73="Alta",'Mapa final'!$O$73="Leve"),CONCATENATE("R",'Mapa final'!$A$73),"")</f>
        <v/>
      </c>
      <c r="O34" s="408"/>
      <c r="P34" s="408" t="str">
        <f>IF(AND('Mapa final'!$K$76="Alta",'Mapa final'!$O$76="Leve"),CONCATENATE("R",'Mapa final'!$A$76),"")</f>
        <v/>
      </c>
      <c r="Q34" s="408"/>
      <c r="R34" s="408" t="str">
        <f>IF(AND('Mapa final'!$K$79="Alta",'Mapa final'!$O$79="Leve"),CONCATENATE("R",'Mapa final'!$A$79),"")</f>
        <v/>
      </c>
      <c r="S34" s="411"/>
      <c r="T34" s="407" t="str">
        <f>IF(AND('Mapa final'!$K$67="Alta",'Mapa final'!$O$67="Menor"),CONCATENATE("R",'Mapa final'!$A$67),"")</f>
        <v/>
      </c>
      <c r="U34" s="408"/>
      <c r="V34" s="408" t="str">
        <f>IF(AND('Mapa final'!$K$70="Alta",'Mapa final'!$O$70="Menor"),CONCATENATE("R",'Mapa final'!$A$70),"")</f>
        <v/>
      </c>
      <c r="W34" s="408"/>
      <c r="X34" s="408" t="str">
        <f>IF(AND('Mapa final'!$K$73="Alta",'Mapa final'!$O$73="Menor"),CONCATENATE("R",'Mapa final'!$A$73),"")</f>
        <v/>
      </c>
      <c r="Y34" s="408"/>
      <c r="Z34" s="408" t="str">
        <f>IF(AND('Mapa final'!$K$76="Alta",'Mapa final'!$O$76="Menor"),CONCATENATE("R",'Mapa final'!$A$76),"")</f>
        <v/>
      </c>
      <c r="AA34" s="408"/>
      <c r="AB34" s="408" t="str">
        <f>IF(AND('Mapa final'!$K$79="Alta",'Mapa final'!$O$79="Menor"),CONCATENATE("R",'Mapa final'!$A$79),"")</f>
        <v/>
      </c>
      <c r="AC34" s="411"/>
      <c r="AD34" s="441" t="str">
        <f>IF(AND('Mapa final'!$K$67="Alta",'Mapa final'!$O$67="Moderado"),CONCATENATE("R",'Mapa final'!$A$67),"")</f>
        <v/>
      </c>
      <c r="AE34" s="400"/>
      <c r="AF34" s="400" t="str">
        <f>IF(AND('Mapa final'!$K$70="Alta",'Mapa final'!$O$70="Moderado"),CONCATENATE("R",'Mapa final'!$A$70),"")</f>
        <v/>
      </c>
      <c r="AG34" s="400"/>
      <c r="AH34" s="400" t="str">
        <f>IF(AND('Mapa final'!$K$73="Alta",'Mapa final'!$O$73="Moderado"),CONCATENATE("R",'Mapa final'!$A$73),"")</f>
        <v/>
      </c>
      <c r="AI34" s="400"/>
      <c r="AJ34" s="400" t="str">
        <f>IF(AND('Mapa final'!$K$76="Alta",'Mapa final'!$O$76="Moderado"),CONCATENATE("R",'Mapa final'!$A$76),"")</f>
        <v/>
      </c>
      <c r="AK34" s="400"/>
      <c r="AL34" s="400" t="str">
        <f>IF(AND('Mapa final'!$K$79="Alta",'Mapa final'!$O$79="Moderado"),CONCATENATE("R",'Mapa final'!$A$79),"")</f>
        <v/>
      </c>
      <c r="AM34" s="440"/>
      <c r="AN34" s="441" t="str">
        <f>IF(AND('Mapa final'!$K$67="Alta",'Mapa final'!$O$67="Mayor"),CONCATENATE("R",'Mapa final'!$A$67),"")</f>
        <v/>
      </c>
      <c r="AO34" s="400"/>
      <c r="AP34" s="400" t="str">
        <f>IF(AND('Mapa final'!$K$70="Alta",'Mapa final'!$O$70="Mayor"),CONCATENATE("R",'Mapa final'!$A$70),"")</f>
        <v/>
      </c>
      <c r="AQ34" s="400"/>
      <c r="AR34" s="400" t="str">
        <f>IF(AND('Mapa final'!$K$73="Alta",'Mapa final'!$O$73="Mayor"),CONCATENATE("R",'Mapa final'!$A$73),"")</f>
        <v/>
      </c>
      <c r="AS34" s="400"/>
      <c r="AT34" s="400" t="str">
        <f>IF(AND('Mapa final'!$K$76="Alta",'Mapa final'!$O$76="Mayor"),CONCATENATE("R",'Mapa final'!$A$76),"")</f>
        <v/>
      </c>
      <c r="AU34" s="400"/>
      <c r="AV34" s="400" t="str">
        <f>IF(AND('Mapa final'!$K$79="Alta",'Mapa final'!$O$79="Mayor"),CONCATENATE("R",'Mapa final'!$A$79),"")</f>
        <v/>
      </c>
      <c r="AW34" s="440"/>
      <c r="AX34" s="432" t="str">
        <f>IF(AND('Mapa final'!$K$67="Alta",'Mapa final'!$O$67="Catastrófico"),CONCATENATE("R",'Mapa final'!$A$67),"")</f>
        <v/>
      </c>
      <c r="AY34" s="430"/>
      <c r="AZ34" s="430" t="str">
        <f>IF(AND('Mapa final'!$K$70="Alta",'Mapa final'!$O$70="Catastrófico"),CONCATENATE("R",'Mapa final'!$A$70),"")</f>
        <v/>
      </c>
      <c r="BA34" s="430"/>
      <c r="BB34" s="430" t="str">
        <f>IF(AND('Mapa final'!$K$73="Alta",'Mapa final'!$O$73="Catastrófico"),CONCATENATE("R",'Mapa final'!$A$73),"")</f>
        <v/>
      </c>
      <c r="BC34" s="430"/>
      <c r="BD34" s="430" t="str">
        <f>IF(AND('Mapa final'!$K$76="Alta",'Mapa final'!$O$76="Catastrófico"),CONCATENATE("R",'Mapa final'!$A$76),"")</f>
        <v/>
      </c>
      <c r="BE34" s="430"/>
      <c r="BF34" s="430" t="str">
        <f>IF(AND('Mapa final'!$K$79="Alta",'Mapa final'!$O$79="Catastrófico"),CONCATENATE("R",'Mapa final'!$A$79),"")</f>
        <v/>
      </c>
      <c r="BG34" s="431"/>
      <c r="BH34" s="58"/>
      <c r="BI34" s="460" t="s">
        <v>74</v>
      </c>
      <c r="BJ34" s="461"/>
      <c r="BK34" s="461"/>
      <c r="BL34" s="461"/>
      <c r="BM34" s="461"/>
      <c r="BN34" s="462"/>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row>
    <row r="35" spans="1:100" ht="15" customHeight="1" x14ac:dyDescent="0.25">
      <c r="A35" s="58"/>
      <c r="B35" s="282"/>
      <c r="C35" s="282"/>
      <c r="D35" s="283"/>
      <c r="E35" s="418"/>
      <c r="F35" s="419"/>
      <c r="G35" s="419"/>
      <c r="H35" s="419"/>
      <c r="I35" s="424"/>
      <c r="J35" s="407"/>
      <c r="K35" s="408"/>
      <c r="L35" s="408"/>
      <c r="M35" s="408"/>
      <c r="N35" s="408"/>
      <c r="O35" s="408"/>
      <c r="P35" s="408"/>
      <c r="Q35" s="408"/>
      <c r="R35" s="408"/>
      <c r="S35" s="411"/>
      <c r="T35" s="407"/>
      <c r="U35" s="408"/>
      <c r="V35" s="408"/>
      <c r="W35" s="408"/>
      <c r="X35" s="408"/>
      <c r="Y35" s="408"/>
      <c r="Z35" s="408"/>
      <c r="AA35" s="408"/>
      <c r="AB35" s="408"/>
      <c r="AC35" s="411"/>
      <c r="AD35" s="441"/>
      <c r="AE35" s="400"/>
      <c r="AF35" s="400"/>
      <c r="AG35" s="400"/>
      <c r="AH35" s="400"/>
      <c r="AI35" s="400"/>
      <c r="AJ35" s="400"/>
      <c r="AK35" s="400"/>
      <c r="AL35" s="400"/>
      <c r="AM35" s="440"/>
      <c r="AN35" s="441"/>
      <c r="AO35" s="400"/>
      <c r="AP35" s="400"/>
      <c r="AQ35" s="400"/>
      <c r="AR35" s="400"/>
      <c r="AS35" s="400"/>
      <c r="AT35" s="400"/>
      <c r="AU35" s="400"/>
      <c r="AV35" s="400"/>
      <c r="AW35" s="440"/>
      <c r="AX35" s="432"/>
      <c r="AY35" s="430"/>
      <c r="AZ35" s="430"/>
      <c r="BA35" s="430"/>
      <c r="BB35" s="430"/>
      <c r="BC35" s="430"/>
      <c r="BD35" s="430"/>
      <c r="BE35" s="430"/>
      <c r="BF35" s="430"/>
      <c r="BG35" s="431"/>
      <c r="BH35" s="58"/>
      <c r="BI35" s="463"/>
      <c r="BJ35" s="464"/>
      <c r="BK35" s="464"/>
      <c r="BL35" s="464"/>
      <c r="BM35" s="464"/>
      <c r="BN35" s="465"/>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row>
    <row r="36" spans="1:100" ht="15" customHeight="1" x14ac:dyDescent="0.25">
      <c r="A36" s="58"/>
      <c r="B36" s="282"/>
      <c r="C36" s="282"/>
      <c r="D36" s="283"/>
      <c r="E36" s="418"/>
      <c r="F36" s="419"/>
      <c r="G36" s="419"/>
      <c r="H36" s="419"/>
      <c r="I36" s="424"/>
      <c r="J36" s="407" t="str">
        <f>IF(AND('Mapa final'!$K$82="Alta",'Mapa final'!$O$82="Leve"),CONCATENATE("R",'Mapa final'!$A$82),"")</f>
        <v/>
      </c>
      <c r="K36" s="408"/>
      <c r="L36" s="408" t="str">
        <f>IF(AND('Mapa final'!$K$85="Alta",'Mapa final'!$O$85="Leve"),CONCATENATE("R",'Mapa final'!$A$85),"")</f>
        <v/>
      </c>
      <c r="M36" s="408"/>
      <c r="N36" s="408" t="str">
        <f>IF(AND('Mapa final'!$K$88="Alta",'Mapa final'!$O$88="Leve"),CONCATENATE("R",'Mapa final'!$A$88),"")</f>
        <v/>
      </c>
      <c r="O36" s="408"/>
      <c r="P36" s="408" t="str">
        <f>IF(AND('Mapa final'!$K$91="Alta",'Mapa final'!$O$91="Leve"),CONCATENATE("R",'Mapa final'!$A$91),"")</f>
        <v/>
      </c>
      <c r="Q36" s="408"/>
      <c r="R36" s="408" t="str">
        <f>IF(AND('Mapa final'!$K$94="Alta",'Mapa final'!$O$94="Leve"),CONCATENATE("R",'Mapa final'!$A$94),"")</f>
        <v/>
      </c>
      <c r="S36" s="411"/>
      <c r="T36" s="407" t="str">
        <f>IF(AND('Mapa final'!$K$82="Alta",'Mapa final'!$O$82="Menor"),CONCATENATE("R",'Mapa final'!$A$82),"")</f>
        <v/>
      </c>
      <c r="U36" s="408"/>
      <c r="V36" s="408" t="str">
        <f>IF(AND('Mapa final'!$K$85="Alta",'Mapa final'!$O$85="Menor"),CONCATENATE("R",'Mapa final'!$A$85),"")</f>
        <v/>
      </c>
      <c r="W36" s="408"/>
      <c r="X36" s="408" t="str">
        <f>IF(AND('Mapa final'!$K$88="Alta",'Mapa final'!$O$88="Menor"),CONCATENATE("R",'Mapa final'!$A$88),"")</f>
        <v/>
      </c>
      <c r="Y36" s="408"/>
      <c r="Z36" s="408" t="str">
        <f>IF(AND('Mapa final'!$K$91="Alta",'Mapa final'!$O$91="Menor"),CONCATENATE("R",'Mapa final'!$A$91),"")</f>
        <v/>
      </c>
      <c r="AA36" s="408"/>
      <c r="AB36" s="408" t="str">
        <f>IF(AND('Mapa final'!$K$94="Alta",'Mapa final'!$O$94="Menor"),CONCATENATE("R",'Mapa final'!$A$94),"")</f>
        <v/>
      </c>
      <c r="AC36" s="411"/>
      <c r="AD36" s="441" t="str">
        <f>IF(AND('Mapa final'!$K$82="Alta",'Mapa final'!$O$82="Moderado"),CONCATENATE("R",'Mapa final'!$A$82),"")</f>
        <v/>
      </c>
      <c r="AE36" s="400"/>
      <c r="AF36" s="400" t="str">
        <f>IF(AND('Mapa final'!$K$85="Alta",'Mapa final'!$O$85="Moderado"),CONCATENATE("R",'Mapa final'!$A$85),"")</f>
        <v/>
      </c>
      <c r="AG36" s="400"/>
      <c r="AH36" s="400" t="str">
        <f>IF(AND('Mapa final'!$K$88="Alta",'Mapa final'!$O$88="Moderado"),CONCATENATE("R",'Mapa final'!$A$88),"")</f>
        <v/>
      </c>
      <c r="AI36" s="400"/>
      <c r="AJ36" s="400" t="str">
        <f>IF(AND('Mapa final'!$K$91="Alta",'Mapa final'!$O$91="Moderado"),CONCATENATE("R",'Mapa final'!$A$91),"")</f>
        <v/>
      </c>
      <c r="AK36" s="400"/>
      <c r="AL36" s="400" t="str">
        <f>IF(AND('Mapa final'!$K$94="Alta",'Mapa final'!$O$94="Moderado"),CONCATENATE("R",'Mapa final'!$A$94),"")</f>
        <v/>
      </c>
      <c r="AM36" s="440"/>
      <c r="AN36" s="441" t="str">
        <f>IF(AND('Mapa final'!$K$82="Alta",'Mapa final'!$O$82="Mayor"),CONCATENATE("R",'Mapa final'!$A$82),"")</f>
        <v/>
      </c>
      <c r="AO36" s="400"/>
      <c r="AP36" s="400" t="str">
        <f>IF(AND('Mapa final'!$K$85="Alta",'Mapa final'!$O$85="Mayor"),CONCATENATE("R",'Mapa final'!$A$85),"")</f>
        <v/>
      </c>
      <c r="AQ36" s="400"/>
      <c r="AR36" s="400" t="str">
        <f>IF(AND('Mapa final'!$K$88="Alta",'Mapa final'!$O$88="Mayor"),CONCATENATE("R",'Mapa final'!$A$88),"")</f>
        <v/>
      </c>
      <c r="AS36" s="400"/>
      <c r="AT36" s="400" t="str">
        <f>IF(AND('Mapa final'!$K$91="Alta",'Mapa final'!$O$91="Mayor"),CONCATENATE("R",'Mapa final'!$A$91),"")</f>
        <v/>
      </c>
      <c r="AU36" s="400"/>
      <c r="AV36" s="400" t="str">
        <f>IF(AND('Mapa final'!$K$94="Alta",'Mapa final'!$O$94="Mayor"),CONCATENATE("R",'Mapa final'!$A$94),"")</f>
        <v>R30</v>
      </c>
      <c r="AW36" s="440"/>
      <c r="AX36" s="432" t="str">
        <f>IF(AND('Mapa final'!$K$82="Alta",'Mapa final'!$O$82="Catastrófico"),CONCATENATE("R",'Mapa final'!$A$82),"")</f>
        <v/>
      </c>
      <c r="AY36" s="430"/>
      <c r="AZ36" s="430" t="str">
        <f>IF(AND('Mapa final'!$K$85="Alta",'Mapa final'!$O$85="Catastrófico"),CONCATENATE("R",'Mapa final'!$A$85),"")</f>
        <v/>
      </c>
      <c r="BA36" s="430"/>
      <c r="BB36" s="430" t="str">
        <f>IF(AND('Mapa final'!$K$88="Alta",'Mapa final'!$O$88="Catastrófico"),CONCATENATE("R",'Mapa final'!$A$88),"")</f>
        <v/>
      </c>
      <c r="BC36" s="430"/>
      <c r="BD36" s="430" t="str">
        <f>IF(AND('Mapa final'!$K$91="Alta",'Mapa final'!$O$91="Catastrófico"),CONCATENATE("R",'Mapa final'!$A$91),"")</f>
        <v/>
      </c>
      <c r="BE36" s="430"/>
      <c r="BF36" s="430" t="str">
        <f>IF(AND('Mapa final'!$K$94="Alta",'Mapa final'!$O$94="Catastrófico"),CONCATENATE("R",'Mapa final'!$A$94),"")</f>
        <v/>
      </c>
      <c r="BG36" s="431"/>
      <c r="BH36" s="58"/>
      <c r="BI36" s="463"/>
      <c r="BJ36" s="464"/>
      <c r="BK36" s="464"/>
      <c r="BL36" s="464"/>
      <c r="BM36" s="464"/>
      <c r="BN36" s="465"/>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row>
    <row r="37" spans="1:100" ht="15" customHeight="1" x14ac:dyDescent="0.25">
      <c r="A37" s="58"/>
      <c r="B37" s="282"/>
      <c r="C37" s="282"/>
      <c r="D37" s="283"/>
      <c r="E37" s="418"/>
      <c r="F37" s="419"/>
      <c r="G37" s="419"/>
      <c r="H37" s="419"/>
      <c r="I37" s="424"/>
      <c r="J37" s="407"/>
      <c r="K37" s="408"/>
      <c r="L37" s="408"/>
      <c r="M37" s="408"/>
      <c r="N37" s="408"/>
      <c r="O37" s="408"/>
      <c r="P37" s="408"/>
      <c r="Q37" s="408"/>
      <c r="R37" s="408"/>
      <c r="S37" s="411"/>
      <c r="T37" s="407"/>
      <c r="U37" s="408"/>
      <c r="V37" s="408"/>
      <c r="W37" s="408"/>
      <c r="X37" s="408"/>
      <c r="Y37" s="408"/>
      <c r="Z37" s="408"/>
      <c r="AA37" s="408"/>
      <c r="AB37" s="408"/>
      <c r="AC37" s="411"/>
      <c r="AD37" s="441"/>
      <c r="AE37" s="400"/>
      <c r="AF37" s="400"/>
      <c r="AG37" s="400"/>
      <c r="AH37" s="400"/>
      <c r="AI37" s="400"/>
      <c r="AJ37" s="400"/>
      <c r="AK37" s="400"/>
      <c r="AL37" s="400"/>
      <c r="AM37" s="440"/>
      <c r="AN37" s="441"/>
      <c r="AO37" s="400"/>
      <c r="AP37" s="400"/>
      <c r="AQ37" s="400"/>
      <c r="AR37" s="400"/>
      <c r="AS37" s="400"/>
      <c r="AT37" s="400"/>
      <c r="AU37" s="400"/>
      <c r="AV37" s="400"/>
      <c r="AW37" s="440"/>
      <c r="AX37" s="432"/>
      <c r="AY37" s="430"/>
      <c r="AZ37" s="430"/>
      <c r="BA37" s="430"/>
      <c r="BB37" s="430"/>
      <c r="BC37" s="430"/>
      <c r="BD37" s="430"/>
      <c r="BE37" s="430"/>
      <c r="BF37" s="430"/>
      <c r="BG37" s="431"/>
      <c r="BH37" s="58"/>
      <c r="BI37" s="463"/>
      <c r="BJ37" s="464"/>
      <c r="BK37" s="464"/>
      <c r="BL37" s="464"/>
      <c r="BM37" s="464"/>
      <c r="BN37" s="465"/>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row>
    <row r="38" spans="1:100" ht="15" customHeight="1" x14ac:dyDescent="0.25">
      <c r="A38" s="58"/>
      <c r="B38" s="282"/>
      <c r="C38" s="282"/>
      <c r="D38" s="283"/>
      <c r="E38" s="418"/>
      <c r="F38" s="419"/>
      <c r="G38" s="419"/>
      <c r="H38" s="419"/>
      <c r="I38" s="424"/>
      <c r="J38" s="407" t="str">
        <f>IF(AND('Mapa final'!$K$97="Alta",'Mapa final'!$O$97="Leve"),CONCATENATE("R",'Mapa final'!$A$97),"")</f>
        <v/>
      </c>
      <c r="K38" s="408"/>
      <c r="L38" s="408" t="str">
        <f>IF(AND('Mapa final'!$K$100="Alta",'Mapa final'!$O$100="Leve"),CONCATENATE("R",'Mapa final'!$A$100),"")</f>
        <v/>
      </c>
      <c r="M38" s="408"/>
      <c r="N38" s="408" t="str">
        <f>IF(AND('Mapa final'!$K$103="Alta",'Mapa final'!$O$103="Leve"),CONCATENATE("R",'Mapa final'!$A$103),"")</f>
        <v/>
      </c>
      <c r="O38" s="408"/>
      <c r="P38" s="408" t="str">
        <f>IF(AND('Mapa final'!$K$106="Alta",'Mapa final'!$O$106="Leve"),CONCATENATE("R",'Mapa final'!$A$106),"")</f>
        <v/>
      </c>
      <c r="Q38" s="408"/>
      <c r="R38" s="408" t="str">
        <f>IF(AND('Mapa final'!$K$109="Alta",'Mapa final'!$O$109="Leve"),CONCATENATE("R",'Mapa final'!$A$109),"")</f>
        <v/>
      </c>
      <c r="S38" s="411"/>
      <c r="T38" s="407" t="str">
        <f>IF(AND('Mapa final'!$K$97="Alta",'Mapa final'!$O$97="Menor"),CONCATENATE("R",'Mapa final'!$A$97),"")</f>
        <v/>
      </c>
      <c r="U38" s="408"/>
      <c r="V38" s="408" t="str">
        <f>IF(AND('Mapa final'!$K$100="Alta",'Mapa final'!$O$100="Menor"),CONCATENATE("R",'Mapa final'!$A$100),"")</f>
        <v/>
      </c>
      <c r="W38" s="408"/>
      <c r="X38" s="408" t="str">
        <f>IF(AND('Mapa final'!$K$103="Alta",'Mapa final'!$O$103="Menor"),CONCATENATE("R",'Mapa final'!$A$103),"")</f>
        <v/>
      </c>
      <c r="Y38" s="408"/>
      <c r="Z38" s="408" t="str">
        <f>IF(AND('Mapa final'!$K$106="Alta",'Mapa final'!$O$106="Menor"),CONCATENATE("R",'Mapa final'!$A$106),"")</f>
        <v/>
      </c>
      <c r="AA38" s="408"/>
      <c r="AB38" s="408" t="str">
        <f>IF(AND('Mapa final'!$K$109="Alta",'Mapa final'!$O$109="Menor"),CONCATENATE("R",'Mapa final'!$A$109),"")</f>
        <v/>
      </c>
      <c r="AC38" s="411"/>
      <c r="AD38" s="441" t="str">
        <f>IF(AND('Mapa final'!$K$97="Alta",'Mapa final'!$O$97="Moderado"),CONCATENATE("R",'Mapa final'!$A$97),"")</f>
        <v/>
      </c>
      <c r="AE38" s="400"/>
      <c r="AF38" s="400" t="str">
        <f>IF(AND('Mapa final'!$K$100="Alta",'Mapa final'!$O$100="Moderado"),CONCATENATE("R",'Mapa final'!$A$100),"")</f>
        <v>R32</v>
      </c>
      <c r="AG38" s="400"/>
      <c r="AH38" s="400" t="str">
        <f>IF(AND('Mapa final'!$K$103="Alta",'Mapa final'!$O$103="Moderado"),CONCATENATE("R",'Mapa final'!$A$103),"")</f>
        <v>R33</v>
      </c>
      <c r="AI38" s="400"/>
      <c r="AJ38" s="400" t="str">
        <f>IF(AND('Mapa final'!$K$106="Alta",'Mapa final'!$O$106="Moderado"),CONCATENATE("R",'Mapa final'!$A$106),"")</f>
        <v/>
      </c>
      <c r="AK38" s="400"/>
      <c r="AL38" s="400" t="str">
        <f>IF(AND('Mapa final'!$K$109="Alta",'Mapa final'!$O$109="Moderado"),CONCATENATE("R",'Mapa final'!$A$109),"")</f>
        <v/>
      </c>
      <c r="AM38" s="440"/>
      <c r="AN38" s="441" t="str">
        <f>IF(AND('Mapa final'!$K$97="Alta",'Mapa final'!$O$97="Mayor"),CONCATENATE("R",'Mapa final'!$A$97),"")</f>
        <v/>
      </c>
      <c r="AO38" s="400"/>
      <c r="AP38" s="400" t="str">
        <f>IF(AND('Mapa final'!$K$100="Alta",'Mapa final'!$O$100="Mayor"),CONCATENATE("R",'Mapa final'!$A$100),"")</f>
        <v/>
      </c>
      <c r="AQ38" s="400"/>
      <c r="AR38" s="400" t="str">
        <f>IF(AND('Mapa final'!$K$103="Alta",'Mapa final'!$O$103="Mayor"),CONCATENATE("R",'Mapa final'!$A$103),"")</f>
        <v/>
      </c>
      <c r="AS38" s="400"/>
      <c r="AT38" s="400" t="str">
        <f>IF(AND('Mapa final'!$K$106="Alta",'Mapa final'!$O$106="Mayor"),CONCATENATE("R",'Mapa final'!$A$106),"")</f>
        <v/>
      </c>
      <c r="AU38" s="400"/>
      <c r="AV38" s="400" t="str">
        <f>IF(AND('Mapa final'!$K$109="Alta",'Mapa final'!$O$109="Mayor"),CONCATENATE("R",'Mapa final'!$A$109),"")</f>
        <v/>
      </c>
      <c r="AW38" s="440"/>
      <c r="AX38" s="432" t="str">
        <f>IF(AND('Mapa final'!$K$97="Alta",'Mapa final'!$O$97="Catastrófico"),CONCATENATE("R",'Mapa final'!$A$97),"")</f>
        <v/>
      </c>
      <c r="AY38" s="430"/>
      <c r="AZ38" s="430" t="str">
        <f>IF(AND('Mapa final'!$K$100="Alta",'Mapa final'!$O$100="Catastrófico"),CONCATENATE("R",'Mapa final'!$A$100),"")</f>
        <v/>
      </c>
      <c r="BA38" s="430"/>
      <c r="BB38" s="430" t="str">
        <f>IF(AND('Mapa final'!$K$103="Alta",'Mapa final'!$O$103="Catastrófico"),CONCATENATE("R",'Mapa final'!$A$103),"")</f>
        <v/>
      </c>
      <c r="BC38" s="430"/>
      <c r="BD38" s="430" t="str">
        <f>IF(AND('Mapa final'!$K$106="Alta",'Mapa final'!$O$106="Catastrófico"),CONCATENATE("R",'Mapa final'!$A$106),"")</f>
        <v/>
      </c>
      <c r="BE38" s="430"/>
      <c r="BF38" s="430" t="str">
        <f>IF(AND('Mapa final'!$K$109="Alta",'Mapa final'!$O$109="Catastrófico"),CONCATENATE("R",'Mapa final'!$A$109),"")</f>
        <v/>
      </c>
      <c r="BG38" s="431"/>
      <c r="BH38" s="58"/>
      <c r="BI38" s="463"/>
      <c r="BJ38" s="464"/>
      <c r="BK38" s="464"/>
      <c r="BL38" s="464"/>
      <c r="BM38" s="464"/>
      <c r="BN38" s="465"/>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row>
    <row r="39" spans="1:100" ht="15" customHeight="1" x14ac:dyDescent="0.25">
      <c r="A39" s="58"/>
      <c r="B39" s="282"/>
      <c r="C39" s="282"/>
      <c r="D39" s="283"/>
      <c r="E39" s="418"/>
      <c r="F39" s="419"/>
      <c r="G39" s="419"/>
      <c r="H39" s="419"/>
      <c r="I39" s="424"/>
      <c r="J39" s="407"/>
      <c r="K39" s="408"/>
      <c r="L39" s="408"/>
      <c r="M39" s="408"/>
      <c r="N39" s="408"/>
      <c r="O39" s="408"/>
      <c r="P39" s="408"/>
      <c r="Q39" s="408"/>
      <c r="R39" s="408"/>
      <c r="S39" s="411"/>
      <c r="T39" s="407"/>
      <c r="U39" s="408"/>
      <c r="V39" s="408"/>
      <c r="W39" s="408"/>
      <c r="X39" s="408"/>
      <c r="Y39" s="408"/>
      <c r="Z39" s="408"/>
      <c r="AA39" s="408"/>
      <c r="AB39" s="408"/>
      <c r="AC39" s="411"/>
      <c r="AD39" s="441"/>
      <c r="AE39" s="400"/>
      <c r="AF39" s="400"/>
      <c r="AG39" s="400"/>
      <c r="AH39" s="400"/>
      <c r="AI39" s="400"/>
      <c r="AJ39" s="400"/>
      <c r="AK39" s="400"/>
      <c r="AL39" s="400"/>
      <c r="AM39" s="440"/>
      <c r="AN39" s="441"/>
      <c r="AO39" s="400"/>
      <c r="AP39" s="400"/>
      <c r="AQ39" s="400"/>
      <c r="AR39" s="400"/>
      <c r="AS39" s="400"/>
      <c r="AT39" s="400"/>
      <c r="AU39" s="400"/>
      <c r="AV39" s="400"/>
      <c r="AW39" s="440"/>
      <c r="AX39" s="432"/>
      <c r="AY39" s="430"/>
      <c r="AZ39" s="430"/>
      <c r="BA39" s="430"/>
      <c r="BB39" s="430"/>
      <c r="BC39" s="430"/>
      <c r="BD39" s="430"/>
      <c r="BE39" s="430"/>
      <c r="BF39" s="430"/>
      <c r="BG39" s="431"/>
      <c r="BH39" s="58"/>
      <c r="BI39" s="463"/>
      <c r="BJ39" s="464"/>
      <c r="BK39" s="464"/>
      <c r="BL39" s="464"/>
      <c r="BM39" s="464"/>
      <c r="BN39" s="465"/>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row>
    <row r="40" spans="1:100" ht="15" customHeight="1" x14ac:dyDescent="0.25">
      <c r="A40" s="58"/>
      <c r="B40" s="282"/>
      <c r="C40" s="282"/>
      <c r="D40" s="283"/>
      <c r="E40" s="418"/>
      <c r="F40" s="419"/>
      <c r="G40" s="419"/>
      <c r="H40" s="419"/>
      <c r="I40" s="424"/>
      <c r="J40" s="407" t="str">
        <f>IF(AND('Mapa final'!$K$112="Alta",'Mapa final'!$O$112="Leve"),CONCATENATE("R",'Mapa final'!$A$112),"")</f>
        <v/>
      </c>
      <c r="K40" s="408"/>
      <c r="L40" s="408" t="str">
        <f>IF(AND('Mapa final'!$K$115="Alta",'Mapa final'!$O$115="Leve"),CONCATENATE("R",'Mapa final'!$A$115),"")</f>
        <v/>
      </c>
      <c r="M40" s="408"/>
      <c r="N40" s="408" t="str">
        <f>IF(AND('Mapa final'!$K$118="Alta",'Mapa final'!$O$118="Leve"),CONCATENATE("R",'Mapa final'!$A$118),"")</f>
        <v/>
      </c>
      <c r="O40" s="408"/>
      <c r="P40" s="408" t="str">
        <f>IF(AND('Mapa final'!$K$121="Alta",'Mapa final'!$O$121="Leve"),CONCATENATE("R",'Mapa final'!$A$121),"")</f>
        <v/>
      </c>
      <c r="Q40" s="408"/>
      <c r="R40" s="408" t="str">
        <f>IF(AND('Mapa final'!$K$124="Alta",'Mapa final'!$O$124="Leve"),CONCATENATE("R",'Mapa final'!$A$124),"")</f>
        <v/>
      </c>
      <c r="S40" s="411"/>
      <c r="T40" s="407" t="str">
        <f>IF(AND('Mapa final'!$K$112="Alta",'Mapa final'!$O$112="Menor"),CONCATENATE("R",'Mapa final'!$A$112),"")</f>
        <v/>
      </c>
      <c r="U40" s="408"/>
      <c r="V40" s="408" t="str">
        <f>IF(AND('Mapa final'!$K$115="Alta",'Mapa final'!$O$115="Menor"),CONCATENATE("R",'Mapa final'!$A$115),"")</f>
        <v/>
      </c>
      <c r="W40" s="408"/>
      <c r="X40" s="408" t="str">
        <f>IF(AND('Mapa final'!$K$118="Alta",'Mapa final'!$O$118="Menor"),CONCATENATE("R",'Mapa final'!$A$118),"")</f>
        <v/>
      </c>
      <c r="Y40" s="408"/>
      <c r="Z40" s="408" t="str">
        <f>IF(AND('Mapa final'!$K$121="Alta",'Mapa final'!$O$121="Menor"),CONCATENATE("R",'Mapa final'!$A$121),"")</f>
        <v>R39</v>
      </c>
      <c r="AA40" s="408"/>
      <c r="AB40" s="408" t="str">
        <f>IF(AND('Mapa final'!$K$124="Alta",'Mapa final'!$O$124="Menor"),CONCATENATE("R",'Mapa final'!$A$124),"")</f>
        <v/>
      </c>
      <c r="AC40" s="411"/>
      <c r="AD40" s="441" t="str">
        <f>IF(AND('Mapa final'!$K$112="Alta",'Mapa final'!$O$112="Moderado"),CONCATENATE("R",'Mapa final'!$A$112),"")</f>
        <v/>
      </c>
      <c r="AE40" s="400"/>
      <c r="AF40" s="400" t="str">
        <f>IF(AND('Mapa final'!$K$115="Alta",'Mapa final'!$O$115="Moderado"),CONCATENATE("R",'Mapa final'!$A$115),"")</f>
        <v/>
      </c>
      <c r="AG40" s="400"/>
      <c r="AH40" s="400" t="str">
        <f>IF(AND('Mapa final'!$K$118="Alta",'Mapa final'!$O$118="Moderado"),CONCATENATE("R",'Mapa final'!$A$118),"")</f>
        <v/>
      </c>
      <c r="AI40" s="400"/>
      <c r="AJ40" s="400" t="str">
        <f>IF(AND('Mapa final'!$K$121="Alta",'Mapa final'!$O$121="Moderado"),CONCATENATE("R",'Mapa final'!$A$121),"")</f>
        <v/>
      </c>
      <c r="AK40" s="400"/>
      <c r="AL40" s="400" t="str">
        <f>IF(AND('Mapa final'!$K$124="Alta",'Mapa final'!$O$124="Moderado"),CONCATENATE("R",'Mapa final'!$A$124),"")</f>
        <v/>
      </c>
      <c r="AM40" s="440"/>
      <c r="AN40" s="441" t="str">
        <f>IF(AND('Mapa final'!$K$112="Alta",'Mapa final'!$O$112="Mayor"),CONCATENATE("R",'Mapa final'!$A$112),"")</f>
        <v/>
      </c>
      <c r="AO40" s="400"/>
      <c r="AP40" s="400" t="str">
        <f>IF(AND('Mapa final'!$K$115="Alta",'Mapa final'!$O$115="Mayor"),CONCATENATE("R",'Mapa final'!$A$115),"")</f>
        <v/>
      </c>
      <c r="AQ40" s="400"/>
      <c r="AR40" s="400" t="str">
        <f>IF(AND('Mapa final'!$K$118="Alta",'Mapa final'!$O$118="Mayor"),CONCATENATE("R",'Mapa final'!$A$118),"")</f>
        <v/>
      </c>
      <c r="AS40" s="400"/>
      <c r="AT40" s="400" t="str">
        <f>IF(AND('Mapa final'!$K$121="Alta",'Mapa final'!$O$121="Mayor"),CONCATENATE("R",'Mapa final'!$A$121),"")</f>
        <v/>
      </c>
      <c r="AU40" s="400"/>
      <c r="AV40" s="400" t="str">
        <f>IF(AND('Mapa final'!$K$124="Alta",'Mapa final'!$O$124="Mayor"),CONCATENATE("R",'Mapa final'!$A$124),"")</f>
        <v/>
      </c>
      <c r="AW40" s="440"/>
      <c r="AX40" s="432" t="str">
        <f>IF(AND('Mapa final'!$K$112="Alta",'Mapa final'!$O$112="Catastrófico"),CONCATENATE("R",'Mapa final'!$A$112),"")</f>
        <v/>
      </c>
      <c r="AY40" s="430"/>
      <c r="AZ40" s="430" t="str">
        <f>IF(AND('Mapa final'!$K$115="Alta",'Mapa final'!$O$115="Catastrófico"),CONCATENATE("R",'Mapa final'!$A$115),"")</f>
        <v/>
      </c>
      <c r="BA40" s="430"/>
      <c r="BB40" s="430" t="str">
        <f>IF(AND('Mapa final'!$K$118="Alta",'Mapa final'!$O$118="Catastrófico"),CONCATENATE("R",'Mapa final'!$A$118),"")</f>
        <v/>
      </c>
      <c r="BC40" s="430"/>
      <c r="BD40" s="430" t="str">
        <f>IF(AND('Mapa final'!$K$121="Alta",'Mapa final'!$O$121="Catastrófico"),CONCATENATE("R",'Mapa final'!$A$121),"")</f>
        <v/>
      </c>
      <c r="BE40" s="430"/>
      <c r="BF40" s="430" t="str">
        <f>IF(AND('Mapa final'!$K$124="Alta",'Mapa final'!$O$124="Catastrófico"),CONCATENATE("R",'Mapa final'!$A$124),"")</f>
        <v/>
      </c>
      <c r="BG40" s="431"/>
      <c r="BH40" s="58"/>
      <c r="BI40" s="463"/>
      <c r="BJ40" s="464"/>
      <c r="BK40" s="464"/>
      <c r="BL40" s="464"/>
      <c r="BM40" s="464"/>
      <c r="BN40" s="465"/>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row>
    <row r="41" spans="1:100" ht="15" customHeight="1" x14ac:dyDescent="0.25">
      <c r="A41" s="58"/>
      <c r="B41" s="282"/>
      <c r="C41" s="282"/>
      <c r="D41" s="283"/>
      <c r="E41" s="418"/>
      <c r="F41" s="419"/>
      <c r="G41" s="419"/>
      <c r="H41" s="419"/>
      <c r="I41" s="424"/>
      <c r="J41" s="407"/>
      <c r="K41" s="408"/>
      <c r="L41" s="408"/>
      <c r="M41" s="408"/>
      <c r="N41" s="408"/>
      <c r="O41" s="408"/>
      <c r="P41" s="408"/>
      <c r="Q41" s="408"/>
      <c r="R41" s="408"/>
      <c r="S41" s="411"/>
      <c r="T41" s="407"/>
      <c r="U41" s="408"/>
      <c r="V41" s="408"/>
      <c r="W41" s="408"/>
      <c r="X41" s="408"/>
      <c r="Y41" s="408"/>
      <c r="Z41" s="408"/>
      <c r="AA41" s="408"/>
      <c r="AB41" s="408"/>
      <c r="AC41" s="411"/>
      <c r="AD41" s="441"/>
      <c r="AE41" s="400"/>
      <c r="AF41" s="400"/>
      <c r="AG41" s="400"/>
      <c r="AH41" s="400"/>
      <c r="AI41" s="400"/>
      <c r="AJ41" s="400"/>
      <c r="AK41" s="400"/>
      <c r="AL41" s="400"/>
      <c r="AM41" s="440"/>
      <c r="AN41" s="441"/>
      <c r="AO41" s="400"/>
      <c r="AP41" s="400"/>
      <c r="AQ41" s="400"/>
      <c r="AR41" s="400"/>
      <c r="AS41" s="400"/>
      <c r="AT41" s="400"/>
      <c r="AU41" s="400"/>
      <c r="AV41" s="400"/>
      <c r="AW41" s="440"/>
      <c r="AX41" s="432"/>
      <c r="AY41" s="430"/>
      <c r="AZ41" s="430"/>
      <c r="BA41" s="430"/>
      <c r="BB41" s="430"/>
      <c r="BC41" s="430"/>
      <c r="BD41" s="430"/>
      <c r="BE41" s="430"/>
      <c r="BF41" s="430"/>
      <c r="BG41" s="431"/>
      <c r="BH41" s="58"/>
      <c r="BI41" s="463"/>
      <c r="BJ41" s="464"/>
      <c r="BK41" s="464"/>
      <c r="BL41" s="464"/>
      <c r="BM41" s="464"/>
      <c r="BN41" s="465"/>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row>
    <row r="42" spans="1:100" ht="15" customHeight="1" x14ac:dyDescent="0.25">
      <c r="A42" s="58"/>
      <c r="B42" s="282"/>
      <c r="C42" s="282"/>
      <c r="D42" s="283"/>
      <c r="E42" s="418"/>
      <c r="F42" s="419"/>
      <c r="G42" s="419"/>
      <c r="H42" s="419"/>
      <c r="I42" s="424"/>
      <c r="J42" s="407" t="str">
        <f>IF(AND('Mapa final'!$K$127="Alta",'Mapa final'!$O$127="Leve"),CONCATENATE("R",'Mapa final'!$A$127),"")</f>
        <v/>
      </c>
      <c r="K42" s="408"/>
      <c r="L42" s="408" t="str">
        <f>IF(AND('Mapa final'!$K$130="Alta",'Mapa final'!$O$130="Leve"),CONCATENATE("R",'Mapa final'!$A$130),"")</f>
        <v/>
      </c>
      <c r="M42" s="408"/>
      <c r="N42" s="408" t="str">
        <f>IF(AND('Mapa final'!$K$133="Alta",'Mapa final'!$O$133="Leve"),CONCATENATE("R",'Mapa final'!$A$133),"")</f>
        <v/>
      </c>
      <c r="O42" s="408"/>
      <c r="P42" s="408" t="str">
        <f>IF(AND('Mapa final'!$K$136="Alta",'Mapa final'!$O$136="Leve"),CONCATENATE("R",'Mapa final'!$A$136),"")</f>
        <v/>
      </c>
      <c r="Q42" s="408"/>
      <c r="R42" s="408" t="str">
        <f>IF(AND('Mapa final'!$K$139="Alta",'Mapa final'!$O$139="Leve"),CONCATENATE("R",'Mapa final'!$A$139),"")</f>
        <v/>
      </c>
      <c r="S42" s="411"/>
      <c r="T42" s="407" t="str">
        <f>IF(AND('Mapa final'!$K$127="Alta",'Mapa final'!$O$127="Menor"),CONCATENATE("R",'Mapa final'!$A$127),"")</f>
        <v/>
      </c>
      <c r="U42" s="408"/>
      <c r="V42" s="408" t="str">
        <f>IF(AND('Mapa final'!$K$130="Alta",'Mapa final'!$O$130="Menor"),CONCATENATE("R",'Mapa final'!$A$130),"")</f>
        <v/>
      </c>
      <c r="W42" s="408"/>
      <c r="X42" s="408" t="str">
        <f>IF(AND('Mapa final'!$K$133="Alta",'Mapa final'!$O$133="Menor"),CONCATENATE("R",'Mapa final'!$A$133),"")</f>
        <v/>
      </c>
      <c r="Y42" s="408"/>
      <c r="Z42" s="408" t="str">
        <f>IF(AND('Mapa final'!$K$136="Alta",'Mapa final'!$O$136="Menor"),CONCATENATE("R",'Mapa final'!$A$136),"")</f>
        <v/>
      </c>
      <c r="AA42" s="408"/>
      <c r="AB42" s="408" t="str">
        <f>IF(AND('Mapa final'!$K$139="Alta",'Mapa final'!$O$139="Menor"),CONCATENATE("R",'Mapa final'!$A$139),"")</f>
        <v/>
      </c>
      <c r="AC42" s="411"/>
      <c r="AD42" s="441" t="str">
        <f>IF(AND('Mapa final'!$K$127="Alta",'Mapa final'!$O$127="Moderado"),CONCATENATE("R",'Mapa final'!$A$127),"")</f>
        <v/>
      </c>
      <c r="AE42" s="400"/>
      <c r="AF42" s="400" t="str">
        <f>IF(AND('Mapa final'!$K$130="Alta",'Mapa final'!$O$130="Moderado"),CONCATENATE("R",'Mapa final'!$A$130),"")</f>
        <v/>
      </c>
      <c r="AG42" s="400"/>
      <c r="AH42" s="400" t="str">
        <f>IF(AND('Mapa final'!$K$133="Alta",'Mapa final'!$O$133="Moderado"),CONCATENATE("R",'Mapa final'!$A$133),"")</f>
        <v/>
      </c>
      <c r="AI42" s="400"/>
      <c r="AJ42" s="400" t="str">
        <f>IF(AND('Mapa final'!$K$136="Alta",'Mapa final'!$O$136="Moderado"),CONCATENATE("R",'Mapa final'!$A$136),"")</f>
        <v/>
      </c>
      <c r="AK42" s="400"/>
      <c r="AL42" s="400" t="str">
        <f>IF(AND('Mapa final'!$K$139="Alta",'Mapa final'!$O$139="Moderado"),CONCATENATE("R",'Mapa final'!$A$139),"")</f>
        <v/>
      </c>
      <c r="AM42" s="440"/>
      <c r="AN42" s="441" t="str">
        <f>IF(AND('Mapa final'!$K$127="Alta",'Mapa final'!$O$127="Mayor"),CONCATENATE("R",'Mapa final'!$A$127),"")</f>
        <v/>
      </c>
      <c r="AO42" s="400"/>
      <c r="AP42" s="400" t="str">
        <f>IF(AND('Mapa final'!$K$130="Alta",'Mapa final'!$O$130="Mayor"),CONCATENATE("R",'Mapa final'!$A$130),"")</f>
        <v/>
      </c>
      <c r="AQ42" s="400"/>
      <c r="AR42" s="400" t="str">
        <f>IF(AND('Mapa final'!$K$133="Alta",'Mapa final'!$O$133="Mayor"),CONCATENATE("R",'Mapa final'!$A$133),"")</f>
        <v/>
      </c>
      <c r="AS42" s="400"/>
      <c r="AT42" s="400" t="str">
        <f>IF(AND('Mapa final'!$K$136="Alta",'Mapa final'!$O$136="Mayor"),CONCATENATE("R",'Mapa final'!$A$136),"")</f>
        <v/>
      </c>
      <c r="AU42" s="400"/>
      <c r="AV42" s="400" t="str">
        <f>IF(AND('Mapa final'!$K$139="Alta",'Mapa final'!$O$139="Mayor"),CONCATENATE("R",'Mapa final'!$A$139),"")</f>
        <v/>
      </c>
      <c r="AW42" s="440"/>
      <c r="AX42" s="432" t="str">
        <f>IF(AND('Mapa final'!$K$127="Alta",'Mapa final'!$O$127="Catastrófico"),CONCATENATE("R",'Mapa final'!$A$127),"")</f>
        <v/>
      </c>
      <c r="AY42" s="430"/>
      <c r="AZ42" s="430" t="str">
        <f>IF(AND('Mapa final'!$K$130="Alta",'Mapa final'!$O$130="Catastrófico"),CONCATENATE("R",'Mapa final'!$A$130),"")</f>
        <v/>
      </c>
      <c r="BA42" s="430"/>
      <c r="BB42" s="430" t="str">
        <f>IF(AND('Mapa final'!$K$133="Alta",'Mapa final'!$O$133="Catastrófico"),CONCATENATE("R",'Mapa final'!$A$133),"")</f>
        <v/>
      </c>
      <c r="BC42" s="430"/>
      <c r="BD42" s="430" t="str">
        <f>IF(AND('Mapa final'!$K$136="Alta",'Mapa final'!$O$136="Catastrófico"),CONCATENATE("R",'Mapa final'!$A$136),"")</f>
        <v/>
      </c>
      <c r="BE42" s="430"/>
      <c r="BF42" s="430" t="str">
        <f>IF(AND('Mapa final'!$K$139="Alta",'Mapa final'!$O$139="Catastrófico"),CONCATENATE("R",'Mapa final'!$A$139),"")</f>
        <v/>
      </c>
      <c r="BG42" s="431"/>
      <c r="BH42" s="58"/>
      <c r="BI42" s="463"/>
      <c r="BJ42" s="464"/>
      <c r="BK42" s="464"/>
      <c r="BL42" s="464"/>
      <c r="BM42" s="464"/>
      <c r="BN42" s="465"/>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row>
    <row r="43" spans="1:100" ht="15" customHeight="1" x14ac:dyDescent="0.25">
      <c r="A43" s="58"/>
      <c r="B43" s="282"/>
      <c r="C43" s="282"/>
      <c r="D43" s="283"/>
      <c r="E43" s="418"/>
      <c r="F43" s="419"/>
      <c r="G43" s="419"/>
      <c r="H43" s="419"/>
      <c r="I43" s="424"/>
      <c r="J43" s="407"/>
      <c r="K43" s="408"/>
      <c r="L43" s="408"/>
      <c r="M43" s="408"/>
      <c r="N43" s="408"/>
      <c r="O43" s="408"/>
      <c r="P43" s="408"/>
      <c r="Q43" s="408"/>
      <c r="R43" s="408"/>
      <c r="S43" s="411"/>
      <c r="T43" s="407"/>
      <c r="U43" s="408"/>
      <c r="V43" s="408"/>
      <c r="W43" s="408"/>
      <c r="X43" s="408"/>
      <c r="Y43" s="408"/>
      <c r="Z43" s="408"/>
      <c r="AA43" s="408"/>
      <c r="AB43" s="408"/>
      <c r="AC43" s="411"/>
      <c r="AD43" s="441"/>
      <c r="AE43" s="400"/>
      <c r="AF43" s="400"/>
      <c r="AG43" s="400"/>
      <c r="AH43" s="400"/>
      <c r="AI43" s="400"/>
      <c r="AJ43" s="400"/>
      <c r="AK43" s="400"/>
      <c r="AL43" s="400"/>
      <c r="AM43" s="440"/>
      <c r="AN43" s="441"/>
      <c r="AO43" s="400"/>
      <c r="AP43" s="400"/>
      <c r="AQ43" s="400"/>
      <c r="AR43" s="400"/>
      <c r="AS43" s="400"/>
      <c r="AT43" s="400"/>
      <c r="AU43" s="400"/>
      <c r="AV43" s="400"/>
      <c r="AW43" s="440"/>
      <c r="AX43" s="432"/>
      <c r="AY43" s="430"/>
      <c r="AZ43" s="430"/>
      <c r="BA43" s="430"/>
      <c r="BB43" s="430"/>
      <c r="BC43" s="430"/>
      <c r="BD43" s="430"/>
      <c r="BE43" s="430"/>
      <c r="BF43" s="430"/>
      <c r="BG43" s="431"/>
      <c r="BH43" s="58"/>
      <c r="BI43" s="463"/>
      <c r="BJ43" s="464"/>
      <c r="BK43" s="464"/>
      <c r="BL43" s="464"/>
      <c r="BM43" s="464"/>
      <c r="BN43" s="465"/>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row>
    <row r="44" spans="1:100" ht="15" customHeight="1" x14ac:dyDescent="0.25">
      <c r="A44" s="58"/>
      <c r="B44" s="282"/>
      <c r="C44" s="282"/>
      <c r="D44" s="283"/>
      <c r="E44" s="418"/>
      <c r="F44" s="419"/>
      <c r="G44" s="419"/>
      <c r="H44" s="419"/>
      <c r="I44" s="424"/>
      <c r="J44" s="407" t="str">
        <f>IF(AND('Mapa final'!$K$142="Alta",'Mapa final'!$O$142="Leve"),CONCATENATE("R",'Mapa final'!$A$142),"")</f>
        <v/>
      </c>
      <c r="K44" s="408"/>
      <c r="L44" s="408" t="str">
        <f>IF(AND('Mapa final'!$K$145="Alta",'Mapa final'!$O$145="Leve"),CONCATENATE("R",'Mapa final'!$A$145),"")</f>
        <v/>
      </c>
      <c r="M44" s="408"/>
      <c r="N44" s="408" t="str">
        <f>IF(AND('Mapa final'!$K$148="Alta",'Mapa final'!$O$148="Leve"),CONCATENATE("R",'Mapa final'!$A$148),"")</f>
        <v/>
      </c>
      <c r="O44" s="408"/>
      <c r="P44" s="408" t="str">
        <f>IF(AND('Mapa final'!$K$151="Alta",'Mapa final'!$O$151="Leve"),CONCATENATE("R",'Mapa final'!$A$151),"")</f>
        <v/>
      </c>
      <c r="Q44" s="408"/>
      <c r="R44" s="408" t="str">
        <f>IF(AND('Mapa final'!$K$154="Alta",'Mapa final'!$O$154="Leve"),CONCATENATE("R",'Mapa final'!$A$154),"")</f>
        <v/>
      </c>
      <c r="S44" s="411"/>
      <c r="T44" s="407" t="str">
        <f>IF(AND('Mapa final'!$K$142="Alta",'Mapa final'!$O$142="Menor"),CONCATENATE("R",'Mapa final'!$A$142),"")</f>
        <v/>
      </c>
      <c r="U44" s="408"/>
      <c r="V44" s="408" t="str">
        <f>IF(AND('Mapa final'!$K$145="Alta",'Mapa final'!$O$145="Menor"),CONCATENATE("R",'Mapa final'!$A$145),"")</f>
        <v/>
      </c>
      <c r="W44" s="408"/>
      <c r="X44" s="408" t="str">
        <f>IF(AND('Mapa final'!$K$148="Alta",'Mapa final'!$O$148="Menor"),CONCATENATE("R",'Mapa final'!$A$148),"")</f>
        <v/>
      </c>
      <c r="Y44" s="408"/>
      <c r="Z44" s="408" t="str">
        <f>IF(AND('Mapa final'!$K$151="Alta",'Mapa final'!$O$151="Menor"),CONCATENATE("R",'Mapa final'!$A$151),"")</f>
        <v/>
      </c>
      <c r="AA44" s="408"/>
      <c r="AB44" s="408" t="str">
        <f>IF(AND('Mapa final'!$K$154="Alta",'Mapa final'!$O$154="Menor"),CONCATENATE("R",'Mapa final'!$A$154),"")</f>
        <v/>
      </c>
      <c r="AC44" s="411"/>
      <c r="AD44" s="441" t="str">
        <f>IF(AND('Mapa final'!$K$142="Alta",'Mapa final'!$O$142="Moderado"),CONCATENATE("R",'Mapa final'!$A$142),"")</f>
        <v/>
      </c>
      <c r="AE44" s="400"/>
      <c r="AF44" s="400" t="str">
        <f>IF(AND('Mapa final'!$K$145="Alta",'Mapa final'!$O$145="Moderado"),CONCATENATE("R",'Mapa final'!$A$145),"")</f>
        <v/>
      </c>
      <c r="AG44" s="400"/>
      <c r="AH44" s="400" t="str">
        <f>IF(AND('Mapa final'!$K$148="Alta",'Mapa final'!$O$148="Moderado"),CONCATENATE("R",'Mapa final'!$A$148),"")</f>
        <v/>
      </c>
      <c r="AI44" s="400"/>
      <c r="AJ44" s="400" t="str">
        <f>IF(AND('Mapa final'!$K$151="Alta",'Mapa final'!$O$151="Moderado"),CONCATENATE("R",'Mapa final'!$A$151),"")</f>
        <v/>
      </c>
      <c r="AK44" s="400"/>
      <c r="AL44" s="400" t="str">
        <f>IF(AND('Mapa final'!$K$154="Alta",'Mapa final'!$O$154="Moderado"),CONCATENATE("R",'Mapa final'!$A$154),"")</f>
        <v/>
      </c>
      <c r="AM44" s="440"/>
      <c r="AN44" s="441" t="str">
        <f>IF(AND('Mapa final'!$K$142="Alta",'Mapa final'!$O$142="Mayor"),CONCATENATE("R",'Mapa final'!$A$142),"")</f>
        <v/>
      </c>
      <c r="AO44" s="400"/>
      <c r="AP44" s="400" t="str">
        <f>IF(AND('Mapa final'!$K$145="Alta",'Mapa final'!$O$145="Mayor"),CONCATENATE("R",'Mapa final'!$A$145),"")</f>
        <v/>
      </c>
      <c r="AQ44" s="400"/>
      <c r="AR44" s="400" t="str">
        <f>IF(AND('Mapa final'!$K$148="Alta",'Mapa final'!$O$148="Mayor"),CONCATENATE("R",'Mapa final'!$A$148),"")</f>
        <v/>
      </c>
      <c r="AS44" s="400"/>
      <c r="AT44" s="400" t="str">
        <f>IF(AND('Mapa final'!$K$151="Alta",'Mapa final'!$O$151="Mayor"),CONCATENATE("R",'Mapa final'!$A$151),"")</f>
        <v/>
      </c>
      <c r="AU44" s="400"/>
      <c r="AV44" s="400" t="str">
        <f>IF(AND('Mapa final'!$K$154="Alta",'Mapa final'!$O$154="Mayor"),CONCATENATE("R",'Mapa final'!$A$154),"")</f>
        <v/>
      </c>
      <c r="AW44" s="440"/>
      <c r="AX44" s="432" t="str">
        <f>IF(AND('Mapa final'!$K$142="Alta",'Mapa final'!$O$142="Catastrófico"),CONCATENATE("R",'Mapa final'!$A$142),"")</f>
        <v/>
      </c>
      <c r="AY44" s="430"/>
      <c r="AZ44" s="430" t="str">
        <f>IF(AND('Mapa final'!$K$145="Alta",'Mapa final'!$O$145="Catastrófico"),CONCATENATE("R",'Mapa final'!$A$145),"")</f>
        <v/>
      </c>
      <c r="BA44" s="430"/>
      <c r="BB44" s="430" t="str">
        <f>IF(AND('Mapa final'!$K$148="Alta",'Mapa final'!$O$148="Catastrófico"),CONCATENATE("R",'Mapa final'!$A$148),"")</f>
        <v/>
      </c>
      <c r="BC44" s="430"/>
      <c r="BD44" s="430" t="str">
        <f>IF(AND('Mapa final'!$K$151="Alta",'Mapa final'!$O$151="Catastrófico"),CONCATENATE("R",'Mapa final'!$A$151),"")</f>
        <v/>
      </c>
      <c r="BE44" s="430"/>
      <c r="BF44" s="430" t="str">
        <f>IF(AND('Mapa final'!$K$154="Alta",'Mapa final'!$O$154="Catastrófico"),CONCATENATE("R",'Mapa final'!$A$154),"")</f>
        <v/>
      </c>
      <c r="BG44" s="431"/>
      <c r="BH44" s="58"/>
      <c r="BI44" s="463"/>
      <c r="BJ44" s="464"/>
      <c r="BK44" s="464"/>
      <c r="BL44" s="464"/>
      <c r="BM44" s="464"/>
      <c r="BN44" s="465"/>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row>
    <row r="45" spans="1:100" ht="15" customHeight="1" thickBot="1" x14ac:dyDescent="0.3">
      <c r="A45" s="58"/>
      <c r="B45" s="282"/>
      <c r="C45" s="282"/>
      <c r="D45" s="283"/>
      <c r="E45" s="418"/>
      <c r="F45" s="419"/>
      <c r="G45" s="419"/>
      <c r="H45" s="419"/>
      <c r="I45" s="424"/>
      <c r="J45" s="409"/>
      <c r="K45" s="410"/>
      <c r="L45" s="410"/>
      <c r="M45" s="410"/>
      <c r="N45" s="410"/>
      <c r="O45" s="410"/>
      <c r="P45" s="410"/>
      <c r="Q45" s="410"/>
      <c r="R45" s="410"/>
      <c r="S45" s="412"/>
      <c r="T45" s="409"/>
      <c r="U45" s="410"/>
      <c r="V45" s="410"/>
      <c r="W45" s="410"/>
      <c r="X45" s="410"/>
      <c r="Y45" s="410"/>
      <c r="Z45" s="410"/>
      <c r="AA45" s="410"/>
      <c r="AB45" s="410"/>
      <c r="AC45" s="412"/>
      <c r="AD45" s="442"/>
      <c r="AE45" s="439"/>
      <c r="AF45" s="439"/>
      <c r="AG45" s="439"/>
      <c r="AH45" s="439"/>
      <c r="AI45" s="439"/>
      <c r="AJ45" s="439"/>
      <c r="AK45" s="439"/>
      <c r="AL45" s="439"/>
      <c r="AM45" s="443"/>
      <c r="AN45" s="442"/>
      <c r="AO45" s="439"/>
      <c r="AP45" s="439"/>
      <c r="AQ45" s="439"/>
      <c r="AR45" s="439"/>
      <c r="AS45" s="439"/>
      <c r="AT45" s="439"/>
      <c r="AU45" s="439"/>
      <c r="AV45" s="439"/>
      <c r="AW45" s="443"/>
      <c r="AX45" s="433"/>
      <c r="AY45" s="434"/>
      <c r="AZ45" s="434"/>
      <c r="BA45" s="434"/>
      <c r="BB45" s="434"/>
      <c r="BC45" s="434"/>
      <c r="BD45" s="434"/>
      <c r="BE45" s="434"/>
      <c r="BF45" s="434"/>
      <c r="BG45" s="435"/>
      <c r="BH45" s="58"/>
      <c r="BI45" s="463"/>
      <c r="BJ45" s="464"/>
      <c r="BK45" s="464"/>
      <c r="BL45" s="464"/>
      <c r="BM45" s="464"/>
      <c r="BN45" s="465"/>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row>
    <row r="46" spans="1:100" ht="15" customHeight="1" x14ac:dyDescent="0.25">
      <c r="A46" s="58"/>
      <c r="B46" s="282"/>
      <c r="C46" s="282"/>
      <c r="D46" s="283"/>
      <c r="E46" s="415" t="s">
        <v>108</v>
      </c>
      <c r="F46" s="416"/>
      <c r="G46" s="416"/>
      <c r="H46" s="416"/>
      <c r="I46" s="416"/>
      <c r="J46" s="428" t="str">
        <f>IF(AND('Mapa final'!$K$7="Media",'Mapa final'!$O$7="Leve"),CONCATENATE("R",'Mapa final'!$A$7),"")</f>
        <v/>
      </c>
      <c r="K46" s="413"/>
      <c r="L46" s="413" t="str">
        <f>IF(AND('Mapa final'!$K$10="Media",'Mapa final'!$O$10="Leve"),CONCATENATE("R",'Mapa final'!$A$10),"")</f>
        <v/>
      </c>
      <c r="M46" s="413"/>
      <c r="N46" s="413" t="str">
        <f>IF(AND('Mapa final'!$K$13="Media",'Mapa final'!$O$13="Leve"),CONCATENATE("R",'Mapa final'!$A$13),"")</f>
        <v/>
      </c>
      <c r="O46" s="413"/>
      <c r="P46" s="413" t="str">
        <f>IF(AND('Mapa final'!$K$16="Media",'Mapa final'!$O$16="Leve"),CONCATENATE("R",'Mapa final'!$A$16),"")</f>
        <v>R4</v>
      </c>
      <c r="Q46" s="413"/>
      <c r="R46" s="413" t="str">
        <f>IF(AND('Mapa final'!$K$19="Media",'Mapa final'!$O$19="Leve"),CONCATENATE("R",'Mapa final'!$A$19),"")</f>
        <v>R5</v>
      </c>
      <c r="S46" s="429"/>
      <c r="T46" s="428" t="str">
        <f>IF(AND('Mapa final'!$K$7="Media",'Mapa final'!$O$7="Menor"),CONCATENATE("R",'Mapa final'!$A$7),"")</f>
        <v/>
      </c>
      <c r="U46" s="413"/>
      <c r="V46" s="413" t="str">
        <f>IF(AND('Mapa final'!$K$10="Media",'Mapa final'!$O$10="Menor"),CONCATENATE("R",'Mapa final'!$A$10),"")</f>
        <v/>
      </c>
      <c r="W46" s="413"/>
      <c r="X46" s="413" t="str">
        <f>IF(AND('Mapa final'!$K$13="Media",'Mapa final'!$O$13="Menor"),CONCATENATE("R",'Mapa final'!$A$13),"")</f>
        <v/>
      </c>
      <c r="Y46" s="413"/>
      <c r="Z46" s="413" t="str">
        <f>IF(AND('Mapa final'!$K$16="Media",'Mapa final'!$O$16="Menor"),CONCATENATE("R",'Mapa final'!$A$16),"")</f>
        <v/>
      </c>
      <c r="AA46" s="413"/>
      <c r="AB46" s="413" t="str">
        <f>IF(AND('Mapa final'!$K$19="Media",'Mapa final'!$O$19="Menor"),CONCATENATE("R",'Mapa final'!$A$19),"")</f>
        <v/>
      </c>
      <c r="AC46" s="429"/>
      <c r="AD46" s="428" t="str">
        <f>IF(AND('Mapa final'!$K$7="Media",'Mapa final'!$O$7="Moderado"),CONCATENATE("R",'Mapa final'!$A$7),"")</f>
        <v/>
      </c>
      <c r="AE46" s="413"/>
      <c r="AF46" s="413" t="str">
        <f>IF(AND('Mapa final'!$K$10="Media",'Mapa final'!$O$10="Moderado"),CONCATENATE("R",'Mapa final'!$A$10),"")</f>
        <v>R2</v>
      </c>
      <c r="AG46" s="413"/>
      <c r="AH46" s="413" t="str">
        <f>IF(AND('Mapa final'!$K$13="Media",'Mapa final'!$O$13="Moderado"),CONCATENATE("R",'Mapa final'!$A$13),"")</f>
        <v/>
      </c>
      <c r="AI46" s="413"/>
      <c r="AJ46" s="413" t="str">
        <f>IF(AND('Mapa final'!$K$16="Media",'Mapa final'!$O$16="Moderado"),CONCATENATE("R",'Mapa final'!$A$16),"")</f>
        <v/>
      </c>
      <c r="AK46" s="413"/>
      <c r="AL46" s="413" t="str">
        <f>IF(AND('Mapa final'!$K$19="Media",'Mapa final'!$O$19="Moderado"),CONCATENATE("R",'Mapa final'!$A$19),"")</f>
        <v/>
      </c>
      <c r="AM46" s="429"/>
      <c r="AN46" s="444" t="str">
        <f>IF(AND('Mapa final'!$K$7="Media",'Mapa final'!$O$7="Mayor"),CONCATENATE("R",'Mapa final'!$A$7),"")</f>
        <v/>
      </c>
      <c r="AO46" s="445"/>
      <c r="AP46" s="445" t="str">
        <f>IF(AND('Mapa final'!$K$10="Media",'Mapa final'!$O$10="Mayor"),CONCATENATE("R",'Mapa final'!$A$10),"")</f>
        <v/>
      </c>
      <c r="AQ46" s="445"/>
      <c r="AR46" s="445" t="str">
        <f>IF(AND('Mapa final'!$K$13="Media",'Mapa final'!$O$13="Mayor"),CONCATENATE("R",'Mapa final'!$A$13),"")</f>
        <v/>
      </c>
      <c r="AS46" s="445"/>
      <c r="AT46" s="445" t="str">
        <f>IF(AND('Mapa final'!$K$16="Media",'Mapa final'!$O$16="Mayor"),CONCATENATE("R",'Mapa final'!$A$16),"")</f>
        <v/>
      </c>
      <c r="AU46" s="445"/>
      <c r="AV46" s="445" t="str">
        <f>IF(AND('Mapa final'!$K$19="Media",'Mapa final'!$O$19="Mayor"),CONCATENATE("R",'Mapa final'!$A$19),"")</f>
        <v/>
      </c>
      <c r="AW46" s="446"/>
      <c r="AX46" s="436" t="str">
        <f>IF(AND('Mapa final'!$K$7="Media",'Mapa final'!$O$7="Catastrófico"),CONCATENATE("R",'Mapa final'!$A$7),"")</f>
        <v/>
      </c>
      <c r="AY46" s="437"/>
      <c r="AZ46" s="437" t="str">
        <f>IF(AND('Mapa final'!$K$10="Media",'Mapa final'!$O$10="Catastrófico"),CONCATENATE("R",'Mapa final'!$A$10),"")</f>
        <v/>
      </c>
      <c r="BA46" s="437"/>
      <c r="BB46" s="437" t="str">
        <f>IF(AND('Mapa final'!$K$13="Media",'Mapa final'!$O$13="Catastrófico"),CONCATENATE("R",'Mapa final'!$A$13),"")</f>
        <v/>
      </c>
      <c r="BC46" s="437"/>
      <c r="BD46" s="437" t="str">
        <f>IF(AND('Mapa final'!$K$16="Media",'Mapa final'!$O$16="Catastrófico"),CONCATENATE("R",'Mapa final'!$A$16),"")</f>
        <v/>
      </c>
      <c r="BE46" s="437"/>
      <c r="BF46" s="437" t="str">
        <f>IF(AND('Mapa final'!$K$19="Media",'Mapa final'!$O$19="Catastrófico"),CONCATENATE("R",'Mapa final'!$A$19),"")</f>
        <v/>
      </c>
      <c r="BG46" s="438"/>
      <c r="BH46" s="58"/>
      <c r="BI46" s="463"/>
      <c r="BJ46" s="464"/>
      <c r="BK46" s="464"/>
      <c r="BL46" s="464"/>
      <c r="BM46" s="464"/>
      <c r="BN46" s="465"/>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row>
    <row r="47" spans="1:100" ht="15" customHeight="1" x14ac:dyDescent="0.25">
      <c r="A47" s="58"/>
      <c r="B47" s="282"/>
      <c r="C47" s="282"/>
      <c r="D47" s="283"/>
      <c r="E47" s="418"/>
      <c r="F47" s="419"/>
      <c r="G47" s="419"/>
      <c r="H47" s="419"/>
      <c r="I47" s="424"/>
      <c r="J47" s="407"/>
      <c r="K47" s="408"/>
      <c r="L47" s="408"/>
      <c r="M47" s="408"/>
      <c r="N47" s="408"/>
      <c r="O47" s="408"/>
      <c r="P47" s="408"/>
      <c r="Q47" s="408"/>
      <c r="R47" s="408"/>
      <c r="S47" s="411"/>
      <c r="T47" s="407"/>
      <c r="U47" s="408"/>
      <c r="V47" s="408"/>
      <c r="W47" s="408"/>
      <c r="X47" s="408"/>
      <c r="Y47" s="408"/>
      <c r="Z47" s="408"/>
      <c r="AA47" s="408"/>
      <c r="AB47" s="408"/>
      <c r="AC47" s="411"/>
      <c r="AD47" s="407"/>
      <c r="AE47" s="408"/>
      <c r="AF47" s="408"/>
      <c r="AG47" s="408"/>
      <c r="AH47" s="408"/>
      <c r="AI47" s="408"/>
      <c r="AJ47" s="408"/>
      <c r="AK47" s="408"/>
      <c r="AL47" s="408"/>
      <c r="AM47" s="411"/>
      <c r="AN47" s="441"/>
      <c r="AO47" s="400"/>
      <c r="AP47" s="400"/>
      <c r="AQ47" s="400"/>
      <c r="AR47" s="400"/>
      <c r="AS47" s="400"/>
      <c r="AT47" s="400"/>
      <c r="AU47" s="400"/>
      <c r="AV47" s="400"/>
      <c r="AW47" s="440"/>
      <c r="AX47" s="432"/>
      <c r="AY47" s="430"/>
      <c r="AZ47" s="430"/>
      <c r="BA47" s="430"/>
      <c r="BB47" s="430"/>
      <c r="BC47" s="430"/>
      <c r="BD47" s="430"/>
      <c r="BE47" s="430"/>
      <c r="BF47" s="430"/>
      <c r="BG47" s="431"/>
      <c r="BH47" s="58"/>
      <c r="BI47" s="463"/>
      <c r="BJ47" s="464"/>
      <c r="BK47" s="464"/>
      <c r="BL47" s="464"/>
      <c r="BM47" s="464"/>
      <c r="BN47" s="465"/>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row>
    <row r="48" spans="1:100" ht="15" customHeight="1" x14ac:dyDescent="0.25">
      <c r="A48" s="58"/>
      <c r="B48" s="282"/>
      <c r="C48" s="282"/>
      <c r="D48" s="283"/>
      <c r="E48" s="418"/>
      <c r="F48" s="419"/>
      <c r="G48" s="419"/>
      <c r="H48" s="419"/>
      <c r="I48" s="424"/>
      <c r="J48" s="407" t="str">
        <f>IF(AND('Mapa final'!$K$22="Media",'Mapa final'!$O$22="Leve"),CONCATENATE("R",'Mapa final'!$A$22),"")</f>
        <v/>
      </c>
      <c r="K48" s="408"/>
      <c r="L48" s="408" t="str">
        <f>IF(AND('Mapa final'!$K$25="Media",'Mapa final'!$O$25="Leve"),CONCATENATE("R",'Mapa final'!$A$25),"")</f>
        <v/>
      </c>
      <c r="M48" s="408"/>
      <c r="N48" s="408" t="str">
        <f>IF(AND('Mapa final'!$K$28="Media",'Mapa final'!$O$28="Leve"),CONCATENATE("R",'Mapa final'!$A$28),"")</f>
        <v/>
      </c>
      <c r="O48" s="408"/>
      <c r="P48" s="408" t="str">
        <f>IF(AND('Mapa final'!$K$31="Media",'Mapa final'!$O$31="Leve"),CONCATENATE("R",'Mapa final'!$A$31),"")</f>
        <v/>
      </c>
      <c r="Q48" s="408"/>
      <c r="R48" s="408" t="str">
        <f>IF(AND('Mapa final'!$K$34="Media",'Mapa final'!$O$34="Leve"),CONCATENATE("R",'Mapa final'!$A$34),"")</f>
        <v/>
      </c>
      <c r="S48" s="411"/>
      <c r="T48" s="407" t="str">
        <f>IF(AND('Mapa final'!$K$22="Media",'Mapa final'!$O$22="Menor"),CONCATENATE("R",'Mapa final'!$A$22),"")</f>
        <v/>
      </c>
      <c r="U48" s="408"/>
      <c r="V48" s="408" t="str">
        <f>IF(AND('Mapa final'!$K$25="Media",'Mapa final'!$O$25="Menor"),CONCATENATE("R",'Mapa final'!$A$25),"")</f>
        <v/>
      </c>
      <c r="W48" s="408"/>
      <c r="X48" s="408" t="str">
        <f>IF(AND('Mapa final'!$K$28="Media",'Mapa final'!$O$28="Menor"),CONCATENATE("R",'Mapa final'!$A$28),"")</f>
        <v/>
      </c>
      <c r="Y48" s="408"/>
      <c r="Z48" s="408" t="str">
        <f>IF(AND('Mapa final'!$K$31="Media",'Mapa final'!$O$31="Menor"),CONCATENATE("R",'Mapa final'!$A$31),"")</f>
        <v/>
      </c>
      <c r="AA48" s="408"/>
      <c r="AB48" s="408" t="str">
        <f>IF(AND('Mapa final'!$K$34="Media",'Mapa final'!$O$34="Menor"),CONCATENATE("R",'Mapa final'!$A$34),"")</f>
        <v/>
      </c>
      <c r="AC48" s="411"/>
      <c r="AD48" s="407" t="str">
        <f>IF(AND('Mapa final'!$K$22="Media",'Mapa final'!$O$22="Moderado"),CONCATENATE("R",'Mapa final'!$A$22),"")</f>
        <v/>
      </c>
      <c r="AE48" s="408"/>
      <c r="AF48" s="408" t="str">
        <f>IF(AND('Mapa final'!$K$25="Media",'Mapa final'!$O$25="Moderado"),CONCATENATE("R",'Mapa final'!$A$25),"")</f>
        <v/>
      </c>
      <c r="AG48" s="408"/>
      <c r="AH48" s="408" t="str">
        <f>IF(AND('Mapa final'!$K$28="Media",'Mapa final'!$O$28="Moderado"),CONCATENATE("R",'Mapa final'!$A$28),"")</f>
        <v/>
      </c>
      <c r="AI48" s="408"/>
      <c r="AJ48" s="408" t="str">
        <f>IF(AND('Mapa final'!$K$31="Media",'Mapa final'!$O$31="Moderado"),CONCATENATE("R",'Mapa final'!$A$31),"")</f>
        <v/>
      </c>
      <c r="AK48" s="408"/>
      <c r="AL48" s="408" t="str">
        <f>IF(AND('Mapa final'!$K$34="Media",'Mapa final'!$O$34="Moderado"),CONCATENATE("R",'Mapa final'!$A$34),"")</f>
        <v/>
      </c>
      <c r="AM48" s="411"/>
      <c r="AN48" s="441" t="str">
        <f>IF(AND('Mapa final'!$K$22="Media",'Mapa final'!$O$22="Mayor"),CONCATENATE("R",'Mapa final'!$A$22),"")</f>
        <v/>
      </c>
      <c r="AO48" s="400"/>
      <c r="AP48" s="400" t="str">
        <f>IF(AND('Mapa final'!$K$25="Media",'Mapa final'!$O$25="Mayor"),CONCATENATE("R",'Mapa final'!$A$25),"")</f>
        <v/>
      </c>
      <c r="AQ48" s="400"/>
      <c r="AR48" s="400" t="str">
        <f>IF(AND('Mapa final'!$K$28="Media",'Mapa final'!$O$28="Mayor"),CONCATENATE("R",'Mapa final'!$A$28),"")</f>
        <v/>
      </c>
      <c r="AS48" s="400"/>
      <c r="AT48" s="400" t="str">
        <f>IF(AND('Mapa final'!$K$31="Media",'Mapa final'!$O$31="Mayor"),CONCATENATE("R",'Mapa final'!$A$31),"")</f>
        <v/>
      </c>
      <c r="AU48" s="400"/>
      <c r="AV48" s="400" t="str">
        <f>IF(AND('Mapa final'!$K$34="Media",'Mapa final'!$O$34="Mayor"),CONCATENATE("R",'Mapa final'!$A$34),"")</f>
        <v/>
      </c>
      <c r="AW48" s="440"/>
      <c r="AX48" s="432" t="str">
        <f>IF(AND('Mapa final'!$K$22="Media",'Mapa final'!$O$22="Catastrófico"),CONCATENATE("R",'Mapa final'!$A$22),"")</f>
        <v/>
      </c>
      <c r="AY48" s="430"/>
      <c r="AZ48" s="430" t="str">
        <f>IF(AND('Mapa final'!$K$25="Media",'Mapa final'!$O$25="Catastrófico"),CONCATENATE("R",'Mapa final'!$A$25),"")</f>
        <v/>
      </c>
      <c r="BA48" s="430"/>
      <c r="BB48" s="430" t="str">
        <f>IF(AND('Mapa final'!$K$28="Media",'Mapa final'!$O$28="Catastrófico"),CONCATENATE("R",'Mapa final'!$A$28),"")</f>
        <v/>
      </c>
      <c r="BC48" s="430"/>
      <c r="BD48" s="430" t="str">
        <f>IF(AND('Mapa final'!$K$31="Media",'Mapa final'!$O$31="Catastrófico"),CONCATENATE("R",'Mapa final'!$A$31),"")</f>
        <v/>
      </c>
      <c r="BE48" s="430"/>
      <c r="BF48" s="430" t="str">
        <f>IF(AND('Mapa final'!$K$34="Media",'Mapa final'!$O$34="Catastrófico"),CONCATENATE("R",'Mapa final'!$A$34),"")</f>
        <v/>
      </c>
      <c r="BG48" s="431"/>
      <c r="BH48" s="58"/>
      <c r="BI48" s="463"/>
      <c r="BJ48" s="464"/>
      <c r="BK48" s="464"/>
      <c r="BL48" s="464"/>
      <c r="BM48" s="464"/>
      <c r="BN48" s="465"/>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row>
    <row r="49" spans="1:100" ht="15" customHeight="1" x14ac:dyDescent="0.25">
      <c r="A49" s="58"/>
      <c r="B49" s="282"/>
      <c r="C49" s="282"/>
      <c r="D49" s="283"/>
      <c r="E49" s="418"/>
      <c r="F49" s="419"/>
      <c r="G49" s="419"/>
      <c r="H49" s="419"/>
      <c r="I49" s="424"/>
      <c r="J49" s="407"/>
      <c r="K49" s="408"/>
      <c r="L49" s="408"/>
      <c r="M49" s="408"/>
      <c r="N49" s="408"/>
      <c r="O49" s="408"/>
      <c r="P49" s="408"/>
      <c r="Q49" s="408"/>
      <c r="R49" s="408"/>
      <c r="S49" s="411"/>
      <c r="T49" s="407"/>
      <c r="U49" s="408"/>
      <c r="V49" s="408"/>
      <c r="W49" s="408"/>
      <c r="X49" s="408"/>
      <c r="Y49" s="408"/>
      <c r="Z49" s="408"/>
      <c r="AA49" s="408"/>
      <c r="AB49" s="408"/>
      <c r="AC49" s="411"/>
      <c r="AD49" s="407"/>
      <c r="AE49" s="408"/>
      <c r="AF49" s="408"/>
      <c r="AG49" s="408"/>
      <c r="AH49" s="408"/>
      <c r="AI49" s="408"/>
      <c r="AJ49" s="408"/>
      <c r="AK49" s="408"/>
      <c r="AL49" s="408"/>
      <c r="AM49" s="411"/>
      <c r="AN49" s="441"/>
      <c r="AO49" s="400"/>
      <c r="AP49" s="400"/>
      <c r="AQ49" s="400"/>
      <c r="AR49" s="400"/>
      <c r="AS49" s="400"/>
      <c r="AT49" s="400"/>
      <c r="AU49" s="400"/>
      <c r="AV49" s="400"/>
      <c r="AW49" s="440"/>
      <c r="AX49" s="432"/>
      <c r="AY49" s="430"/>
      <c r="AZ49" s="430"/>
      <c r="BA49" s="430"/>
      <c r="BB49" s="430"/>
      <c r="BC49" s="430"/>
      <c r="BD49" s="430"/>
      <c r="BE49" s="430"/>
      <c r="BF49" s="430"/>
      <c r="BG49" s="431"/>
      <c r="BH49" s="58"/>
      <c r="BI49" s="463"/>
      <c r="BJ49" s="464"/>
      <c r="BK49" s="464"/>
      <c r="BL49" s="464"/>
      <c r="BM49" s="464"/>
      <c r="BN49" s="465"/>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row>
    <row r="50" spans="1:100" ht="15" customHeight="1" x14ac:dyDescent="0.25">
      <c r="A50" s="58"/>
      <c r="B50" s="282"/>
      <c r="C50" s="282"/>
      <c r="D50" s="283"/>
      <c r="E50" s="418"/>
      <c r="F50" s="419"/>
      <c r="G50" s="419"/>
      <c r="H50" s="419"/>
      <c r="I50" s="424"/>
      <c r="J50" s="407" t="str">
        <f>IF(AND('Mapa final'!$K$37="Media",'Mapa final'!$O$37="Leve"),CONCATENATE("R",'Mapa final'!$A$37),"")</f>
        <v/>
      </c>
      <c r="K50" s="408"/>
      <c r="L50" s="408" t="str">
        <f>IF(AND('Mapa final'!$K$40="Media",'Mapa final'!$O$40="Leve"),CONCATENATE("R",'Mapa final'!$A$40),"")</f>
        <v/>
      </c>
      <c r="M50" s="408"/>
      <c r="N50" s="408" t="str">
        <f>IF(AND('Mapa final'!$K$43="Media",'Mapa final'!$O$43="Leve"),CONCATENATE("R",'Mapa final'!$A$43),"")</f>
        <v/>
      </c>
      <c r="O50" s="408"/>
      <c r="P50" s="408" t="str">
        <f>IF(AND('Mapa final'!$K$46="Media",'Mapa final'!$O$46="Leve"),CONCATENATE("R",'Mapa final'!$A$46),"")</f>
        <v/>
      </c>
      <c r="Q50" s="408"/>
      <c r="R50" s="408" t="str">
        <f>IF(AND('Mapa final'!$K$49="Media",'Mapa final'!$O$49="Leve"),CONCATENATE("R",'Mapa final'!$A$49),"")</f>
        <v/>
      </c>
      <c r="S50" s="411"/>
      <c r="T50" s="407" t="str">
        <f>IF(AND('Mapa final'!$K$37="Media",'Mapa final'!$O$37="Menor"),CONCATENATE("R",'Mapa final'!$A$37),"")</f>
        <v/>
      </c>
      <c r="U50" s="408"/>
      <c r="V50" s="408" t="str">
        <f>IF(AND('Mapa final'!$K$40="Media",'Mapa final'!$O$40="Menor"),CONCATENATE("R",'Mapa final'!$A$40),"")</f>
        <v/>
      </c>
      <c r="W50" s="408"/>
      <c r="X50" s="408" t="str">
        <f>IF(AND('Mapa final'!$K$43="Media",'Mapa final'!$O$43="Menor"),CONCATENATE("R",'Mapa final'!$A$43),"")</f>
        <v/>
      </c>
      <c r="Y50" s="408"/>
      <c r="Z50" s="408" t="str">
        <f>IF(AND('Mapa final'!$K$46="Media",'Mapa final'!$O$46="Menor"),CONCATENATE("R",'Mapa final'!$A$46),"")</f>
        <v/>
      </c>
      <c r="AA50" s="408"/>
      <c r="AB50" s="408" t="str">
        <f>IF(AND('Mapa final'!$K$49="Media",'Mapa final'!$O$49="Menor"),CONCATENATE("R",'Mapa final'!$A$49),"")</f>
        <v/>
      </c>
      <c r="AC50" s="411"/>
      <c r="AD50" s="407" t="str">
        <f>IF(AND('Mapa final'!$K$37="Media",'Mapa final'!$O$37="Moderado"),CONCATENATE("R",'Mapa final'!$A$37),"")</f>
        <v/>
      </c>
      <c r="AE50" s="408"/>
      <c r="AF50" s="408" t="str">
        <f>IF(AND('Mapa final'!$K$40="Media",'Mapa final'!$O$40="Moderado"),CONCATENATE("R",'Mapa final'!$A$40),"")</f>
        <v/>
      </c>
      <c r="AG50" s="408"/>
      <c r="AH50" s="408" t="str">
        <f>IF(AND('Mapa final'!$K$43="Media",'Mapa final'!$O$43="Moderado"),CONCATENATE("R",'Mapa final'!$A$43),"")</f>
        <v/>
      </c>
      <c r="AI50" s="408"/>
      <c r="AJ50" s="408" t="str">
        <f>IF(AND('Mapa final'!$K$46="Media",'Mapa final'!$O$46="Moderado"),CONCATENATE("R",'Mapa final'!$A$46),"")</f>
        <v/>
      </c>
      <c r="AK50" s="408"/>
      <c r="AL50" s="408" t="str">
        <f>IF(AND('Mapa final'!$K$49="Media",'Mapa final'!$O$49="Moderado"),CONCATENATE("R",'Mapa final'!$A$49),"")</f>
        <v/>
      </c>
      <c r="AM50" s="411"/>
      <c r="AN50" s="441" t="str">
        <f>IF(AND('Mapa final'!$K$37="Media",'Mapa final'!$O$37="Mayor"),CONCATENATE("R",'Mapa final'!$A$37),"")</f>
        <v/>
      </c>
      <c r="AO50" s="400"/>
      <c r="AP50" s="400" t="str">
        <f>IF(AND('Mapa final'!$K$40="Media",'Mapa final'!$O$40="Mayor"),CONCATENATE("R",'Mapa final'!$A$40),"")</f>
        <v/>
      </c>
      <c r="AQ50" s="400"/>
      <c r="AR50" s="400" t="str">
        <f>IF(AND('Mapa final'!$K$43="Media",'Mapa final'!$O$43="Mayor"),CONCATENATE("R",'Mapa final'!$A$43),"")</f>
        <v/>
      </c>
      <c r="AS50" s="400"/>
      <c r="AT50" s="400" t="str">
        <f>IF(AND('Mapa final'!$K$46="Media",'Mapa final'!$O$46="Mayor"),CONCATENATE("R",'Mapa final'!$A$46),"")</f>
        <v/>
      </c>
      <c r="AU50" s="400"/>
      <c r="AV50" s="400" t="str">
        <f>IF(AND('Mapa final'!$K$49="Media",'Mapa final'!$O$49="Mayor"),CONCATENATE("R",'Mapa final'!$A$49),"")</f>
        <v/>
      </c>
      <c r="AW50" s="440"/>
      <c r="AX50" s="432" t="str">
        <f>IF(AND('Mapa final'!$K$37="Media",'Mapa final'!$O$37="Catastrófico"),CONCATENATE("R",'Mapa final'!$A$37),"")</f>
        <v/>
      </c>
      <c r="AY50" s="430"/>
      <c r="AZ50" s="430" t="str">
        <f>IF(AND('Mapa final'!$K$40="Media",'Mapa final'!$O$40="Catastrófico"),CONCATENATE("R",'Mapa final'!$A$40),"")</f>
        <v/>
      </c>
      <c r="BA50" s="430"/>
      <c r="BB50" s="430" t="str">
        <f>IF(AND('Mapa final'!$K$43="Media",'Mapa final'!$O$43="Catastrófico"),CONCATENATE("R",'Mapa final'!$A$43),"")</f>
        <v/>
      </c>
      <c r="BC50" s="430"/>
      <c r="BD50" s="430" t="str">
        <f>IF(AND('Mapa final'!$K$46="Media",'Mapa final'!$O$46="Catastrófico"),CONCATENATE("R",'Mapa final'!$A$46),"")</f>
        <v/>
      </c>
      <c r="BE50" s="430"/>
      <c r="BF50" s="430" t="str">
        <f>IF(AND('Mapa final'!$K$49="Media",'Mapa final'!$O$49="Catastrófico"),CONCATENATE("R",'Mapa final'!$A$49),"")</f>
        <v/>
      </c>
      <c r="BG50" s="431"/>
      <c r="BH50" s="58"/>
      <c r="BI50" s="463"/>
      <c r="BJ50" s="464"/>
      <c r="BK50" s="464"/>
      <c r="BL50" s="464"/>
      <c r="BM50" s="464"/>
      <c r="BN50" s="465"/>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row>
    <row r="51" spans="1:100" ht="15" customHeight="1" x14ac:dyDescent="0.25">
      <c r="A51" s="58"/>
      <c r="B51" s="282"/>
      <c r="C51" s="282"/>
      <c r="D51" s="283"/>
      <c r="E51" s="418"/>
      <c r="F51" s="419"/>
      <c r="G51" s="419"/>
      <c r="H51" s="419"/>
      <c r="I51" s="424"/>
      <c r="J51" s="407"/>
      <c r="K51" s="408"/>
      <c r="L51" s="408"/>
      <c r="M51" s="408"/>
      <c r="N51" s="408"/>
      <c r="O51" s="408"/>
      <c r="P51" s="408"/>
      <c r="Q51" s="408"/>
      <c r="R51" s="408"/>
      <c r="S51" s="411"/>
      <c r="T51" s="407"/>
      <c r="U51" s="408"/>
      <c r="V51" s="408"/>
      <c r="W51" s="408"/>
      <c r="X51" s="408"/>
      <c r="Y51" s="408"/>
      <c r="Z51" s="408"/>
      <c r="AA51" s="408"/>
      <c r="AB51" s="408"/>
      <c r="AC51" s="411"/>
      <c r="AD51" s="407"/>
      <c r="AE51" s="408"/>
      <c r="AF51" s="408"/>
      <c r="AG51" s="408"/>
      <c r="AH51" s="408"/>
      <c r="AI51" s="408"/>
      <c r="AJ51" s="408"/>
      <c r="AK51" s="408"/>
      <c r="AL51" s="408"/>
      <c r="AM51" s="411"/>
      <c r="AN51" s="441"/>
      <c r="AO51" s="400"/>
      <c r="AP51" s="400"/>
      <c r="AQ51" s="400"/>
      <c r="AR51" s="400"/>
      <c r="AS51" s="400"/>
      <c r="AT51" s="400"/>
      <c r="AU51" s="400"/>
      <c r="AV51" s="400"/>
      <c r="AW51" s="440"/>
      <c r="AX51" s="432"/>
      <c r="AY51" s="430"/>
      <c r="AZ51" s="430"/>
      <c r="BA51" s="430"/>
      <c r="BB51" s="430"/>
      <c r="BC51" s="430"/>
      <c r="BD51" s="430"/>
      <c r="BE51" s="430"/>
      <c r="BF51" s="430"/>
      <c r="BG51" s="431"/>
      <c r="BH51" s="58"/>
      <c r="BI51" s="463"/>
      <c r="BJ51" s="464"/>
      <c r="BK51" s="464"/>
      <c r="BL51" s="464"/>
      <c r="BM51" s="464"/>
      <c r="BN51" s="465"/>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row>
    <row r="52" spans="1:100" ht="15" customHeight="1" x14ac:dyDescent="0.25">
      <c r="A52" s="58"/>
      <c r="B52" s="282"/>
      <c r="C52" s="282"/>
      <c r="D52" s="283"/>
      <c r="E52" s="418"/>
      <c r="F52" s="419"/>
      <c r="G52" s="419"/>
      <c r="H52" s="419"/>
      <c r="I52" s="424"/>
      <c r="J52" s="407" t="str">
        <f>IF(AND('Mapa final'!$K$52="Media",'Mapa final'!$O$52="Leve"),CONCATENATE("R",'Mapa final'!$A$52),"")</f>
        <v/>
      </c>
      <c r="K52" s="408"/>
      <c r="L52" s="408" t="str">
        <f>IF(AND('Mapa final'!$K$55="Media",'Mapa final'!$O$55="Leve"),CONCATENATE("R",'Mapa final'!$A$55),"")</f>
        <v/>
      </c>
      <c r="M52" s="408"/>
      <c r="N52" s="408" t="str">
        <f>IF(AND('Mapa final'!$K$58="Media",'Mapa final'!$O$58="Leve"),CONCATENATE("R",'Mapa final'!$A$58),"")</f>
        <v/>
      </c>
      <c r="O52" s="408"/>
      <c r="P52" s="408" t="str">
        <f>IF(AND('Mapa final'!$K$61="Media",'Mapa final'!$O$61="Leve"),CONCATENATE("R",'Mapa final'!$A$61),"")</f>
        <v/>
      </c>
      <c r="Q52" s="408"/>
      <c r="R52" s="408" t="str">
        <f>IF(AND('Mapa final'!$K$64="Media",'Mapa final'!$O$64="Leve"),CONCATENATE("R",'Mapa final'!$A$64),"")</f>
        <v/>
      </c>
      <c r="S52" s="411"/>
      <c r="T52" s="407" t="str">
        <f>IF(AND('Mapa final'!$K$52="Media",'Mapa final'!$O$52="Menor"),CONCATENATE("R",'Mapa final'!$A$52),"")</f>
        <v/>
      </c>
      <c r="U52" s="408"/>
      <c r="V52" s="408" t="str">
        <f>IF(AND('Mapa final'!$K$55="Media",'Mapa final'!$O$55="Menor"),CONCATENATE("R",'Mapa final'!$A$55),"")</f>
        <v/>
      </c>
      <c r="W52" s="408"/>
      <c r="X52" s="408" t="str">
        <f>IF(AND('Mapa final'!$K$58="Media",'Mapa final'!$O$58="Menor"),CONCATENATE("R",'Mapa final'!$A$58),"")</f>
        <v/>
      </c>
      <c r="Y52" s="408"/>
      <c r="Z52" s="408" t="str">
        <f>IF(AND('Mapa final'!$K$61="Media",'Mapa final'!$O$61="Menor"),CONCATENATE("R",'Mapa final'!$A$61),"")</f>
        <v/>
      </c>
      <c r="AA52" s="408"/>
      <c r="AB52" s="408" t="str">
        <f>IF(AND('Mapa final'!$K$64="Media",'Mapa final'!$O$64="Menor"),CONCATENATE("R",'Mapa final'!$A$64),"")</f>
        <v/>
      </c>
      <c r="AC52" s="411"/>
      <c r="AD52" s="407" t="str">
        <f>IF(AND('Mapa final'!$K$52="Media",'Mapa final'!$O$52="Moderado"),CONCATENATE("R",'Mapa final'!$A$52),"")</f>
        <v/>
      </c>
      <c r="AE52" s="408"/>
      <c r="AF52" s="408" t="str">
        <f>IF(AND('Mapa final'!$K$55="Media",'Mapa final'!$O$55="Moderado"),CONCATENATE("R",'Mapa final'!$A$55),"")</f>
        <v/>
      </c>
      <c r="AG52" s="408"/>
      <c r="AH52" s="408" t="str">
        <f>IF(AND('Mapa final'!$K$58="Media",'Mapa final'!$O$58="Moderado"),CONCATENATE("R",'Mapa final'!$A$58),"")</f>
        <v>R18</v>
      </c>
      <c r="AI52" s="408"/>
      <c r="AJ52" s="408" t="str">
        <f>IF(AND('Mapa final'!$K$61="Media",'Mapa final'!$O$61="Moderado"),CONCATENATE("R",'Mapa final'!$A$61),"")</f>
        <v>R19</v>
      </c>
      <c r="AK52" s="408"/>
      <c r="AL52" s="408" t="str">
        <f>IF(AND('Mapa final'!$K$64="Media",'Mapa final'!$O$64="Moderado"),CONCATENATE("R",'Mapa final'!$A$64),"")</f>
        <v/>
      </c>
      <c r="AM52" s="411"/>
      <c r="AN52" s="441" t="str">
        <f>IF(AND('Mapa final'!$K$52="Media",'Mapa final'!$O$52="Mayor"),CONCATENATE("R",'Mapa final'!$A$52),"")</f>
        <v/>
      </c>
      <c r="AO52" s="400"/>
      <c r="AP52" s="400" t="str">
        <f>IF(AND('Mapa final'!$K$55="Media",'Mapa final'!$O$55="Mayor"),CONCATENATE("R",'Mapa final'!$A$55),"")</f>
        <v/>
      </c>
      <c r="AQ52" s="400"/>
      <c r="AR52" s="400" t="str">
        <f>IF(AND('Mapa final'!$K$58="Media",'Mapa final'!$O$58="Mayor"),CONCATENATE("R",'Mapa final'!$A$58),"")</f>
        <v/>
      </c>
      <c r="AS52" s="400"/>
      <c r="AT52" s="400" t="str">
        <f>IF(AND('Mapa final'!$K$61="Media",'Mapa final'!$O$61="Mayor"),CONCATENATE("R",'Mapa final'!$A$61),"")</f>
        <v/>
      </c>
      <c r="AU52" s="400"/>
      <c r="AV52" s="400" t="str">
        <f>IF(AND('Mapa final'!$K$64="Media",'Mapa final'!$O$64="Mayor"),CONCATENATE("R",'Mapa final'!$A$64),"")</f>
        <v>R20</v>
      </c>
      <c r="AW52" s="440"/>
      <c r="AX52" s="432" t="str">
        <f>IF(AND('Mapa final'!$K$52="Media",'Mapa final'!$O$52="Catastrófico"),CONCATENATE("R",'Mapa final'!$A$52),"")</f>
        <v/>
      </c>
      <c r="AY52" s="430"/>
      <c r="AZ52" s="430" t="str">
        <f>IF(AND('Mapa final'!$K$55="Media",'Mapa final'!$O$55="Catastrófico"),CONCATENATE("R",'Mapa final'!$A$55),"")</f>
        <v/>
      </c>
      <c r="BA52" s="430"/>
      <c r="BB52" s="430" t="str">
        <f>IF(AND('Mapa final'!$K$58="Media",'Mapa final'!$O$58="Catastrófico"),CONCATENATE("R",'Mapa final'!$A$58),"")</f>
        <v/>
      </c>
      <c r="BC52" s="430"/>
      <c r="BD52" s="430" t="str">
        <f>IF(AND('Mapa final'!$K$61="Media",'Mapa final'!$O$61="Catastrófico"),CONCATENATE("R",'Mapa final'!$A$61),"")</f>
        <v/>
      </c>
      <c r="BE52" s="430"/>
      <c r="BF52" s="430" t="str">
        <f>IF(AND('Mapa final'!$K$64="Media",'Mapa final'!$O$64="Catastrófico"),CONCATENATE("R",'Mapa final'!$A$64),"")</f>
        <v/>
      </c>
      <c r="BG52" s="431"/>
      <c r="BH52" s="58"/>
      <c r="BI52" s="463"/>
      <c r="BJ52" s="464"/>
      <c r="BK52" s="464"/>
      <c r="BL52" s="464"/>
      <c r="BM52" s="464"/>
      <c r="BN52" s="465"/>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row>
    <row r="53" spans="1:100" ht="15" customHeight="1" thickBot="1" x14ac:dyDescent="0.3">
      <c r="A53" s="58"/>
      <c r="B53" s="282"/>
      <c r="C53" s="282"/>
      <c r="D53" s="283"/>
      <c r="E53" s="418"/>
      <c r="F53" s="419"/>
      <c r="G53" s="419"/>
      <c r="H53" s="419"/>
      <c r="I53" s="424"/>
      <c r="J53" s="407"/>
      <c r="K53" s="408"/>
      <c r="L53" s="408"/>
      <c r="M53" s="408"/>
      <c r="N53" s="408"/>
      <c r="O53" s="408"/>
      <c r="P53" s="408"/>
      <c r="Q53" s="408"/>
      <c r="R53" s="408"/>
      <c r="S53" s="411"/>
      <c r="T53" s="407"/>
      <c r="U53" s="408"/>
      <c r="V53" s="408"/>
      <c r="W53" s="408"/>
      <c r="X53" s="408"/>
      <c r="Y53" s="408"/>
      <c r="Z53" s="408"/>
      <c r="AA53" s="408"/>
      <c r="AB53" s="408"/>
      <c r="AC53" s="411"/>
      <c r="AD53" s="407"/>
      <c r="AE53" s="408"/>
      <c r="AF53" s="408"/>
      <c r="AG53" s="408"/>
      <c r="AH53" s="408"/>
      <c r="AI53" s="408"/>
      <c r="AJ53" s="408"/>
      <c r="AK53" s="408"/>
      <c r="AL53" s="408"/>
      <c r="AM53" s="411"/>
      <c r="AN53" s="441"/>
      <c r="AO53" s="400"/>
      <c r="AP53" s="400"/>
      <c r="AQ53" s="400"/>
      <c r="AR53" s="400"/>
      <c r="AS53" s="400"/>
      <c r="AT53" s="400"/>
      <c r="AU53" s="400"/>
      <c r="AV53" s="400"/>
      <c r="AW53" s="440"/>
      <c r="AX53" s="432"/>
      <c r="AY53" s="430"/>
      <c r="AZ53" s="430"/>
      <c r="BA53" s="430"/>
      <c r="BB53" s="430"/>
      <c r="BC53" s="430"/>
      <c r="BD53" s="430"/>
      <c r="BE53" s="430"/>
      <c r="BF53" s="430"/>
      <c r="BG53" s="431"/>
      <c r="BH53" s="58"/>
      <c r="BI53" s="466"/>
      <c r="BJ53" s="467"/>
      <c r="BK53" s="467"/>
      <c r="BL53" s="467"/>
      <c r="BM53" s="467"/>
      <c r="BN53" s="46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row>
    <row r="54" spans="1:100" ht="15" customHeight="1" x14ac:dyDescent="0.25">
      <c r="A54" s="58"/>
      <c r="B54" s="282"/>
      <c r="C54" s="282"/>
      <c r="D54" s="283"/>
      <c r="E54" s="418"/>
      <c r="F54" s="419"/>
      <c r="G54" s="419"/>
      <c r="H54" s="419"/>
      <c r="I54" s="424"/>
      <c r="J54" s="407" t="str">
        <f>IF(AND('Mapa final'!$K$67="Media",'Mapa final'!$O$67="Leve"),CONCATENATE("R",'Mapa final'!$A$67),"")</f>
        <v/>
      </c>
      <c r="K54" s="408"/>
      <c r="L54" s="408" t="str">
        <f>IF(AND('Mapa final'!$K$70="Media",'Mapa final'!$O$70="Leve"),CONCATENATE("R",'Mapa final'!$A$70),"")</f>
        <v/>
      </c>
      <c r="M54" s="408"/>
      <c r="N54" s="408" t="str">
        <f>IF(AND('Mapa final'!$K$73="Media",'Mapa final'!$O$73="Leve"),CONCATENATE("R",'Mapa final'!$A$73),"")</f>
        <v/>
      </c>
      <c r="O54" s="408"/>
      <c r="P54" s="408" t="str">
        <f>IF(AND('Mapa final'!$K$76="Media",'Mapa final'!$O$76="Leve"),CONCATENATE("R",'Mapa final'!$A$76),"")</f>
        <v/>
      </c>
      <c r="Q54" s="408"/>
      <c r="R54" s="408" t="str">
        <f>IF(AND('Mapa final'!$K$79="Media",'Mapa final'!$O$79="Leve"),CONCATENATE("R",'Mapa final'!$A$79),"")</f>
        <v/>
      </c>
      <c r="S54" s="411"/>
      <c r="T54" s="407" t="str">
        <f>IF(AND('Mapa final'!$K$67="Media",'Mapa final'!$O$67="Menor"),CONCATENATE("R",'Mapa final'!$A$67),"")</f>
        <v/>
      </c>
      <c r="U54" s="408"/>
      <c r="V54" s="408" t="str">
        <f>IF(AND('Mapa final'!$K$70="Media",'Mapa final'!$O$70="Menor"),CONCATENATE("R",'Mapa final'!$A$70),"")</f>
        <v/>
      </c>
      <c r="W54" s="408"/>
      <c r="X54" s="408" t="str">
        <f>IF(AND('Mapa final'!$K$73="Media",'Mapa final'!$O$73="Menor"),CONCATENATE("R",'Mapa final'!$A$73),"")</f>
        <v/>
      </c>
      <c r="Y54" s="408"/>
      <c r="Z54" s="408" t="str">
        <f>IF(AND('Mapa final'!$K$76="Media",'Mapa final'!$O$76="Menor"),CONCATENATE("R",'Mapa final'!$A$76),"")</f>
        <v/>
      </c>
      <c r="AA54" s="408"/>
      <c r="AB54" s="408" t="str">
        <f>IF(AND('Mapa final'!$K$79="Media",'Mapa final'!$O$79="Menor"),CONCATENATE("R",'Mapa final'!$A$79),"")</f>
        <v/>
      </c>
      <c r="AC54" s="411"/>
      <c r="AD54" s="407" t="str">
        <f>IF(AND('Mapa final'!$K$67="Media",'Mapa final'!$O$67="Moderado"),CONCATENATE("R",'Mapa final'!$A$67),"")</f>
        <v/>
      </c>
      <c r="AE54" s="408"/>
      <c r="AF54" s="408" t="str">
        <f>IF(AND('Mapa final'!$K$70="Media",'Mapa final'!$O$70="Moderado"),CONCATENATE("R",'Mapa final'!$A$70),"")</f>
        <v/>
      </c>
      <c r="AG54" s="408"/>
      <c r="AH54" s="408" t="str">
        <f>IF(AND('Mapa final'!$K$73="Media",'Mapa final'!$O$73="Moderado"),CONCATENATE("R",'Mapa final'!$A$73),"")</f>
        <v/>
      </c>
      <c r="AI54" s="408"/>
      <c r="AJ54" s="408" t="str">
        <f>IF(AND('Mapa final'!$K$76="Media",'Mapa final'!$O$76="Moderado"),CONCATENATE("R",'Mapa final'!$A$76),"")</f>
        <v/>
      </c>
      <c r="AK54" s="408"/>
      <c r="AL54" s="408" t="str">
        <f>IF(AND('Mapa final'!$K$79="Media",'Mapa final'!$O$79="Moderado"),CONCATENATE("R",'Mapa final'!$A$79),"")</f>
        <v/>
      </c>
      <c r="AM54" s="411"/>
      <c r="AN54" s="441" t="str">
        <f>IF(AND('Mapa final'!$K$67="Media",'Mapa final'!$O$67="Mayor"),CONCATENATE("R",'Mapa final'!$A$67),"")</f>
        <v/>
      </c>
      <c r="AO54" s="400"/>
      <c r="AP54" s="400" t="str">
        <f>IF(AND('Mapa final'!$K$70="Media",'Mapa final'!$O$70="Mayor"),CONCATENATE("R",'Mapa final'!$A$70),"")</f>
        <v/>
      </c>
      <c r="AQ54" s="400"/>
      <c r="AR54" s="400" t="str">
        <f>IF(AND('Mapa final'!$K$73="Media",'Mapa final'!$O$73="Mayor"),CONCATENATE("R",'Mapa final'!$A$73),"")</f>
        <v>R23</v>
      </c>
      <c r="AS54" s="400"/>
      <c r="AT54" s="400" t="str">
        <f>IF(AND('Mapa final'!$K$76="Media",'Mapa final'!$O$76="Mayor"),CONCATENATE("R",'Mapa final'!$A$76),"")</f>
        <v/>
      </c>
      <c r="AU54" s="400"/>
      <c r="AV54" s="400" t="str">
        <f>IF(AND('Mapa final'!$K$79="Media",'Mapa final'!$O$79="Mayor"),CONCATENATE("R",'Mapa final'!$A$79),"")</f>
        <v/>
      </c>
      <c r="AW54" s="440"/>
      <c r="AX54" s="432" t="str">
        <f>IF(AND('Mapa final'!$K$67="Media",'Mapa final'!$O$67="Catastrófico"),CONCATENATE("R",'Mapa final'!$A$67),"")</f>
        <v/>
      </c>
      <c r="AY54" s="430"/>
      <c r="AZ54" s="430" t="str">
        <f>IF(AND('Mapa final'!$K$70="Media",'Mapa final'!$O$70="Catastrófico"),CONCATENATE("R",'Mapa final'!$A$70),"")</f>
        <v/>
      </c>
      <c r="BA54" s="430"/>
      <c r="BB54" s="430" t="str">
        <f>IF(AND('Mapa final'!$K$73="Media",'Mapa final'!$O$73="Catastrófico"),CONCATENATE("R",'Mapa final'!$A$73),"")</f>
        <v/>
      </c>
      <c r="BC54" s="430"/>
      <c r="BD54" s="430" t="str">
        <f>IF(AND('Mapa final'!$K$76="Media",'Mapa final'!$O$76="Catastrófico"),CONCATENATE("R",'Mapa final'!$A$76),"")</f>
        <v/>
      </c>
      <c r="BE54" s="430"/>
      <c r="BF54" s="430" t="str">
        <f>IF(AND('Mapa final'!$K$79="Media",'Mapa final'!$O$79="Catastrófico"),CONCATENATE("R",'Mapa final'!$A$79),"")</f>
        <v/>
      </c>
      <c r="BG54" s="431"/>
      <c r="BH54" s="58"/>
      <c r="BI54" s="469" t="s">
        <v>75</v>
      </c>
      <c r="BJ54" s="470"/>
      <c r="BK54" s="470"/>
      <c r="BL54" s="470"/>
      <c r="BM54" s="470"/>
      <c r="BN54" s="471"/>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row>
    <row r="55" spans="1:100" ht="15" customHeight="1" x14ac:dyDescent="0.25">
      <c r="A55" s="58"/>
      <c r="B55" s="282"/>
      <c r="C55" s="282"/>
      <c r="D55" s="283"/>
      <c r="E55" s="418"/>
      <c r="F55" s="419"/>
      <c r="G55" s="419"/>
      <c r="H55" s="419"/>
      <c r="I55" s="424"/>
      <c r="J55" s="407"/>
      <c r="K55" s="408"/>
      <c r="L55" s="408"/>
      <c r="M55" s="408"/>
      <c r="N55" s="408"/>
      <c r="O55" s="408"/>
      <c r="P55" s="408"/>
      <c r="Q55" s="408"/>
      <c r="R55" s="408"/>
      <c r="S55" s="411"/>
      <c r="T55" s="407"/>
      <c r="U55" s="408"/>
      <c r="V55" s="408"/>
      <c r="W55" s="408"/>
      <c r="X55" s="408"/>
      <c r="Y55" s="408"/>
      <c r="Z55" s="408"/>
      <c r="AA55" s="408"/>
      <c r="AB55" s="408"/>
      <c r="AC55" s="411"/>
      <c r="AD55" s="407"/>
      <c r="AE55" s="408"/>
      <c r="AF55" s="408"/>
      <c r="AG55" s="408"/>
      <c r="AH55" s="408"/>
      <c r="AI55" s="408"/>
      <c r="AJ55" s="408"/>
      <c r="AK55" s="408"/>
      <c r="AL55" s="408"/>
      <c r="AM55" s="411"/>
      <c r="AN55" s="441"/>
      <c r="AO55" s="400"/>
      <c r="AP55" s="400"/>
      <c r="AQ55" s="400"/>
      <c r="AR55" s="400"/>
      <c r="AS55" s="400"/>
      <c r="AT55" s="400"/>
      <c r="AU55" s="400"/>
      <c r="AV55" s="400"/>
      <c r="AW55" s="440"/>
      <c r="AX55" s="432"/>
      <c r="AY55" s="430"/>
      <c r="AZ55" s="430"/>
      <c r="BA55" s="430"/>
      <c r="BB55" s="430"/>
      <c r="BC55" s="430"/>
      <c r="BD55" s="430"/>
      <c r="BE55" s="430"/>
      <c r="BF55" s="430"/>
      <c r="BG55" s="431"/>
      <c r="BH55" s="58"/>
      <c r="BI55" s="472"/>
      <c r="BJ55" s="473"/>
      <c r="BK55" s="473"/>
      <c r="BL55" s="473"/>
      <c r="BM55" s="473"/>
      <c r="BN55" s="474"/>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row>
    <row r="56" spans="1:100" ht="15" customHeight="1" x14ac:dyDescent="0.25">
      <c r="A56" s="58"/>
      <c r="B56" s="282"/>
      <c r="C56" s="282"/>
      <c r="D56" s="283"/>
      <c r="E56" s="418"/>
      <c r="F56" s="419"/>
      <c r="G56" s="419"/>
      <c r="H56" s="419"/>
      <c r="I56" s="424"/>
      <c r="J56" s="407" t="str">
        <f>IF(AND('Mapa final'!$K$82="Media",'Mapa final'!$O$82="Leve"),CONCATENATE("R",'Mapa final'!$A$82),"")</f>
        <v/>
      </c>
      <c r="K56" s="408"/>
      <c r="L56" s="408" t="str">
        <f>IF(AND('Mapa final'!$K$85="Media",'Mapa final'!$O$85="Leve"),CONCATENATE("R",'Mapa final'!$A$85),"")</f>
        <v/>
      </c>
      <c r="M56" s="408"/>
      <c r="N56" s="408" t="str">
        <f>IF(AND('Mapa final'!$K$88="Media",'Mapa final'!$O$88="Leve"),CONCATENATE("R",'Mapa final'!$A$88),"")</f>
        <v/>
      </c>
      <c r="O56" s="408"/>
      <c r="P56" s="408" t="str">
        <f>IF(AND('Mapa final'!$K$91="Media",'Mapa final'!$O$91="Leve"),CONCATENATE("R",'Mapa final'!$A$91),"")</f>
        <v/>
      </c>
      <c r="Q56" s="408"/>
      <c r="R56" s="408" t="str">
        <f>IF(AND('Mapa final'!$K$94="Media",'Mapa final'!$O$94="Leve"),CONCATENATE("R",'Mapa final'!$A$94),"")</f>
        <v/>
      </c>
      <c r="S56" s="411"/>
      <c r="T56" s="407" t="str">
        <f>IF(AND('Mapa final'!$K$82="Media",'Mapa final'!$O$82="Menor"),CONCATENATE("R",'Mapa final'!$A$82),"")</f>
        <v/>
      </c>
      <c r="U56" s="408"/>
      <c r="V56" s="408" t="str">
        <f>IF(AND('Mapa final'!$K$85="Media",'Mapa final'!$O$85="Menor"),CONCATENATE("R",'Mapa final'!$A$85),"")</f>
        <v/>
      </c>
      <c r="W56" s="408"/>
      <c r="X56" s="408" t="str">
        <f>IF(AND('Mapa final'!$K$88="Media",'Mapa final'!$O$88="Menor"),CONCATENATE("R",'Mapa final'!$A$88),"")</f>
        <v/>
      </c>
      <c r="Y56" s="408"/>
      <c r="Z56" s="408" t="str">
        <f>IF(AND('Mapa final'!$K$91="Media",'Mapa final'!$O$91="Menor"),CONCATENATE("R",'Mapa final'!$A$91),"")</f>
        <v/>
      </c>
      <c r="AA56" s="408"/>
      <c r="AB56" s="408" t="str">
        <f>IF(AND('Mapa final'!$K$94="Media",'Mapa final'!$O$94="Menor"),CONCATENATE("R",'Mapa final'!$A$94),"")</f>
        <v/>
      </c>
      <c r="AC56" s="411"/>
      <c r="AD56" s="407" t="str">
        <f>IF(AND('Mapa final'!$K$82="Media",'Mapa final'!$O$82="Moderado"),CONCATENATE("R",'Mapa final'!$A$82),"")</f>
        <v/>
      </c>
      <c r="AE56" s="408"/>
      <c r="AF56" s="408" t="str">
        <f>IF(AND('Mapa final'!$K$85="Media",'Mapa final'!$O$85="Moderado"),CONCATENATE("R",'Mapa final'!$A$85),"")</f>
        <v/>
      </c>
      <c r="AG56" s="408"/>
      <c r="AH56" s="408" t="str">
        <f>IF(AND('Mapa final'!$K$88="Media",'Mapa final'!$O$88="Moderado"),CONCATENATE("R",'Mapa final'!$A$88),"")</f>
        <v/>
      </c>
      <c r="AI56" s="408"/>
      <c r="AJ56" s="408" t="str">
        <f>IF(AND('Mapa final'!$K$91="Media",'Mapa final'!$O$91="Moderado"),CONCATENATE("R",'Mapa final'!$A$91),"")</f>
        <v/>
      </c>
      <c r="AK56" s="408"/>
      <c r="AL56" s="408" t="str">
        <f>IF(AND('Mapa final'!$K$94="Media",'Mapa final'!$O$94="Moderado"),CONCATENATE("R",'Mapa final'!$A$94),"")</f>
        <v/>
      </c>
      <c r="AM56" s="411"/>
      <c r="AN56" s="441" t="str">
        <f>IF(AND('Mapa final'!$K$82="Media",'Mapa final'!$O$82="Mayor"),CONCATENATE("R",'Mapa final'!$A$82),"")</f>
        <v/>
      </c>
      <c r="AO56" s="400"/>
      <c r="AP56" s="400" t="str">
        <f>IF(AND('Mapa final'!$K$85="Media",'Mapa final'!$O$85="Mayor"),CONCATENATE("R",'Mapa final'!$A$85),"")</f>
        <v/>
      </c>
      <c r="AQ56" s="400"/>
      <c r="AR56" s="400" t="str">
        <f>IF(AND('Mapa final'!$K$88="Media",'Mapa final'!$O$88="Mayor"),CONCATENATE("R",'Mapa final'!$A$88),"")</f>
        <v>R28</v>
      </c>
      <c r="AS56" s="400"/>
      <c r="AT56" s="400" t="str">
        <f>IF(AND('Mapa final'!$K$91="Media",'Mapa final'!$O$91="Mayor"),CONCATENATE("R",'Mapa final'!$A$91),"")</f>
        <v>R29</v>
      </c>
      <c r="AU56" s="400"/>
      <c r="AV56" s="400" t="str">
        <f>IF(AND('Mapa final'!$K$94="Media",'Mapa final'!$O$94="Mayor"),CONCATENATE("R",'Mapa final'!$A$94),"")</f>
        <v/>
      </c>
      <c r="AW56" s="440"/>
      <c r="AX56" s="432" t="str">
        <f>IF(AND('Mapa final'!$K$82="Media",'Mapa final'!$O$82="Catastrófico"),CONCATENATE("R",'Mapa final'!$A$82),"")</f>
        <v/>
      </c>
      <c r="AY56" s="430"/>
      <c r="AZ56" s="430" t="str">
        <f>IF(AND('Mapa final'!$K$85="Media",'Mapa final'!$O$85="Catastrófico"),CONCATENATE("R",'Mapa final'!$A$85),"")</f>
        <v/>
      </c>
      <c r="BA56" s="430"/>
      <c r="BB56" s="430" t="str">
        <f>IF(AND('Mapa final'!$K$88="Media",'Mapa final'!$O$88="Catastrófico"),CONCATENATE("R",'Mapa final'!$A$88),"")</f>
        <v/>
      </c>
      <c r="BC56" s="430"/>
      <c r="BD56" s="430" t="str">
        <f>IF(AND('Mapa final'!$K$91="Media",'Mapa final'!$O$91="Catastrófico"),CONCATENATE("R",'Mapa final'!$A$91),"")</f>
        <v/>
      </c>
      <c r="BE56" s="430"/>
      <c r="BF56" s="430" t="str">
        <f>IF(AND('Mapa final'!$K$94="Media",'Mapa final'!$O$94="Catastrófico"),CONCATENATE("R",'Mapa final'!$A$94),"")</f>
        <v/>
      </c>
      <c r="BG56" s="431"/>
      <c r="BH56" s="58"/>
      <c r="BI56" s="472"/>
      <c r="BJ56" s="473"/>
      <c r="BK56" s="473"/>
      <c r="BL56" s="473"/>
      <c r="BM56" s="473"/>
      <c r="BN56" s="474"/>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row>
    <row r="57" spans="1:100" ht="15" customHeight="1" x14ac:dyDescent="0.25">
      <c r="A57" s="58"/>
      <c r="B57" s="282"/>
      <c r="C57" s="282"/>
      <c r="D57" s="283"/>
      <c r="E57" s="418"/>
      <c r="F57" s="419"/>
      <c r="G57" s="419"/>
      <c r="H57" s="419"/>
      <c r="I57" s="424"/>
      <c r="J57" s="407"/>
      <c r="K57" s="408"/>
      <c r="L57" s="408"/>
      <c r="M57" s="408"/>
      <c r="N57" s="408"/>
      <c r="O57" s="408"/>
      <c r="P57" s="408"/>
      <c r="Q57" s="408"/>
      <c r="R57" s="408"/>
      <c r="S57" s="411"/>
      <c r="T57" s="407"/>
      <c r="U57" s="408"/>
      <c r="V57" s="408"/>
      <c r="W57" s="408"/>
      <c r="X57" s="408"/>
      <c r="Y57" s="408"/>
      <c r="Z57" s="408"/>
      <c r="AA57" s="408"/>
      <c r="AB57" s="408"/>
      <c r="AC57" s="411"/>
      <c r="AD57" s="407"/>
      <c r="AE57" s="408"/>
      <c r="AF57" s="408"/>
      <c r="AG57" s="408"/>
      <c r="AH57" s="408"/>
      <c r="AI57" s="408"/>
      <c r="AJ57" s="408"/>
      <c r="AK57" s="408"/>
      <c r="AL57" s="408"/>
      <c r="AM57" s="411"/>
      <c r="AN57" s="441"/>
      <c r="AO57" s="400"/>
      <c r="AP57" s="400"/>
      <c r="AQ57" s="400"/>
      <c r="AR57" s="400"/>
      <c r="AS57" s="400"/>
      <c r="AT57" s="400"/>
      <c r="AU57" s="400"/>
      <c r="AV57" s="400"/>
      <c r="AW57" s="440"/>
      <c r="AX57" s="432"/>
      <c r="AY57" s="430"/>
      <c r="AZ57" s="430"/>
      <c r="BA57" s="430"/>
      <c r="BB57" s="430"/>
      <c r="BC57" s="430"/>
      <c r="BD57" s="430"/>
      <c r="BE57" s="430"/>
      <c r="BF57" s="430"/>
      <c r="BG57" s="431"/>
      <c r="BH57" s="58"/>
      <c r="BI57" s="472"/>
      <c r="BJ57" s="473"/>
      <c r="BK57" s="473"/>
      <c r="BL57" s="473"/>
      <c r="BM57" s="473"/>
      <c r="BN57" s="474"/>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row>
    <row r="58" spans="1:100" ht="15" customHeight="1" x14ac:dyDescent="0.25">
      <c r="A58" s="58"/>
      <c r="B58" s="282"/>
      <c r="C58" s="282"/>
      <c r="D58" s="283"/>
      <c r="E58" s="418"/>
      <c r="F58" s="419"/>
      <c r="G58" s="419"/>
      <c r="H58" s="419"/>
      <c r="I58" s="424"/>
      <c r="J58" s="407" t="str">
        <f>IF(AND('Mapa final'!$K$97="Media",'Mapa final'!$O$97="Leve"),CONCATENATE("R",'Mapa final'!$A$97),"")</f>
        <v/>
      </c>
      <c r="K58" s="408"/>
      <c r="L58" s="408" t="str">
        <f>IF(AND('Mapa final'!$K$100="Media",'Mapa final'!$O$100="Leve"),CONCATENATE("R",'Mapa final'!$A$100),"")</f>
        <v/>
      </c>
      <c r="M58" s="408"/>
      <c r="N58" s="408" t="str">
        <f>IF(AND('Mapa final'!$K$103="Media",'Mapa final'!$O$103="Leve"),CONCATENATE("R",'Mapa final'!$A$103),"")</f>
        <v/>
      </c>
      <c r="O58" s="408"/>
      <c r="P58" s="408" t="str">
        <f>IF(AND('Mapa final'!$K$106="Media",'Mapa final'!$O$106="Leve"),CONCATENATE("R",'Mapa final'!$A$106),"")</f>
        <v/>
      </c>
      <c r="Q58" s="408"/>
      <c r="R58" s="408" t="str">
        <f>IF(AND('Mapa final'!$K$109="Media",'Mapa final'!$O$109="Leve"),CONCATENATE("R",'Mapa final'!$A$109),"")</f>
        <v/>
      </c>
      <c r="S58" s="411"/>
      <c r="T58" s="407" t="str">
        <f>IF(AND('Mapa final'!$K$97="Media",'Mapa final'!$O$97="Menor"),CONCATENATE("R",'Mapa final'!$A$97),"")</f>
        <v/>
      </c>
      <c r="U58" s="408"/>
      <c r="V58" s="408" t="str">
        <f>IF(AND('Mapa final'!$K$100="Media",'Mapa final'!$O$100="Menor"),CONCATENATE("R",'Mapa final'!$A$100),"")</f>
        <v/>
      </c>
      <c r="W58" s="408"/>
      <c r="X58" s="408" t="str">
        <f>IF(AND('Mapa final'!$K$103="Media",'Mapa final'!$O$103="Menor"),CONCATENATE("R",'Mapa final'!$A$103),"")</f>
        <v/>
      </c>
      <c r="Y58" s="408"/>
      <c r="Z58" s="408" t="str">
        <f>IF(AND('Mapa final'!$K$106="Media",'Mapa final'!$O$106="Menor"),CONCATENATE("R",'Mapa final'!$A$106),"")</f>
        <v/>
      </c>
      <c r="AA58" s="408"/>
      <c r="AB58" s="408" t="str">
        <f>IF(AND('Mapa final'!$K$109="Media",'Mapa final'!$O$109="Menor"),CONCATENATE("R",'Mapa final'!$A$109),"")</f>
        <v/>
      </c>
      <c r="AC58" s="411"/>
      <c r="AD58" s="407" t="str">
        <f>IF(AND('Mapa final'!$K$97="Media",'Mapa final'!$O$97="Moderado"),CONCATENATE("R",'Mapa final'!$A$97),"")</f>
        <v/>
      </c>
      <c r="AE58" s="408"/>
      <c r="AF58" s="408" t="str">
        <f>IF(AND('Mapa final'!$K$100="Media",'Mapa final'!$O$100="Moderado"),CONCATENATE("R",'Mapa final'!$A$100),"")</f>
        <v/>
      </c>
      <c r="AG58" s="408"/>
      <c r="AH58" s="408" t="str">
        <f>IF(AND('Mapa final'!$K$103="Media",'Mapa final'!$O$103="Moderado"),CONCATENATE("R",'Mapa final'!$A$103),"")</f>
        <v/>
      </c>
      <c r="AI58" s="408"/>
      <c r="AJ58" s="408" t="str">
        <f>IF(AND('Mapa final'!$K$106="Media",'Mapa final'!$O$106="Moderado"),CONCATENATE("R",'Mapa final'!$A$106),"")</f>
        <v>R34</v>
      </c>
      <c r="AK58" s="408"/>
      <c r="AL58" s="408" t="str">
        <f>IF(AND('Mapa final'!$K$109="Media",'Mapa final'!$O$109="Moderado"),CONCATENATE("R",'Mapa final'!$A$109),"")</f>
        <v>R35</v>
      </c>
      <c r="AM58" s="411"/>
      <c r="AN58" s="441" t="str">
        <f>IF(AND('Mapa final'!$K$97="Media",'Mapa final'!$O$97="Mayor"),CONCATENATE("R",'Mapa final'!$A$97),"")</f>
        <v/>
      </c>
      <c r="AO58" s="400"/>
      <c r="AP58" s="400" t="str">
        <f>IF(AND('Mapa final'!$K$100="Media",'Mapa final'!$O$100="Mayor"),CONCATENATE("R",'Mapa final'!$A$100),"")</f>
        <v/>
      </c>
      <c r="AQ58" s="400"/>
      <c r="AR58" s="400" t="str">
        <f>IF(AND('Mapa final'!$K$103="Media",'Mapa final'!$O$103="Mayor"),CONCATENATE("R",'Mapa final'!$A$103),"")</f>
        <v/>
      </c>
      <c r="AS58" s="400"/>
      <c r="AT58" s="400" t="str">
        <f>IF(AND('Mapa final'!$K$106="Media",'Mapa final'!$O$106="Mayor"),CONCATENATE("R",'Mapa final'!$A$106),"")</f>
        <v/>
      </c>
      <c r="AU58" s="400"/>
      <c r="AV58" s="400" t="str">
        <f>IF(AND('Mapa final'!$K$109="Media",'Mapa final'!$O$109="Mayor"),CONCATENATE("R",'Mapa final'!$A$109),"")</f>
        <v/>
      </c>
      <c r="AW58" s="440"/>
      <c r="AX58" s="432" t="str">
        <f>IF(AND('Mapa final'!$K$97="Media",'Mapa final'!$O$97="Catastrófico"),CONCATENATE("R",'Mapa final'!$A$97),"")</f>
        <v/>
      </c>
      <c r="AY58" s="430"/>
      <c r="AZ58" s="430" t="str">
        <f>IF(AND('Mapa final'!$K$100="Media",'Mapa final'!$O$100="Catastrófico"),CONCATENATE("R",'Mapa final'!$A$100),"")</f>
        <v/>
      </c>
      <c r="BA58" s="430"/>
      <c r="BB58" s="430" t="str">
        <f>IF(AND('Mapa final'!$K$103="Media",'Mapa final'!$O$103="Catastrófico"),CONCATENATE("R",'Mapa final'!$A$103),"")</f>
        <v/>
      </c>
      <c r="BC58" s="430"/>
      <c r="BD58" s="430" t="str">
        <f>IF(AND('Mapa final'!$K$106="Media",'Mapa final'!$O$106="Catastrófico"),CONCATENATE("R",'Mapa final'!$A$106),"")</f>
        <v/>
      </c>
      <c r="BE58" s="430"/>
      <c r="BF58" s="430" t="str">
        <f>IF(AND('Mapa final'!$K$109="Media",'Mapa final'!$O$109="Catastrófico"),CONCATENATE("R",'Mapa final'!$A$109),"")</f>
        <v/>
      </c>
      <c r="BG58" s="431"/>
      <c r="BH58" s="58"/>
      <c r="BI58" s="472"/>
      <c r="BJ58" s="473"/>
      <c r="BK58" s="473"/>
      <c r="BL58" s="473"/>
      <c r="BM58" s="473"/>
      <c r="BN58" s="474"/>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row>
    <row r="59" spans="1:100" ht="15" customHeight="1" x14ac:dyDescent="0.25">
      <c r="A59" s="58"/>
      <c r="B59" s="282"/>
      <c r="C59" s="282"/>
      <c r="D59" s="283"/>
      <c r="E59" s="418"/>
      <c r="F59" s="419"/>
      <c r="G59" s="419"/>
      <c r="H59" s="419"/>
      <c r="I59" s="424"/>
      <c r="J59" s="407"/>
      <c r="K59" s="408"/>
      <c r="L59" s="408"/>
      <c r="M59" s="408"/>
      <c r="N59" s="408"/>
      <c r="O59" s="408"/>
      <c r="P59" s="408"/>
      <c r="Q59" s="408"/>
      <c r="R59" s="408"/>
      <c r="S59" s="411"/>
      <c r="T59" s="407"/>
      <c r="U59" s="408"/>
      <c r="V59" s="408"/>
      <c r="W59" s="408"/>
      <c r="X59" s="408"/>
      <c r="Y59" s="408"/>
      <c r="Z59" s="408"/>
      <c r="AA59" s="408"/>
      <c r="AB59" s="408"/>
      <c r="AC59" s="411"/>
      <c r="AD59" s="407"/>
      <c r="AE59" s="408"/>
      <c r="AF59" s="408"/>
      <c r="AG59" s="408"/>
      <c r="AH59" s="408"/>
      <c r="AI59" s="408"/>
      <c r="AJ59" s="408"/>
      <c r="AK59" s="408"/>
      <c r="AL59" s="408"/>
      <c r="AM59" s="411"/>
      <c r="AN59" s="441"/>
      <c r="AO59" s="400"/>
      <c r="AP59" s="400"/>
      <c r="AQ59" s="400"/>
      <c r="AR59" s="400"/>
      <c r="AS59" s="400"/>
      <c r="AT59" s="400"/>
      <c r="AU59" s="400"/>
      <c r="AV59" s="400"/>
      <c r="AW59" s="440"/>
      <c r="AX59" s="432"/>
      <c r="AY59" s="430"/>
      <c r="AZ59" s="430"/>
      <c r="BA59" s="430"/>
      <c r="BB59" s="430"/>
      <c r="BC59" s="430"/>
      <c r="BD59" s="430"/>
      <c r="BE59" s="430"/>
      <c r="BF59" s="430"/>
      <c r="BG59" s="431"/>
      <c r="BH59" s="58"/>
      <c r="BI59" s="472"/>
      <c r="BJ59" s="473"/>
      <c r="BK59" s="473"/>
      <c r="BL59" s="473"/>
      <c r="BM59" s="473"/>
      <c r="BN59" s="474"/>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row>
    <row r="60" spans="1:100" ht="15" customHeight="1" x14ac:dyDescent="0.25">
      <c r="A60" s="58"/>
      <c r="B60" s="282"/>
      <c r="C60" s="282"/>
      <c r="D60" s="283"/>
      <c r="E60" s="418"/>
      <c r="F60" s="419"/>
      <c r="G60" s="419"/>
      <c r="H60" s="419"/>
      <c r="I60" s="424"/>
      <c r="J60" s="407" t="str">
        <f>IF(AND('Mapa final'!$K$112="Media",'Mapa final'!$O$112="Leve"),CONCATENATE("R",'Mapa final'!$A$112),"")</f>
        <v/>
      </c>
      <c r="K60" s="408"/>
      <c r="L60" s="408" t="str">
        <f>IF(AND('Mapa final'!$K$115="Media",'Mapa final'!$O$115="Leve"),CONCATENATE("R",'Mapa final'!$A$115),"")</f>
        <v/>
      </c>
      <c r="M60" s="408"/>
      <c r="N60" s="408" t="str">
        <f>IF(AND('Mapa final'!$K$118="Media",'Mapa final'!$O$118="Leve"),CONCATENATE("R",'Mapa final'!$A$118),"")</f>
        <v/>
      </c>
      <c r="O60" s="408"/>
      <c r="P60" s="408" t="str">
        <f>IF(AND('Mapa final'!$K$121="Media",'Mapa final'!$O$121="Leve"),CONCATENATE("R",'Mapa final'!$A$121),"")</f>
        <v/>
      </c>
      <c r="Q60" s="408"/>
      <c r="R60" s="408" t="str">
        <f>IF(AND('Mapa final'!$K$124="Media",'Mapa final'!$O$124="Leve"),CONCATENATE("R",'Mapa final'!$A$124),"")</f>
        <v/>
      </c>
      <c r="S60" s="411"/>
      <c r="T60" s="407" t="str">
        <f>IF(AND('Mapa final'!$K$112="Media",'Mapa final'!$O$112="Menor"),CONCATENATE("R",'Mapa final'!$A$112),"")</f>
        <v/>
      </c>
      <c r="U60" s="408"/>
      <c r="V60" s="408" t="str">
        <f>IF(AND('Mapa final'!$K$115="Media",'Mapa final'!$O$115="Menor"),CONCATENATE("R",'Mapa final'!$A$115),"")</f>
        <v>R37</v>
      </c>
      <c r="W60" s="408"/>
      <c r="X60" s="408" t="str">
        <f>IF(AND('Mapa final'!$K$118="Media",'Mapa final'!$O$118="Menor"),CONCATENATE("R",'Mapa final'!$A$118),"")</f>
        <v/>
      </c>
      <c r="Y60" s="408"/>
      <c r="Z60" s="408" t="str">
        <f>IF(AND('Mapa final'!$K$121="Media",'Mapa final'!$O$121="Menor"),CONCATENATE("R",'Mapa final'!$A$121),"")</f>
        <v/>
      </c>
      <c r="AA60" s="408"/>
      <c r="AB60" s="408" t="str">
        <f>IF(AND('Mapa final'!$K$124="Media",'Mapa final'!$O$124="Menor"),CONCATENATE("R",'Mapa final'!$A$124),"")</f>
        <v/>
      </c>
      <c r="AC60" s="411"/>
      <c r="AD60" s="407" t="str">
        <f>IF(AND('Mapa final'!$K$112="Media",'Mapa final'!$O$112="Moderado"),CONCATENATE("R",'Mapa final'!$A$112),"")</f>
        <v/>
      </c>
      <c r="AE60" s="408"/>
      <c r="AF60" s="408" t="str">
        <f>IF(AND('Mapa final'!$K$115="Media",'Mapa final'!$O$115="Moderado"),CONCATENATE("R",'Mapa final'!$A$115),"")</f>
        <v/>
      </c>
      <c r="AG60" s="408"/>
      <c r="AH60" s="408" t="str">
        <f>IF(AND('Mapa final'!$K$118="Media",'Mapa final'!$O$118="Moderado"),CONCATENATE("R",'Mapa final'!$A$118),"")</f>
        <v/>
      </c>
      <c r="AI60" s="408"/>
      <c r="AJ60" s="408" t="str">
        <f>IF(AND('Mapa final'!$K$121="Media",'Mapa final'!$O$121="Moderado"),CONCATENATE("R",'Mapa final'!$A$121),"")</f>
        <v/>
      </c>
      <c r="AK60" s="408"/>
      <c r="AL60" s="408" t="str">
        <f>IF(AND('Mapa final'!$K$124="Media",'Mapa final'!$O$124="Moderado"),CONCATENATE("R",'Mapa final'!$A$124),"")</f>
        <v>R40</v>
      </c>
      <c r="AM60" s="411"/>
      <c r="AN60" s="441" t="str">
        <f>IF(AND('Mapa final'!$K$112="Media",'Mapa final'!$O$112="Mayor"),CONCATENATE("R",'Mapa final'!$A$112),"")</f>
        <v>R36</v>
      </c>
      <c r="AO60" s="400"/>
      <c r="AP60" s="400" t="str">
        <f>IF(AND('Mapa final'!$K$115="Media",'Mapa final'!$O$115="Mayor"),CONCATENATE("R",'Mapa final'!$A$115),"")</f>
        <v/>
      </c>
      <c r="AQ60" s="400"/>
      <c r="AR60" s="400" t="str">
        <f>IF(AND('Mapa final'!$K$118="Media",'Mapa final'!$O$118="Mayor"),CONCATENATE("R",'Mapa final'!$A$118),"")</f>
        <v/>
      </c>
      <c r="AS60" s="400"/>
      <c r="AT60" s="400" t="str">
        <f>IF(AND('Mapa final'!$K$121="Media",'Mapa final'!$O$121="Mayor"),CONCATENATE("R",'Mapa final'!$A$121),"")</f>
        <v/>
      </c>
      <c r="AU60" s="400"/>
      <c r="AV60" s="400" t="str">
        <f>IF(AND('Mapa final'!$K$124="Media",'Mapa final'!$O$124="Mayor"),CONCATENATE("R",'Mapa final'!$A$124),"")</f>
        <v/>
      </c>
      <c r="AW60" s="440"/>
      <c r="AX60" s="432" t="str">
        <f>IF(AND('Mapa final'!$K$112="Media",'Mapa final'!$O$112="Catastrófico"),CONCATENATE("R",'Mapa final'!$A$112),"")</f>
        <v/>
      </c>
      <c r="AY60" s="430"/>
      <c r="AZ60" s="430" t="str">
        <f>IF(AND('Mapa final'!$K$115="Media",'Mapa final'!$O$115="Catastrófico"),CONCATENATE("R",'Mapa final'!$A$115),"")</f>
        <v/>
      </c>
      <c r="BA60" s="430"/>
      <c r="BB60" s="430" t="str">
        <f>IF(AND('Mapa final'!$K$118="Media",'Mapa final'!$O$118="Catastrófico"),CONCATENATE("R",'Mapa final'!$A$118),"")</f>
        <v/>
      </c>
      <c r="BC60" s="430"/>
      <c r="BD60" s="430" t="str">
        <f>IF(AND('Mapa final'!$K$121="Media",'Mapa final'!$O$121="Catastrófico"),CONCATENATE("R",'Mapa final'!$A$121),"")</f>
        <v/>
      </c>
      <c r="BE60" s="430"/>
      <c r="BF60" s="430" t="str">
        <f>IF(AND('Mapa final'!$K$124="Media",'Mapa final'!$O$124="Catastrófico"),CONCATENATE("R",'Mapa final'!$A$124),"")</f>
        <v/>
      </c>
      <c r="BG60" s="431"/>
      <c r="BH60" s="58"/>
      <c r="BI60" s="472"/>
      <c r="BJ60" s="473"/>
      <c r="BK60" s="473"/>
      <c r="BL60" s="473"/>
      <c r="BM60" s="473"/>
      <c r="BN60" s="474"/>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row>
    <row r="61" spans="1:100" ht="15" customHeight="1" x14ac:dyDescent="0.25">
      <c r="A61" s="58"/>
      <c r="B61" s="282"/>
      <c r="C61" s="282"/>
      <c r="D61" s="283"/>
      <c r="E61" s="418"/>
      <c r="F61" s="419"/>
      <c r="G61" s="419"/>
      <c r="H61" s="419"/>
      <c r="I61" s="424"/>
      <c r="J61" s="407"/>
      <c r="K61" s="408"/>
      <c r="L61" s="408"/>
      <c r="M61" s="408"/>
      <c r="N61" s="408"/>
      <c r="O61" s="408"/>
      <c r="P61" s="408"/>
      <c r="Q61" s="408"/>
      <c r="R61" s="408"/>
      <c r="S61" s="411"/>
      <c r="T61" s="407"/>
      <c r="U61" s="408"/>
      <c r="V61" s="408"/>
      <c r="W61" s="408"/>
      <c r="X61" s="408"/>
      <c r="Y61" s="408"/>
      <c r="Z61" s="408"/>
      <c r="AA61" s="408"/>
      <c r="AB61" s="408"/>
      <c r="AC61" s="411"/>
      <c r="AD61" s="407"/>
      <c r="AE61" s="408"/>
      <c r="AF61" s="408"/>
      <c r="AG61" s="408"/>
      <c r="AH61" s="408"/>
      <c r="AI61" s="408"/>
      <c r="AJ61" s="408"/>
      <c r="AK61" s="408"/>
      <c r="AL61" s="408"/>
      <c r="AM61" s="411"/>
      <c r="AN61" s="441"/>
      <c r="AO61" s="400"/>
      <c r="AP61" s="400"/>
      <c r="AQ61" s="400"/>
      <c r="AR61" s="400"/>
      <c r="AS61" s="400"/>
      <c r="AT61" s="400"/>
      <c r="AU61" s="400"/>
      <c r="AV61" s="400"/>
      <c r="AW61" s="440"/>
      <c r="AX61" s="432"/>
      <c r="AY61" s="430"/>
      <c r="AZ61" s="430"/>
      <c r="BA61" s="430"/>
      <c r="BB61" s="430"/>
      <c r="BC61" s="430"/>
      <c r="BD61" s="430"/>
      <c r="BE61" s="430"/>
      <c r="BF61" s="430"/>
      <c r="BG61" s="431"/>
      <c r="BH61" s="58"/>
      <c r="BI61" s="472"/>
      <c r="BJ61" s="473"/>
      <c r="BK61" s="473"/>
      <c r="BL61" s="473"/>
      <c r="BM61" s="473"/>
      <c r="BN61" s="474"/>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row>
    <row r="62" spans="1:100" ht="15" customHeight="1" x14ac:dyDescent="0.25">
      <c r="A62" s="58"/>
      <c r="B62" s="282"/>
      <c r="C62" s="282"/>
      <c r="D62" s="283"/>
      <c r="E62" s="418"/>
      <c r="F62" s="419"/>
      <c r="G62" s="419"/>
      <c r="H62" s="419"/>
      <c r="I62" s="424"/>
      <c r="J62" s="407" t="str">
        <f>IF(AND('Mapa final'!$K$127="Media",'Mapa final'!$O$127="Leve"),CONCATENATE("R",'Mapa final'!$A$127),"")</f>
        <v/>
      </c>
      <c r="K62" s="408"/>
      <c r="L62" s="408" t="str">
        <f>IF(AND('Mapa final'!$K$130="Media",'Mapa final'!$O$130="Leve"),CONCATENATE("R",'Mapa final'!$A$130),"")</f>
        <v/>
      </c>
      <c r="M62" s="408"/>
      <c r="N62" s="408" t="str">
        <f>IF(AND('Mapa final'!$K$133="Media",'Mapa final'!$O$133="Leve"),CONCATENATE("R",'Mapa final'!$A$133),"")</f>
        <v/>
      </c>
      <c r="O62" s="408"/>
      <c r="P62" s="408" t="str">
        <f>IF(AND('Mapa final'!$K$136="Media",'Mapa final'!$O$136="Leve"),CONCATENATE("R",'Mapa final'!$A$136),"")</f>
        <v/>
      </c>
      <c r="Q62" s="408"/>
      <c r="R62" s="408" t="str">
        <f>IF(AND('Mapa final'!$K$139="Media",'Mapa final'!$O$139="Leve"),CONCATENATE("R",'Mapa final'!$A$139),"")</f>
        <v>R45</v>
      </c>
      <c r="S62" s="411"/>
      <c r="T62" s="407" t="str">
        <f>IF(AND('Mapa final'!$K$127="Media",'Mapa final'!$O$127="Menor"),CONCATENATE("R",'Mapa final'!$A$127),"")</f>
        <v/>
      </c>
      <c r="U62" s="408"/>
      <c r="V62" s="408" t="str">
        <f>IF(AND('Mapa final'!$K$130="Media",'Mapa final'!$O$130="Menor"),CONCATENATE("R",'Mapa final'!$A$130),"")</f>
        <v/>
      </c>
      <c r="W62" s="408"/>
      <c r="X62" s="408" t="str">
        <f>IF(AND('Mapa final'!$K$133="Media",'Mapa final'!$O$133="Menor"),CONCATENATE("R",'Mapa final'!$A$133),"")</f>
        <v/>
      </c>
      <c r="Y62" s="408"/>
      <c r="Z62" s="408" t="str">
        <f>IF(AND('Mapa final'!$K$136="Media",'Mapa final'!$O$136="Menor"),CONCATENATE("R",'Mapa final'!$A$136),"")</f>
        <v/>
      </c>
      <c r="AA62" s="408"/>
      <c r="AB62" s="408" t="str">
        <f>IF(AND('Mapa final'!$K$139="Media",'Mapa final'!$O$139="Menor"),CONCATENATE("R",'Mapa final'!$A$139),"")</f>
        <v/>
      </c>
      <c r="AC62" s="411"/>
      <c r="AD62" s="407" t="str">
        <f>IF(AND('Mapa final'!$K$127="Media",'Mapa final'!$O$127="Moderado"),CONCATENATE("R",'Mapa final'!$A$127),"")</f>
        <v>R41</v>
      </c>
      <c r="AE62" s="408"/>
      <c r="AF62" s="408" t="str">
        <f>IF(AND('Mapa final'!$K$130="Media",'Mapa final'!$O$130="Moderado"),CONCATENATE("R",'Mapa final'!$A$130),"")</f>
        <v/>
      </c>
      <c r="AG62" s="408"/>
      <c r="AH62" s="408" t="str">
        <f>IF(AND('Mapa final'!$K$133="Media",'Mapa final'!$O$133="Moderado"),CONCATENATE("R",'Mapa final'!$A$133),"")</f>
        <v/>
      </c>
      <c r="AI62" s="408"/>
      <c r="AJ62" s="408" t="str">
        <f>IF(AND('Mapa final'!$K$136="Media",'Mapa final'!$O$136="Moderado"),CONCATENATE("R",'Mapa final'!$A$136),"")</f>
        <v>R44</v>
      </c>
      <c r="AK62" s="408"/>
      <c r="AL62" s="408" t="str">
        <f>IF(AND('Mapa final'!$K$139="Media",'Mapa final'!$O$139="Moderado"),CONCATENATE("R",'Mapa final'!$A$139),"")</f>
        <v/>
      </c>
      <c r="AM62" s="411"/>
      <c r="AN62" s="441" t="str">
        <f>IF(AND('Mapa final'!$K$127="Media",'Mapa final'!$O$127="Mayor"),CONCATENATE("R",'Mapa final'!$A$127),"")</f>
        <v/>
      </c>
      <c r="AO62" s="400"/>
      <c r="AP62" s="400" t="str">
        <f>IF(AND('Mapa final'!$K$130="Media",'Mapa final'!$O$130="Mayor"),CONCATENATE("R",'Mapa final'!$A$130),"")</f>
        <v/>
      </c>
      <c r="AQ62" s="400"/>
      <c r="AR62" s="400" t="str">
        <f>IF(AND('Mapa final'!$K$133="Media",'Mapa final'!$O$133="Mayor"),CONCATENATE("R",'Mapa final'!$A$133),"")</f>
        <v>R43</v>
      </c>
      <c r="AS62" s="400"/>
      <c r="AT62" s="400" t="str">
        <f>IF(AND('Mapa final'!$K$136="Media",'Mapa final'!$O$136="Mayor"),CONCATENATE("R",'Mapa final'!$A$136),"")</f>
        <v/>
      </c>
      <c r="AU62" s="400"/>
      <c r="AV62" s="400" t="str">
        <f>IF(AND('Mapa final'!$K$139="Media",'Mapa final'!$O$139="Mayor"),CONCATENATE("R",'Mapa final'!$A$139),"")</f>
        <v/>
      </c>
      <c r="AW62" s="440"/>
      <c r="AX62" s="432" t="str">
        <f>IF(AND('Mapa final'!$K$127="Media",'Mapa final'!$O$127="Catastrófico"),CONCATENATE("R",'Mapa final'!$A$127),"")</f>
        <v/>
      </c>
      <c r="AY62" s="430"/>
      <c r="AZ62" s="430" t="str">
        <f>IF(AND('Mapa final'!$K$130="Media",'Mapa final'!$O$130="Catastrófico"),CONCATENATE("R",'Mapa final'!$A$130),"")</f>
        <v/>
      </c>
      <c r="BA62" s="430"/>
      <c r="BB62" s="430" t="str">
        <f>IF(AND('Mapa final'!$K$133="Media",'Mapa final'!$O$133="Catastrófico"),CONCATENATE("R",'Mapa final'!$A$133),"")</f>
        <v/>
      </c>
      <c r="BC62" s="430"/>
      <c r="BD62" s="430" t="str">
        <f>IF(AND('Mapa final'!$K$136="Media",'Mapa final'!$O$136="Catastrófico"),CONCATENATE("R",'Mapa final'!$A$136),"")</f>
        <v/>
      </c>
      <c r="BE62" s="430"/>
      <c r="BF62" s="430" t="str">
        <f>IF(AND('Mapa final'!$K$139="Media",'Mapa final'!$O$139="Catastrófico"),CONCATENATE("R",'Mapa final'!$A$139),"")</f>
        <v/>
      </c>
      <c r="BG62" s="431"/>
      <c r="BH62" s="58"/>
      <c r="BI62" s="472"/>
      <c r="BJ62" s="473"/>
      <c r="BK62" s="473"/>
      <c r="BL62" s="473"/>
      <c r="BM62" s="473"/>
      <c r="BN62" s="474"/>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row>
    <row r="63" spans="1:100" ht="15" customHeight="1" x14ac:dyDescent="0.25">
      <c r="A63" s="58"/>
      <c r="B63" s="282"/>
      <c r="C63" s="282"/>
      <c r="D63" s="283"/>
      <c r="E63" s="418"/>
      <c r="F63" s="419"/>
      <c r="G63" s="419"/>
      <c r="H63" s="419"/>
      <c r="I63" s="424"/>
      <c r="J63" s="407"/>
      <c r="K63" s="408"/>
      <c r="L63" s="408"/>
      <c r="M63" s="408"/>
      <c r="N63" s="408"/>
      <c r="O63" s="408"/>
      <c r="P63" s="408"/>
      <c r="Q63" s="408"/>
      <c r="R63" s="408"/>
      <c r="S63" s="411"/>
      <c r="T63" s="407"/>
      <c r="U63" s="408"/>
      <c r="V63" s="408"/>
      <c r="W63" s="408"/>
      <c r="X63" s="408"/>
      <c r="Y63" s="408"/>
      <c r="Z63" s="408"/>
      <c r="AA63" s="408"/>
      <c r="AB63" s="408"/>
      <c r="AC63" s="411"/>
      <c r="AD63" s="407"/>
      <c r="AE63" s="408"/>
      <c r="AF63" s="408"/>
      <c r="AG63" s="408"/>
      <c r="AH63" s="408"/>
      <c r="AI63" s="408"/>
      <c r="AJ63" s="408"/>
      <c r="AK63" s="408"/>
      <c r="AL63" s="408"/>
      <c r="AM63" s="411"/>
      <c r="AN63" s="441"/>
      <c r="AO63" s="400"/>
      <c r="AP63" s="400"/>
      <c r="AQ63" s="400"/>
      <c r="AR63" s="400"/>
      <c r="AS63" s="400"/>
      <c r="AT63" s="400"/>
      <c r="AU63" s="400"/>
      <c r="AV63" s="400"/>
      <c r="AW63" s="440"/>
      <c r="AX63" s="432"/>
      <c r="AY63" s="430"/>
      <c r="AZ63" s="430"/>
      <c r="BA63" s="430"/>
      <c r="BB63" s="430"/>
      <c r="BC63" s="430"/>
      <c r="BD63" s="430"/>
      <c r="BE63" s="430"/>
      <c r="BF63" s="430"/>
      <c r="BG63" s="431"/>
      <c r="BH63" s="58"/>
      <c r="BI63" s="472"/>
      <c r="BJ63" s="473"/>
      <c r="BK63" s="473"/>
      <c r="BL63" s="473"/>
      <c r="BM63" s="473"/>
      <c r="BN63" s="474"/>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row>
    <row r="64" spans="1:100" ht="15" customHeight="1" x14ac:dyDescent="0.25">
      <c r="A64" s="58"/>
      <c r="B64" s="282"/>
      <c r="C64" s="282"/>
      <c r="D64" s="283"/>
      <c r="E64" s="418"/>
      <c r="F64" s="419"/>
      <c r="G64" s="419"/>
      <c r="H64" s="419"/>
      <c r="I64" s="424"/>
      <c r="J64" s="407" t="str">
        <f>IF(AND('Mapa final'!$K$142="Media",'Mapa final'!$O$142="Leve"),CONCATENATE("R",'Mapa final'!$A$142),"")</f>
        <v/>
      </c>
      <c r="K64" s="408"/>
      <c r="L64" s="408" t="str">
        <f>IF(AND('Mapa final'!$K$145="Media",'Mapa final'!$O$145="Leve"),CONCATENATE("R",'Mapa final'!$A$145),"")</f>
        <v/>
      </c>
      <c r="M64" s="408"/>
      <c r="N64" s="408" t="str">
        <f>IF(AND('Mapa final'!$K$148="Media",'Mapa final'!$O$148="Leve"),CONCATENATE("R",'Mapa final'!$A$148),"")</f>
        <v/>
      </c>
      <c r="O64" s="408"/>
      <c r="P64" s="408" t="str">
        <f>IF(AND('Mapa final'!$K$151="Media",'Mapa final'!$O$151="Leve"),CONCATENATE("R",'Mapa final'!$A$151),"")</f>
        <v/>
      </c>
      <c r="Q64" s="408"/>
      <c r="R64" s="408" t="str">
        <f>IF(AND('Mapa final'!$K$154="Media",'Mapa final'!$O$154="Leve"),CONCATENATE("R",'Mapa final'!$A$154),"")</f>
        <v/>
      </c>
      <c r="S64" s="411"/>
      <c r="T64" s="407" t="str">
        <f>IF(AND('Mapa final'!$K$142="Media",'Mapa final'!$O$142="Menor"),CONCATENATE("R",'Mapa final'!$A$142),"")</f>
        <v/>
      </c>
      <c r="U64" s="408"/>
      <c r="V64" s="408" t="str">
        <f>IF(AND('Mapa final'!$K$145="Media",'Mapa final'!$O$145="Menor"),CONCATENATE("R",'Mapa final'!$A$145),"")</f>
        <v/>
      </c>
      <c r="W64" s="408"/>
      <c r="X64" s="408" t="str">
        <f>IF(AND('Mapa final'!$K$148="Media",'Mapa final'!$O$148="Menor"),CONCATENATE("R",'Mapa final'!$A$148),"")</f>
        <v/>
      </c>
      <c r="Y64" s="408"/>
      <c r="Z64" s="408" t="str">
        <f>IF(AND('Mapa final'!$K$151="Media",'Mapa final'!$O$151="Menor"),CONCATENATE("R",'Mapa final'!$A$151),"")</f>
        <v/>
      </c>
      <c r="AA64" s="408"/>
      <c r="AB64" s="408" t="str">
        <f>IF(AND('Mapa final'!$K$154="Media",'Mapa final'!$O$154="Menor"),CONCATENATE("R",'Mapa final'!$A$154),"")</f>
        <v/>
      </c>
      <c r="AC64" s="411"/>
      <c r="AD64" s="407" t="str">
        <f>IF(AND('Mapa final'!$K$142="Media",'Mapa final'!$O$142="Moderado"),CONCATENATE("R",'Mapa final'!$A$142),"")</f>
        <v/>
      </c>
      <c r="AE64" s="408"/>
      <c r="AF64" s="408" t="str">
        <f>IF(AND('Mapa final'!$K$145="Media",'Mapa final'!$O$145="Moderado"),CONCATENATE("R",'Mapa final'!$A$145),"")</f>
        <v/>
      </c>
      <c r="AG64" s="408"/>
      <c r="AH64" s="408" t="str">
        <f>IF(AND('Mapa final'!$K$148="Media",'Mapa final'!$O$148="Moderado"),CONCATENATE("R",'Mapa final'!$A$148),"")</f>
        <v/>
      </c>
      <c r="AI64" s="408"/>
      <c r="AJ64" s="408" t="str">
        <f>IF(AND('Mapa final'!$K$151="Media",'Mapa final'!$O$151="Moderado"),CONCATENATE("R",'Mapa final'!$A$151),"")</f>
        <v/>
      </c>
      <c r="AK64" s="408"/>
      <c r="AL64" s="408" t="str">
        <f>IF(AND('Mapa final'!$K$154="Media",'Mapa final'!$O$154="Moderado"),CONCATENATE("R",'Mapa final'!$A$154),"")</f>
        <v/>
      </c>
      <c r="AM64" s="411"/>
      <c r="AN64" s="441" t="str">
        <f>IF(AND('Mapa final'!$K$142="Media",'Mapa final'!$O$142="Mayor"),CONCATENATE("R",'Mapa final'!$A$142),"")</f>
        <v/>
      </c>
      <c r="AO64" s="400"/>
      <c r="AP64" s="400" t="str">
        <f>IF(AND('Mapa final'!$K$145="Media",'Mapa final'!$O$145="Mayor"),CONCATENATE("R",'Mapa final'!$A$145),"")</f>
        <v/>
      </c>
      <c r="AQ64" s="400"/>
      <c r="AR64" s="400" t="str">
        <f>IF(AND('Mapa final'!$K$148="Media",'Mapa final'!$O$148="Mayor"),CONCATENATE("R",'Mapa final'!$A$148),"")</f>
        <v/>
      </c>
      <c r="AS64" s="400"/>
      <c r="AT64" s="400" t="str">
        <f>IF(AND('Mapa final'!$K$151="Media",'Mapa final'!$O$151="Mayor"),CONCATENATE("R",'Mapa final'!$A$151),"")</f>
        <v/>
      </c>
      <c r="AU64" s="400"/>
      <c r="AV64" s="400" t="str">
        <f>IF(AND('Mapa final'!$K$154="Media",'Mapa final'!$O$154="Mayor"),CONCATENATE("R",'Mapa final'!$A$154),"")</f>
        <v/>
      </c>
      <c r="AW64" s="440"/>
      <c r="AX64" s="432" t="str">
        <f>IF(AND('Mapa final'!$K$142="Media",'Mapa final'!$O$142="Catastrófico"),CONCATENATE("R",'Mapa final'!$A$142),"")</f>
        <v/>
      </c>
      <c r="AY64" s="430"/>
      <c r="AZ64" s="430" t="str">
        <f>IF(AND('Mapa final'!$K$145="Media",'Mapa final'!$O$145="Catastrófico"),CONCATENATE("R",'Mapa final'!$A$145),"")</f>
        <v/>
      </c>
      <c r="BA64" s="430"/>
      <c r="BB64" s="430" t="str">
        <f>IF(AND('Mapa final'!$K$148="Media",'Mapa final'!$O$148="Catastrófico"),CONCATENATE("R",'Mapa final'!$A$148),"")</f>
        <v/>
      </c>
      <c r="BC64" s="430"/>
      <c r="BD64" s="430" t="str">
        <f>IF(AND('Mapa final'!$K$151="Media",'Mapa final'!$O$151="Catastrófico"),CONCATENATE("R",'Mapa final'!$A$151),"")</f>
        <v/>
      </c>
      <c r="BE64" s="430"/>
      <c r="BF64" s="430" t="str">
        <f>IF(AND('Mapa final'!$K$154="Media",'Mapa final'!$O$154="Catastrófico"),CONCATENATE("R",'Mapa final'!$A$154),"")</f>
        <v/>
      </c>
      <c r="BG64" s="431"/>
      <c r="BH64" s="58"/>
      <c r="BI64" s="472"/>
      <c r="BJ64" s="473"/>
      <c r="BK64" s="473"/>
      <c r="BL64" s="473"/>
      <c r="BM64" s="473"/>
      <c r="BN64" s="474"/>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row>
    <row r="65" spans="1:100" ht="15.75" customHeight="1" thickBot="1" x14ac:dyDescent="0.3">
      <c r="A65" s="58"/>
      <c r="B65" s="282"/>
      <c r="C65" s="282"/>
      <c r="D65" s="283"/>
      <c r="E65" s="421"/>
      <c r="F65" s="422"/>
      <c r="G65" s="422"/>
      <c r="H65" s="422"/>
      <c r="I65" s="422"/>
      <c r="J65" s="409"/>
      <c r="K65" s="410"/>
      <c r="L65" s="410"/>
      <c r="M65" s="410"/>
      <c r="N65" s="410"/>
      <c r="O65" s="410"/>
      <c r="P65" s="410"/>
      <c r="Q65" s="410"/>
      <c r="R65" s="410"/>
      <c r="S65" s="412"/>
      <c r="T65" s="409"/>
      <c r="U65" s="410"/>
      <c r="V65" s="410"/>
      <c r="W65" s="410"/>
      <c r="X65" s="410"/>
      <c r="Y65" s="410"/>
      <c r="Z65" s="410"/>
      <c r="AA65" s="410"/>
      <c r="AB65" s="410"/>
      <c r="AC65" s="412"/>
      <c r="AD65" s="409"/>
      <c r="AE65" s="410"/>
      <c r="AF65" s="410"/>
      <c r="AG65" s="410"/>
      <c r="AH65" s="410"/>
      <c r="AI65" s="410"/>
      <c r="AJ65" s="410"/>
      <c r="AK65" s="410"/>
      <c r="AL65" s="410"/>
      <c r="AM65" s="412"/>
      <c r="AN65" s="442"/>
      <c r="AO65" s="439"/>
      <c r="AP65" s="439"/>
      <c r="AQ65" s="439"/>
      <c r="AR65" s="439"/>
      <c r="AS65" s="439"/>
      <c r="AT65" s="439"/>
      <c r="AU65" s="439"/>
      <c r="AV65" s="439"/>
      <c r="AW65" s="443"/>
      <c r="AX65" s="433"/>
      <c r="AY65" s="434"/>
      <c r="AZ65" s="434"/>
      <c r="BA65" s="434"/>
      <c r="BB65" s="434"/>
      <c r="BC65" s="434"/>
      <c r="BD65" s="434"/>
      <c r="BE65" s="434"/>
      <c r="BF65" s="434"/>
      <c r="BG65" s="435"/>
      <c r="BH65" s="58"/>
      <c r="BI65" s="472"/>
      <c r="BJ65" s="473"/>
      <c r="BK65" s="473"/>
      <c r="BL65" s="473"/>
      <c r="BM65" s="473"/>
      <c r="BN65" s="474"/>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row>
    <row r="66" spans="1:100" ht="15" customHeight="1" x14ac:dyDescent="0.25">
      <c r="A66" s="58"/>
      <c r="B66" s="282"/>
      <c r="C66" s="282"/>
      <c r="D66" s="283"/>
      <c r="E66" s="415" t="s">
        <v>105</v>
      </c>
      <c r="F66" s="416"/>
      <c r="G66" s="416"/>
      <c r="H66" s="416"/>
      <c r="I66" s="416"/>
      <c r="J66" s="405" t="str">
        <f>IF(AND('Mapa final'!$K$7="Baja",'Mapa final'!$O$7="Leve"),CONCATENATE("R",'Mapa final'!$A$7),"")</f>
        <v/>
      </c>
      <c r="K66" s="406"/>
      <c r="L66" s="406" t="str">
        <f>IF(AND('Mapa final'!$K$10="Baja",'Mapa final'!$O$10="Leve"),CONCATENATE("R",'Mapa final'!$A$10),"")</f>
        <v/>
      </c>
      <c r="M66" s="406"/>
      <c r="N66" s="406" t="str">
        <f>IF(AND('Mapa final'!$K$13="Baja",'Mapa final'!$O$13="Leve"),CONCATENATE("R",'Mapa final'!$A$13),"")</f>
        <v/>
      </c>
      <c r="O66" s="406"/>
      <c r="P66" s="406" t="str">
        <f>IF(AND('Mapa final'!$K$16="Baja",'Mapa final'!$O$16="Leve"),CONCATENATE("R",'Mapa final'!$A$16),"")</f>
        <v/>
      </c>
      <c r="Q66" s="406"/>
      <c r="R66" s="406" t="str">
        <f>IF(AND('Mapa final'!$K$19="Baja",'Mapa final'!$O$19="Leve"),CONCATENATE("R",'Mapa final'!$A$19),"")</f>
        <v/>
      </c>
      <c r="S66" s="449"/>
      <c r="T66" s="428" t="str">
        <f>IF(AND('Mapa final'!$K$7="Baja",'Mapa final'!$O$7="Menor"),CONCATENATE("R",'Mapa final'!$A$7),"")</f>
        <v/>
      </c>
      <c r="U66" s="413"/>
      <c r="V66" s="413" t="str">
        <f>IF(AND('Mapa final'!$K$10="Baja",'Mapa final'!$O$10="Menor"),CONCATENATE("R",'Mapa final'!$A$10),"")</f>
        <v/>
      </c>
      <c r="W66" s="413"/>
      <c r="X66" s="413" t="str">
        <f>IF(AND('Mapa final'!$K$13="Baja",'Mapa final'!$O$13="Menor"),CONCATENATE("R",'Mapa final'!$A$13),"")</f>
        <v/>
      </c>
      <c r="Y66" s="413"/>
      <c r="Z66" s="413" t="str">
        <f>IF(AND('Mapa final'!$K$16="Baja",'Mapa final'!$O$16="Menor"),CONCATENATE("R",'Mapa final'!$A$16),"")</f>
        <v/>
      </c>
      <c r="AA66" s="413"/>
      <c r="AB66" s="413" t="str">
        <f>IF(AND('Mapa final'!$K$19="Baja",'Mapa final'!$O$19="Menor"),CONCATENATE("R",'Mapa final'!$A$19),"")</f>
        <v/>
      </c>
      <c r="AC66" s="429"/>
      <c r="AD66" s="428" t="str">
        <f>IF(AND('Mapa final'!$K$7="Baja",'Mapa final'!$O$7="Moderado"),CONCATENATE("R",'Mapa final'!$A$7),"")</f>
        <v>R1</v>
      </c>
      <c r="AE66" s="413"/>
      <c r="AF66" s="413" t="str">
        <f>IF(AND('Mapa final'!$K$10="Baja",'Mapa final'!$O$10="Moderado"),CONCATENATE("R",'Mapa final'!$A$10),"")</f>
        <v/>
      </c>
      <c r="AG66" s="413"/>
      <c r="AH66" s="413" t="str">
        <f>IF(AND('Mapa final'!$K$13="Baja",'Mapa final'!$O$13="Moderado"),CONCATENATE("R",'Mapa final'!$A$13),"")</f>
        <v/>
      </c>
      <c r="AI66" s="413"/>
      <c r="AJ66" s="413" t="str">
        <f>IF(AND('Mapa final'!$K$16="Baja",'Mapa final'!$O$16="Moderado"),CONCATENATE("R",'Mapa final'!$A$16),"")</f>
        <v/>
      </c>
      <c r="AK66" s="413"/>
      <c r="AL66" s="413" t="str">
        <f>IF(AND('Mapa final'!$K$19="Baja",'Mapa final'!$O$19="Moderado"),CONCATENATE("R",'Mapa final'!$A$19),"")</f>
        <v/>
      </c>
      <c r="AM66" s="429"/>
      <c r="AN66" s="444" t="str">
        <f>IF(AND('Mapa final'!$K$7="Baja",'Mapa final'!$O$7="Mayor"),CONCATENATE("R",'Mapa final'!$A$7),"")</f>
        <v/>
      </c>
      <c r="AO66" s="445"/>
      <c r="AP66" s="445" t="str">
        <f>IF(AND('Mapa final'!$K$10="Baja",'Mapa final'!$O$10="Mayor"),CONCATENATE("R",'Mapa final'!$A$10),"")</f>
        <v/>
      </c>
      <c r="AQ66" s="445"/>
      <c r="AR66" s="445" t="str">
        <f>IF(AND('Mapa final'!$K$13="Baja",'Mapa final'!$O$13="Mayor"),CONCATENATE("R",'Mapa final'!$A$13),"")</f>
        <v/>
      </c>
      <c r="AS66" s="445"/>
      <c r="AT66" s="445" t="str">
        <f>IF(AND('Mapa final'!$K$16="Baja",'Mapa final'!$O$16="Mayor"),CONCATENATE("R",'Mapa final'!$A$16),"")</f>
        <v/>
      </c>
      <c r="AU66" s="445"/>
      <c r="AV66" s="445" t="str">
        <f>IF(AND('Mapa final'!$K$19="Baja",'Mapa final'!$O$19="Mayor"),CONCATENATE("R",'Mapa final'!$A$19),"")</f>
        <v/>
      </c>
      <c r="AW66" s="446"/>
      <c r="AX66" s="436" t="str">
        <f>IF(AND('Mapa final'!$K$7="Baja",'Mapa final'!$O$7="Catastrófico"),CONCATENATE("R",'Mapa final'!$A$7),"")</f>
        <v/>
      </c>
      <c r="AY66" s="437"/>
      <c r="AZ66" s="437" t="str">
        <f>IF(AND('Mapa final'!$K$10="Baja",'Mapa final'!$O$10="Catastrófico"),CONCATENATE("R",'Mapa final'!$A$10),"")</f>
        <v/>
      </c>
      <c r="BA66" s="437"/>
      <c r="BB66" s="437" t="str">
        <f>IF(AND('Mapa final'!$K$13="Baja",'Mapa final'!$O$13="Catastrófico"),CONCATENATE("R",'Mapa final'!$A$13),"")</f>
        <v/>
      </c>
      <c r="BC66" s="437"/>
      <c r="BD66" s="437" t="str">
        <f>IF(AND('Mapa final'!$K$16="Baja",'Mapa final'!$O$16="Catastrófico"),CONCATENATE("R",'Mapa final'!$A$16),"")</f>
        <v/>
      </c>
      <c r="BE66" s="437"/>
      <c r="BF66" s="437" t="str">
        <f>IF(AND('Mapa final'!$K$19="Baja",'Mapa final'!$O$19="Catastrófico"),CONCATENATE("R",'Mapa final'!$A$19),"")</f>
        <v/>
      </c>
      <c r="BG66" s="438"/>
      <c r="BH66" s="58"/>
      <c r="BI66" s="472"/>
      <c r="BJ66" s="473"/>
      <c r="BK66" s="473"/>
      <c r="BL66" s="473"/>
      <c r="BM66" s="473"/>
      <c r="BN66" s="474"/>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row>
    <row r="67" spans="1:100" ht="15" customHeight="1" x14ac:dyDescent="0.25">
      <c r="A67" s="58"/>
      <c r="B67" s="282"/>
      <c r="C67" s="282"/>
      <c r="D67" s="283"/>
      <c r="E67" s="418"/>
      <c r="F67" s="419"/>
      <c r="G67" s="419"/>
      <c r="H67" s="419"/>
      <c r="I67" s="424"/>
      <c r="J67" s="401"/>
      <c r="K67" s="402"/>
      <c r="L67" s="402"/>
      <c r="M67" s="402"/>
      <c r="N67" s="402"/>
      <c r="O67" s="402"/>
      <c r="P67" s="402"/>
      <c r="Q67" s="402"/>
      <c r="R67" s="402"/>
      <c r="S67" s="450"/>
      <c r="T67" s="407"/>
      <c r="U67" s="408"/>
      <c r="V67" s="408"/>
      <c r="W67" s="408"/>
      <c r="X67" s="408"/>
      <c r="Y67" s="408"/>
      <c r="Z67" s="408"/>
      <c r="AA67" s="408"/>
      <c r="AB67" s="408"/>
      <c r="AC67" s="411"/>
      <c r="AD67" s="407"/>
      <c r="AE67" s="408"/>
      <c r="AF67" s="408"/>
      <c r="AG67" s="408"/>
      <c r="AH67" s="408"/>
      <c r="AI67" s="408"/>
      <c r="AJ67" s="408"/>
      <c r="AK67" s="408"/>
      <c r="AL67" s="408"/>
      <c r="AM67" s="411"/>
      <c r="AN67" s="441"/>
      <c r="AO67" s="400"/>
      <c r="AP67" s="400"/>
      <c r="AQ67" s="400"/>
      <c r="AR67" s="400"/>
      <c r="AS67" s="400"/>
      <c r="AT67" s="400"/>
      <c r="AU67" s="400"/>
      <c r="AV67" s="400"/>
      <c r="AW67" s="440"/>
      <c r="AX67" s="432"/>
      <c r="AY67" s="430"/>
      <c r="AZ67" s="430"/>
      <c r="BA67" s="430"/>
      <c r="BB67" s="430"/>
      <c r="BC67" s="430"/>
      <c r="BD67" s="430"/>
      <c r="BE67" s="430"/>
      <c r="BF67" s="430"/>
      <c r="BG67" s="431"/>
      <c r="BH67" s="58"/>
      <c r="BI67" s="472"/>
      <c r="BJ67" s="473"/>
      <c r="BK67" s="473"/>
      <c r="BL67" s="473"/>
      <c r="BM67" s="473"/>
      <c r="BN67" s="474"/>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row>
    <row r="68" spans="1:100" ht="15" customHeight="1" x14ac:dyDescent="0.25">
      <c r="A68" s="58"/>
      <c r="B68" s="282"/>
      <c r="C68" s="282"/>
      <c r="D68" s="283"/>
      <c r="E68" s="418"/>
      <c r="F68" s="419"/>
      <c r="G68" s="419"/>
      <c r="H68" s="419"/>
      <c r="I68" s="424"/>
      <c r="J68" s="401" t="str">
        <f>IF(AND('Mapa final'!$K$22="Baja",'Mapa final'!$O$22="Leve"),CONCATENATE("R",'Mapa final'!$A$22),"")</f>
        <v/>
      </c>
      <c r="K68" s="402"/>
      <c r="L68" s="402" t="str">
        <f>IF(AND('Mapa final'!$K$25="Baja",'Mapa final'!$O$25="Leve"),CONCATENATE("R",'Mapa final'!$A$25),"")</f>
        <v/>
      </c>
      <c r="M68" s="402"/>
      <c r="N68" s="402" t="str">
        <f>IF(AND('Mapa final'!$K$28="Baja",'Mapa final'!$O$28="Leve"),CONCATENATE("R",'Mapa final'!$A$28),"")</f>
        <v/>
      </c>
      <c r="O68" s="402"/>
      <c r="P68" s="402" t="str">
        <f>IF(AND('Mapa final'!$K$31="Baja",'Mapa final'!$O$31="Leve"),CONCATENATE("R",'Mapa final'!$A$31),"")</f>
        <v/>
      </c>
      <c r="Q68" s="402"/>
      <c r="R68" s="402" t="str">
        <f>IF(AND('Mapa final'!$K$34="Baja",'Mapa final'!$O$34="Leve"),CONCATENATE("R",'Mapa final'!$A$34),"")</f>
        <v/>
      </c>
      <c r="S68" s="450"/>
      <c r="T68" s="407" t="str">
        <f>IF(AND('Mapa final'!$K$22="Baja",'Mapa final'!$O$22="Menor"),CONCATENATE("R",'Mapa final'!$A$22),"")</f>
        <v/>
      </c>
      <c r="U68" s="408"/>
      <c r="V68" s="408" t="str">
        <f>IF(AND('Mapa final'!$K$25="Baja",'Mapa final'!$O$25="Menor"),CONCATENATE("R",'Mapa final'!$A$25),"")</f>
        <v/>
      </c>
      <c r="W68" s="408"/>
      <c r="X68" s="408" t="str">
        <f>IF(AND('Mapa final'!$K$28="Baja",'Mapa final'!$O$28="Menor"),CONCATENATE("R",'Mapa final'!$A$28),"")</f>
        <v/>
      </c>
      <c r="Y68" s="408"/>
      <c r="Z68" s="408" t="str">
        <f>IF(AND('Mapa final'!$K$31="Baja",'Mapa final'!$O$31="Menor"),CONCATENATE("R",'Mapa final'!$A$31),"")</f>
        <v/>
      </c>
      <c r="AA68" s="408"/>
      <c r="AB68" s="408" t="str">
        <f>IF(AND('Mapa final'!$K$34="Baja",'Mapa final'!$O$34="Menor"),CONCATENATE("R",'Mapa final'!$A$34),"")</f>
        <v/>
      </c>
      <c r="AC68" s="411"/>
      <c r="AD68" s="407" t="str">
        <f>IF(AND('Mapa final'!$K$22="Baja",'Mapa final'!$O$22="Moderado"),CONCATENATE("R",'Mapa final'!$A$22),"")</f>
        <v/>
      </c>
      <c r="AE68" s="408"/>
      <c r="AF68" s="408" t="str">
        <f>IF(AND('Mapa final'!$K$25="Baja",'Mapa final'!$O$25="Moderado"),CONCATENATE("R",'Mapa final'!$A$25),"")</f>
        <v/>
      </c>
      <c r="AG68" s="408"/>
      <c r="AH68" s="408" t="str">
        <f>IF(AND('Mapa final'!$K$28="Baja",'Mapa final'!$O$28="Moderado"),CONCATENATE("R",'Mapa final'!$A$28),"")</f>
        <v/>
      </c>
      <c r="AI68" s="408"/>
      <c r="AJ68" s="408" t="str">
        <f>IF(AND('Mapa final'!$K$31="Baja",'Mapa final'!$O$31="Moderado"),CONCATENATE("R",'Mapa final'!$A$31),"")</f>
        <v/>
      </c>
      <c r="AK68" s="408"/>
      <c r="AL68" s="408" t="str">
        <f>IF(AND('Mapa final'!$K$34="Baja",'Mapa final'!$O$34="Moderado"),CONCATENATE("R",'Mapa final'!$A$34),"")</f>
        <v/>
      </c>
      <c r="AM68" s="411"/>
      <c r="AN68" s="441" t="str">
        <f>IF(AND('Mapa final'!$K$22="Baja",'Mapa final'!$O$22="Mayor"),CONCATENATE("R",'Mapa final'!$A$22),"")</f>
        <v/>
      </c>
      <c r="AO68" s="400"/>
      <c r="AP68" s="400" t="str">
        <f>IF(AND('Mapa final'!$K$25="Baja",'Mapa final'!$O$25="Mayor"),CONCATENATE("R",'Mapa final'!$A$25),"")</f>
        <v/>
      </c>
      <c r="AQ68" s="400"/>
      <c r="AR68" s="400" t="str">
        <f>IF(AND('Mapa final'!$K$28="Baja",'Mapa final'!$O$28="Mayor"),CONCATENATE("R",'Mapa final'!$A$28),"")</f>
        <v/>
      </c>
      <c r="AS68" s="400"/>
      <c r="AT68" s="400" t="str">
        <f>IF(AND('Mapa final'!$K$31="Baja",'Mapa final'!$O$31="Mayor"),CONCATENATE("R",'Mapa final'!$A$31),"")</f>
        <v/>
      </c>
      <c r="AU68" s="400"/>
      <c r="AV68" s="400" t="str">
        <f>IF(AND('Mapa final'!$K$34="Baja",'Mapa final'!$O$34="Mayor"),CONCATENATE("R",'Mapa final'!$A$34),"")</f>
        <v/>
      </c>
      <c r="AW68" s="440"/>
      <c r="AX68" s="432" t="str">
        <f>IF(AND('Mapa final'!$K$22="Baja",'Mapa final'!$O$22="Catastrófico"),CONCATENATE("R",'Mapa final'!$A$22),"")</f>
        <v/>
      </c>
      <c r="AY68" s="430"/>
      <c r="AZ68" s="430" t="str">
        <f>IF(AND('Mapa final'!$K$25="Baja",'Mapa final'!$O$25="Catastrófico"),CONCATENATE("R",'Mapa final'!$A$25),"")</f>
        <v/>
      </c>
      <c r="BA68" s="430"/>
      <c r="BB68" s="430" t="str">
        <f>IF(AND('Mapa final'!$K$28="Baja",'Mapa final'!$O$28="Catastrófico"),CONCATENATE("R",'Mapa final'!$A$28),"")</f>
        <v/>
      </c>
      <c r="BC68" s="430"/>
      <c r="BD68" s="430" t="str">
        <f>IF(AND('Mapa final'!$K$31="Baja",'Mapa final'!$O$31="Catastrófico"),CONCATENATE("R",'Mapa final'!$A$31),"")</f>
        <v/>
      </c>
      <c r="BE68" s="430"/>
      <c r="BF68" s="430" t="str">
        <f>IF(AND('Mapa final'!$K$34="Baja",'Mapa final'!$O$34="Catastrófico"),CONCATENATE("R",'Mapa final'!$A$34),"")</f>
        <v/>
      </c>
      <c r="BG68" s="431"/>
      <c r="BH68" s="58"/>
      <c r="BI68" s="472"/>
      <c r="BJ68" s="473"/>
      <c r="BK68" s="473"/>
      <c r="BL68" s="473"/>
      <c r="BM68" s="473"/>
      <c r="BN68" s="474"/>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row>
    <row r="69" spans="1:100" ht="15" customHeight="1" x14ac:dyDescent="0.25">
      <c r="A69" s="58"/>
      <c r="B69" s="282"/>
      <c r="C69" s="282"/>
      <c r="D69" s="283"/>
      <c r="E69" s="418"/>
      <c r="F69" s="419"/>
      <c r="G69" s="419"/>
      <c r="H69" s="419"/>
      <c r="I69" s="424"/>
      <c r="J69" s="401"/>
      <c r="K69" s="402"/>
      <c r="L69" s="402"/>
      <c r="M69" s="402"/>
      <c r="N69" s="402"/>
      <c r="O69" s="402"/>
      <c r="P69" s="402"/>
      <c r="Q69" s="402"/>
      <c r="R69" s="402"/>
      <c r="S69" s="450"/>
      <c r="T69" s="407"/>
      <c r="U69" s="408"/>
      <c r="V69" s="408"/>
      <c r="W69" s="408"/>
      <c r="X69" s="408"/>
      <c r="Y69" s="408"/>
      <c r="Z69" s="408"/>
      <c r="AA69" s="408"/>
      <c r="AB69" s="408"/>
      <c r="AC69" s="411"/>
      <c r="AD69" s="407"/>
      <c r="AE69" s="408"/>
      <c r="AF69" s="408"/>
      <c r="AG69" s="408"/>
      <c r="AH69" s="408"/>
      <c r="AI69" s="408"/>
      <c r="AJ69" s="408"/>
      <c r="AK69" s="408"/>
      <c r="AL69" s="408"/>
      <c r="AM69" s="411"/>
      <c r="AN69" s="441"/>
      <c r="AO69" s="400"/>
      <c r="AP69" s="400"/>
      <c r="AQ69" s="400"/>
      <c r="AR69" s="400"/>
      <c r="AS69" s="400"/>
      <c r="AT69" s="400"/>
      <c r="AU69" s="400"/>
      <c r="AV69" s="400"/>
      <c r="AW69" s="440"/>
      <c r="AX69" s="432"/>
      <c r="AY69" s="430"/>
      <c r="AZ69" s="430"/>
      <c r="BA69" s="430"/>
      <c r="BB69" s="430"/>
      <c r="BC69" s="430"/>
      <c r="BD69" s="430"/>
      <c r="BE69" s="430"/>
      <c r="BF69" s="430"/>
      <c r="BG69" s="431"/>
      <c r="BH69" s="58"/>
      <c r="BI69" s="472"/>
      <c r="BJ69" s="473"/>
      <c r="BK69" s="473"/>
      <c r="BL69" s="473"/>
      <c r="BM69" s="473"/>
      <c r="BN69" s="474"/>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row>
    <row r="70" spans="1:100" ht="15" customHeight="1" x14ac:dyDescent="0.25">
      <c r="A70" s="58"/>
      <c r="B70" s="282"/>
      <c r="C70" s="282"/>
      <c r="D70" s="283"/>
      <c r="E70" s="418"/>
      <c r="F70" s="419"/>
      <c r="G70" s="419"/>
      <c r="H70" s="419"/>
      <c r="I70" s="424"/>
      <c r="J70" s="401" t="str">
        <f>IF(AND('Mapa final'!$K$37="Baja",'Mapa final'!$O$37="Leve"),CONCATENATE("R",'Mapa final'!$A$37),"")</f>
        <v/>
      </c>
      <c r="K70" s="402"/>
      <c r="L70" s="402" t="str">
        <f>IF(AND('Mapa final'!$K$40="Baja",'Mapa final'!$O$40="Leve"),CONCATENATE("R",'Mapa final'!$A$40),"")</f>
        <v/>
      </c>
      <c r="M70" s="402"/>
      <c r="N70" s="402" t="str">
        <f>IF(AND('Mapa final'!$K$43="Baja",'Mapa final'!$O$43="Leve"),CONCATENATE("R",'Mapa final'!$A$43),"")</f>
        <v/>
      </c>
      <c r="O70" s="402"/>
      <c r="P70" s="402" t="str">
        <f>IF(AND('Mapa final'!$K$46="Baja",'Mapa final'!$O$46="Leve"),CONCATENATE("R",'Mapa final'!$A$46),"")</f>
        <v/>
      </c>
      <c r="Q70" s="402"/>
      <c r="R70" s="402" t="str">
        <f>IF(AND('Mapa final'!$K$49="Baja",'Mapa final'!$O$49="Leve"),CONCATENATE("R",'Mapa final'!$A$49),"")</f>
        <v/>
      </c>
      <c r="S70" s="450"/>
      <c r="T70" s="407" t="str">
        <f>IF(AND('Mapa final'!$K$37="Baja",'Mapa final'!$O$37="Menor"),CONCATENATE("R",'Mapa final'!$A$37),"")</f>
        <v/>
      </c>
      <c r="U70" s="408"/>
      <c r="V70" s="408" t="str">
        <f>IF(AND('Mapa final'!$K$40="Baja",'Mapa final'!$O$40="Menor"),CONCATENATE("R",'Mapa final'!$A$40),"")</f>
        <v/>
      </c>
      <c r="W70" s="408"/>
      <c r="X70" s="408" t="str">
        <f>IF(AND('Mapa final'!$K$43="Baja",'Mapa final'!$O$43="Menor"),CONCATENATE("R",'Mapa final'!$A$43),"")</f>
        <v/>
      </c>
      <c r="Y70" s="408"/>
      <c r="Z70" s="408" t="str">
        <f>IF(AND('Mapa final'!$K$46="Baja",'Mapa final'!$O$46="Menor"),CONCATENATE("R",'Mapa final'!$A$46),"")</f>
        <v/>
      </c>
      <c r="AA70" s="408"/>
      <c r="AB70" s="408" t="str">
        <f>IF(AND('Mapa final'!$K$49="Baja",'Mapa final'!$O$49="Menor"),CONCATENATE("R",'Mapa final'!$A$49),"")</f>
        <v/>
      </c>
      <c r="AC70" s="411"/>
      <c r="AD70" s="407" t="str">
        <f>IF(AND('Mapa final'!$K$37="Baja",'Mapa final'!$O$37="Moderado"),CONCATENATE("R",'Mapa final'!$A$37),"")</f>
        <v/>
      </c>
      <c r="AE70" s="408"/>
      <c r="AF70" s="408" t="str">
        <f>IF(AND('Mapa final'!$K$40="Baja",'Mapa final'!$O$40="Moderado"),CONCATENATE("R",'Mapa final'!$A$40),"")</f>
        <v>R12</v>
      </c>
      <c r="AG70" s="408"/>
      <c r="AH70" s="408" t="str">
        <f>IF(AND('Mapa final'!$K$43="Baja",'Mapa final'!$O$43="Moderado"),CONCATENATE("R",'Mapa final'!$A$43),"")</f>
        <v/>
      </c>
      <c r="AI70" s="408"/>
      <c r="AJ70" s="408" t="str">
        <f>IF(AND('Mapa final'!$K$46="Baja",'Mapa final'!$O$46="Moderado"),CONCATENATE("R",'Mapa final'!$A$46),"")</f>
        <v>R14</v>
      </c>
      <c r="AK70" s="408"/>
      <c r="AL70" s="408" t="str">
        <f>IF(AND('Mapa final'!$K$49="Baja",'Mapa final'!$O$49="Moderado"),CONCATENATE("R",'Mapa final'!$A$49),"")</f>
        <v/>
      </c>
      <c r="AM70" s="411"/>
      <c r="AN70" s="441" t="str">
        <f>IF(AND('Mapa final'!$K$37="Baja",'Mapa final'!$O$37="Mayor"),CONCATENATE("R",'Mapa final'!$A$37),"")</f>
        <v>R11</v>
      </c>
      <c r="AO70" s="400"/>
      <c r="AP70" s="400" t="str">
        <f>IF(AND('Mapa final'!$K$40="Baja",'Mapa final'!$O$40="Mayor"),CONCATENATE("R",'Mapa final'!$A$40),"")</f>
        <v/>
      </c>
      <c r="AQ70" s="400"/>
      <c r="AR70" s="400" t="str">
        <f>IF(AND('Mapa final'!$K$43="Baja",'Mapa final'!$O$43="Mayor"),CONCATENATE("R",'Mapa final'!$A$43),"")</f>
        <v/>
      </c>
      <c r="AS70" s="400"/>
      <c r="AT70" s="400" t="str">
        <f>IF(AND('Mapa final'!$K$46="Baja",'Mapa final'!$O$46="Mayor"),CONCATENATE("R",'Mapa final'!$A$46),"")</f>
        <v/>
      </c>
      <c r="AU70" s="400"/>
      <c r="AV70" s="400" t="str">
        <f>IF(AND('Mapa final'!$K$49="Baja",'Mapa final'!$O$49="Mayor"),CONCATENATE("R",'Mapa final'!$A$49),"")</f>
        <v/>
      </c>
      <c r="AW70" s="440"/>
      <c r="AX70" s="432" t="str">
        <f>IF(AND('Mapa final'!$K$37="Baja",'Mapa final'!$O$37="Catastrófico"),CONCATENATE("R",'Mapa final'!$A$37),"")</f>
        <v/>
      </c>
      <c r="AY70" s="430"/>
      <c r="AZ70" s="430" t="str">
        <f>IF(AND('Mapa final'!$K$40="Baja",'Mapa final'!$O$40="Catastrófico"),CONCATENATE("R",'Mapa final'!$A$40),"")</f>
        <v/>
      </c>
      <c r="BA70" s="430"/>
      <c r="BB70" s="430" t="str">
        <f>IF(AND('Mapa final'!$K$43="Baja",'Mapa final'!$O$43="Catastrófico"),CONCATENATE("R",'Mapa final'!$A$43),"")</f>
        <v/>
      </c>
      <c r="BC70" s="430"/>
      <c r="BD70" s="430" t="str">
        <f>IF(AND('Mapa final'!$K$46="Baja",'Mapa final'!$O$46="Catastrófico"),CONCATENATE("R",'Mapa final'!$A$46),"")</f>
        <v/>
      </c>
      <c r="BE70" s="430"/>
      <c r="BF70" s="430" t="str">
        <f>IF(AND('Mapa final'!$K$49="Baja",'Mapa final'!$O$49="Catastrófico"),CONCATENATE("R",'Mapa final'!$A$49),"")</f>
        <v/>
      </c>
      <c r="BG70" s="431"/>
      <c r="BH70" s="58"/>
      <c r="BI70" s="472"/>
      <c r="BJ70" s="473"/>
      <c r="BK70" s="473"/>
      <c r="BL70" s="473"/>
      <c r="BM70" s="473"/>
      <c r="BN70" s="474"/>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row>
    <row r="71" spans="1:100" ht="15" customHeight="1" x14ac:dyDescent="0.25">
      <c r="A71" s="58"/>
      <c r="B71" s="282"/>
      <c r="C71" s="282"/>
      <c r="D71" s="283"/>
      <c r="E71" s="418"/>
      <c r="F71" s="419"/>
      <c r="G71" s="419"/>
      <c r="H71" s="419"/>
      <c r="I71" s="424"/>
      <c r="J71" s="401"/>
      <c r="K71" s="402"/>
      <c r="L71" s="402"/>
      <c r="M71" s="402"/>
      <c r="N71" s="402"/>
      <c r="O71" s="402"/>
      <c r="P71" s="402"/>
      <c r="Q71" s="402"/>
      <c r="R71" s="402"/>
      <c r="S71" s="450"/>
      <c r="T71" s="407"/>
      <c r="U71" s="408"/>
      <c r="V71" s="408"/>
      <c r="W71" s="408"/>
      <c r="X71" s="408"/>
      <c r="Y71" s="408"/>
      <c r="Z71" s="408"/>
      <c r="AA71" s="408"/>
      <c r="AB71" s="408"/>
      <c r="AC71" s="411"/>
      <c r="AD71" s="407"/>
      <c r="AE71" s="408"/>
      <c r="AF71" s="408"/>
      <c r="AG71" s="408"/>
      <c r="AH71" s="408"/>
      <c r="AI71" s="408"/>
      <c r="AJ71" s="408"/>
      <c r="AK71" s="408"/>
      <c r="AL71" s="408"/>
      <c r="AM71" s="411"/>
      <c r="AN71" s="441"/>
      <c r="AO71" s="400"/>
      <c r="AP71" s="400"/>
      <c r="AQ71" s="400"/>
      <c r="AR71" s="400"/>
      <c r="AS71" s="400"/>
      <c r="AT71" s="400"/>
      <c r="AU71" s="400"/>
      <c r="AV71" s="400"/>
      <c r="AW71" s="440"/>
      <c r="AX71" s="432"/>
      <c r="AY71" s="430"/>
      <c r="AZ71" s="430"/>
      <c r="BA71" s="430"/>
      <c r="BB71" s="430"/>
      <c r="BC71" s="430"/>
      <c r="BD71" s="430"/>
      <c r="BE71" s="430"/>
      <c r="BF71" s="430"/>
      <c r="BG71" s="431"/>
      <c r="BH71" s="58"/>
      <c r="BI71" s="472"/>
      <c r="BJ71" s="473"/>
      <c r="BK71" s="473"/>
      <c r="BL71" s="473"/>
      <c r="BM71" s="473"/>
      <c r="BN71" s="474"/>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row>
    <row r="72" spans="1:100" ht="15" customHeight="1" x14ac:dyDescent="0.25">
      <c r="A72" s="58"/>
      <c r="B72" s="282"/>
      <c r="C72" s="282"/>
      <c r="D72" s="283"/>
      <c r="E72" s="418"/>
      <c r="F72" s="419"/>
      <c r="G72" s="419"/>
      <c r="H72" s="419"/>
      <c r="I72" s="424"/>
      <c r="J72" s="401" t="str">
        <f>IF(AND('Mapa final'!$K$52="Baja",'Mapa final'!$O$52="Leve"),CONCATENATE("R",'Mapa final'!$A$52),"")</f>
        <v/>
      </c>
      <c r="K72" s="402"/>
      <c r="L72" s="402" t="str">
        <f>IF(AND('Mapa final'!$K$55="Baja",'Mapa final'!$O$55="Leve"),CONCATENATE("R",'Mapa final'!$A$55),"")</f>
        <v/>
      </c>
      <c r="M72" s="402"/>
      <c r="N72" s="402" t="str">
        <f>IF(AND('Mapa final'!$K$58="Baja",'Mapa final'!$O$58="Leve"),CONCATENATE("R",'Mapa final'!$A$58),"")</f>
        <v/>
      </c>
      <c r="O72" s="402"/>
      <c r="P72" s="402" t="str">
        <f>IF(AND('Mapa final'!$K$61="Baja",'Mapa final'!$O$61="Leve"),CONCATENATE("R",'Mapa final'!$A$61),"")</f>
        <v/>
      </c>
      <c r="Q72" s="402"/>
      <c r="R72" s="402" t="str">
        <f>IF(AND('Mapa final'!$K$64="Baja",'Mapa final'!$O$64="Leve"),CONCATENATE("R",'Mapa final'!$A$64),"")</f>
        <v/>
      </c>
      <c r="S72" s="450"/>
      <c r="T72" s="407" t="str">
        <f>IF(AND('Mapa final'!$K$52="Baja",'Mapa final'!$O$52="Menor"),CONCATENATE("R",'Mapa final'!$A$52),"")</f>
        <v/>
      </c>
      <c r="U72" s="408"/>
      <c r="V72" s="408" t="str">
        <f>IF(AND('Mapa final'!$K$55="Baja",'Mapa final'!$O$55="Menor"),CONCATENATE("R",'Mapa final'!$A$55),"")</f>
        <v/>
      </c>
      <c r="W72" s="408"/>
      <c r="X72" s="408" t="str">
        <f>IF(AND('Mapa final'!$K$58="Baja",'Mapa final'!$O$58="Menor"),CONCATENATE("R",'Mapa final'!$A$58),"")</f>
        <v/>
      </c>
      <c r="Y72" s="408"/>
      <c r="Z72" s="408" t="str">
        <f>IF(AND('Mapa final'!$K$61="Baja",'Mapa final'!$O$61="Menor"),CONCATENATE("R",'Mapa final'!$A$61),"")</f>
        <v/>
      </c>
      <c r="AA72" s="408"/>
      <c r="AB72" s="408" t="str">
        <f>IF(AND('Mapa final'!$K$64="Baja",'Mapa final'!$O$64="Menor"),CONCATENATE("R",'Mapa final'!$A$64),"")</f>
        <v/>
      </c>
      <c r="AC72" s="411"/>
      <c r="AD72" s="407" t="str">
        <f>IF(AND('Mapa final'!$K$52="Baja",'Mapa final'!$O$52="Moderado"),CONCATENATE("R",'Mapa final'!$A$52),"")</f>
        <v/>
      </c>
      <c r="AE72" s="408"/>
      <c r="AF72" s="408" t="str">
        <f>IF(AND('Mapa final'!$K$55="Baja",'Mapa final'!$O$55="Moderado"),CONCATENATE("R",'Mapa final'!$A$55),"")</f>
        <v/>
      </c>
      <c r="AG72" s="408"/>
      <c r="AH72" s="408" t="str">
        <f>IF(AND('Mapa final'!$K$58="Baja",'Mapa final'!$O$58="Moderado"),CONCATENATE("R",'Mapa final'!$A$58),"")</f>
        <v/>
      </c>
      <c r="AI72" s="408"/>
      <c r="AJ72" s="408" t="str">
        <f>IF(AND('Mapa final'!$K$61="Baja",'Mapa final'!$O$61="Moderado"),CONCATENATE("R",'Mapa final'!$A$61),"")</f>
        <v/>
      </c>
      <c r="AK72" s="408"/>
      <c r="AL72" s="408" t="str">
        <f>IF(AND('Mapa final'!$K$64="Baja",'Mapa final'!$O$64="Moderado"),CONCATENATE("R",'Mapa final'!$A$64),"")</f>
        <v/>
      </c>
      <c r="AM72" s="411"/>
      <c r="AN72" s="441" t="str">
        <f>IF(AND('Mapa final'!$K$52="Baja",'Mapa final'!$O$52="Mayor"),CONCATENATE("R",'Mapa final'!$A$52),"")</f>
        <v/>
      </c>
      <c r="AO72" s="400"/>
      <c r="AP72" s="400" t="str">
        <f>IF(AND('Mapa final'!$K$55="Baja",'Mapa final'!$O$55="Mayor"),CONCATENATE("R",'Mapa final'!$A$55),"")</f>
        <v/>
      </c>
      <c r="AQ72" s="400"/>
      <c r="AR72" s="400" t="str">
        <f>IF(AND('Mapa final'!$K$58="Baja",'Mapa final'!$O$58="Mayor"),CONCATENATE("R",'Mapa final'!$A$58),"")</f>
        <v/>
      </c>
      <c r="AS72" s="400"/>
      <c r="AT72" s="400" t="str">
        <f>IF(AND('Mapa final'!$K$61="Baja",'Mapa final'!$O$61="Mayor"),CONCATENATE("R",'Mapa final'!$A$61),"")</f>
        <v/>
      </c>
      <c r="AU72" s="400"/>
      <c r="AV72" s="400" t="str">
        <f>IF(AND('Mapa final'!$K$64="Baja",'Mapa final'!$O$64="Mayor"),CONCATENATE("R",'Mapa final'!$A$64),"")</f>
        <v/>
      </c>
      <c r="AW72" s="440"/>
      <c r="AX72" s="432" t="str">
        <f>IF(AND('Mapa final'!$K$52="Baja",'Mapa final'!$O$52="Catastrófico"),CONCATENATE("R",'Mapa final'!$A$52),"")</f>
        <v/>
      </c>
      <c r="AY72" s="430"/>
      <c r="AZ72" s="430" t="str">
        <f>IF(AND('Mapa final'!$K$55="Baja",'Mapa final'!$O$55="Catastrófico"),CONCATENATE("R",'Mapa final'!$A$55),"")</f>
        <v/>
      </c>
      <c r="BA72" s="430"/>
      <c r="BB72" s="430" t="str">
        <f>IF(AND('Mapa final'!$K$58="Baja",'Mapa final'!$O$58="Catastrófico"),CONCATENATE("R",'Mapa final'!$A$58),"")</f>
        <v/>
      </c>
      <c r="BC72" s="430"/>
      <c r="BD72" s="430" t="str">
        <f>IF(AND('Mapa final'!$K$61="Baja",'Mapa final'!$O$61="Catastrófico"),CONCATENATE("R",'Mapa final'!$A$61),"")</f>
        <v/>
      </c>
      <c r="BE72" s="430"/>
      <c r="BF72" s="430" t="str">
        <f>IF(AND('Mapa final'!$K$64="Baja",'Mapa final'!$O$64="Catastrófico"),CONCATENATE("R",'Mapa final'!$A$64),"")</f>
        <v/>
      </c>
      <c r="BG72" s="431"/>
      <c r="BH72" s="58"/>
      <c r="BI72" s="472"/>
      <c r="BJ72" s="473"/>
      <c r="BK72" s="473"/>
      <c r="BL72" s="473"/>
      <c r="BM72" s="473"/>
      <c r="BN72" s="474"/>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row>
    <row r="73" spans="1:100" ht="15" customHeight="1" thickBot="1" x14ac:dyDescent="0.3">
      <c r="A73" s="58"/>
      <c r="B73" s="282"/>
      <c r="C73" s="282"/>
      <c r="D73" s="283"/>
      <c r="E73" s="418"/>
      <c r="F73" s="419"/>
      <c r="G73" s="419"/>
      <c r="H73" s="419"/>
      <c r="I73" s="424"/>
      <c r="J73" s="401"/>
      <c r="K73" s="402"/>
      <c r="L73" s="402"/>
      <c r="M73" s="402"/>
      <c r="N73" s="402"/>
      <c r="O73" s="402"/>
      <c r="P73" s="402"/>
      <c r="Q73" s="402"/>
      <c r="R73" s="402"/>
      <c r="S73" s="450"/>
      <c r="T73" s="407"/>
      <c r="U73" s="408"/>
      <c r="V73" s="408"/>
      <c r="W73" s="408"/>
      <c r="X73" s="408"/>
      <c r="Y73" s="408"/>
      <c r="Z73" s="408"/>
      <c r="AA73" s="408"/>
      <c r="AB73" s="408"/>
      <c r="AC73" s="411"/>
      <c r="AD73" s="407"/>
      <c r="AE73" s="408"/>
      <c r="AF73" s="408"/>
      <c r="AG73" s="408"/>
      <c r="AH73" s="408"/>
      <c r="AI73" s="408"/>
      <c r="AJ73" s="408"/>
      <c r="AK73" s="408"/>
      <c r="AL73" s="408"/>
      <c r="AM73" s="411"/>
      <c r="AN73" s="441"/>
      <c r="AO73" s="400"/>
      <c r="AP73" s="400"/>
      <c r="AQ73" s="400"/>
      <c r="AR73" s="400"/>
      <c r="AS73" s="400"/>
      <c r="AT73" s="400"/>
      <c r="AU73" s="400"/>
      <c r="AV73" s="400"/>
      <c r="AW73" s="440"/>
      <c r="AX73" s="432"/>
      <c r="AY73" s="430"/>
      <c r="AZ73" s="430"/>
      <c r="BA73" s="430"/>
      <c r="BB73" s="430"/>
      <c r="BC73" s="430"/>
      <c r="BD73" s="430"/>
      <c r="BE73" s="430"/>
      <c r="BF73" s="430"/>
      <c r="BG73" s="431"/>
      <c r="BH73" s="58"/>
      <c r="BI73" s="475"/>
      <c r="BJ73" s="476"/>
      <c r="BK73" s="476"/>
      <c r="BL73" s="476"/>
      <c r="BM73" s="476"/>
      <c r="BN73" s="477"/>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row>
    <row r="74" spans="1:100" ht="15" customHeight="1" x14ac:dyDescent="0.25">
      <c r="A74" s="58"/>
      <c r="B74" s="282"/>
      <c r="C74" s="282"/>
      <c r="D74" s="283"/>
      <c r="E74" s="418"/>
      <c r="F74" s="419"/>
      <c r="G74" s="419"/>
      <c r="H74" s="419"/>
      <c r="I74" s="424"/>
      <c r="J74" s="401" t="str">
        <f>IF(AND('Mapa final'!$K$67="Baja",'Mapa final'!$O$67="Leve"),CONCATENATE("R",'Mapa final'!$A$67),"")</f>
        <v>R21</v>
      </c>
      <c r="K74" s="402"/>
      <c r="L74" s="402" t="str">
        <f>IF(AND('Mapa final'!$K$70="Baja",'Mapa final'!$O$70="Leve"),CONCATENATE("R",'Mapa final'!$A$70),"")</f>
        <v/>
      </c>
      <c r="M74" s="402"/>
      <c r="N74" s="402" t="str">
        <f>IF(AND('Mapa final'!$K$73="Baja",'Mapa final'!$O$73="Leve"),CONCATENATE("R",'Mapa final'!$A$73),"")</f>
        <v/>
      </c>
      <c r="O74" s="402"/>
      <c r="P74" s="402" t="str">
        <f>IF(AND('Mapa final'!$K$76="Baja",'Mapa final'!$O$76="Leve"),CONCATENATE("R",'Mapa final'!$A$76),"")</f>
        <v/>
      </c>
      <c r="Q74" s="402"/>
      <c r="R74" s="402" t="str">
        <f>IF(AND('Mapa final'!$K$79="Baja",'Mapa final'!$O$79="Leve"),CONCATENATE("R",'Mapa final'!$A$79),"")</f>
        <v/>
      </c>
      <c r="S74" s="450"/>
      <c r="T74" s="407" t="str">
        <f>IF(AND('Mapa final'!$K$67="Baja",'Mapa final'!$O$67="Menor"),CONCATENATE("R",'Mapa final'!$A$67),"")</f>
        <v/>
      </c>
      <c r="U74" s="408"/>
      <c r="V74" s="408" t="str">
        <f>IF(AND('Mapa final'!$K$70="Baja",'Mapa final'!$O$70="Menor"),CONCATENATE("R",'Mapa final'!$A$70),"")</f>
        <v>R22</v>
      </c>
      <c r="W74" s="408"/>
      <c r="X74" s="408" t="str">
        <f>IF(AND('Mapa final'!$K$73="Baja",'Mapa final'!$O$73="Menor"),CONCATENATE("R",'Mapa final'!$A$73),"")</f>
        <v/>
      </c>
      <c r="Y74" s="408"/>
      <c r="Z74" s="408" t="str">
        <f>IF(AND('Mapa final'!$K$76="Baja",'Mapa final'!$O$76="Menor"),CONCATENATE("R",'Mapa final'!$A$76),"")</f>
        <v/>
      </c>
      <c r="AA74" s="408"/>
      <c r="AB74" s="408" t="str">
        <f>IF(AND('Mapa final'!$K$79="Baja",'Mapa final'!$O$79="Menor"),CONCATENATE("R",'Mapa final'!$A$79),"")</f>
        <v/>
      </c>
      <c r="AC74" s="411"/>
      <c r="AD74" s="407" t="str">
        <f>IF(AND('Mapa final'!$K$67="Baja",'Mapa final'!$O$67="Moderado"),CONCATENATE("R",'Mapa final'!$A$67),"")</f>
        <v/>
      </c>
      <c r="AE74" s="408"/>
      <c r="AF74" s="408" t="str">
        <f>IF(AND('Mapa final'!$K$70="Baja",'Mapa final'!$O$70="Moderado"),CONCATENATE("R",'Mapa final'!$A$70),"")</f>
        <v/>
      </c>
      <c r="AG74" s="408"/>
      <c r="AH74" s="408" t="str">
        <f>IF(AND('Mapa final'!$K$73="Baja",'Mapa final'!$O$73="Moderado"),CONCATENATE("R",'Mapa final'!$A$73),"")</f>
        <v/>
      </c>
      <c r="AI74" s="408"/>
      <c r="AJ74" s="408" t="str">
        <f>IF(AND('Mapa final'!$K$76="Baja",'Mapa final'!$O$76="Moderado"),CONCATENATE("R",'Mapa final'!$A$76),"")</f>
        <v>R24</v>
      </c>
      <c r="AK74" s="408"/>
      <c r="AL74" s="408" t="str">
        <f>IF(AND('Mapa final'!$K$79="Baja",'Mapa final'!$O$79="Moderado"),CONCATENATE("R",'Mapa final'!$A$79),"")</f>
        <v>R25</v>
      </c>
      <c r="AM74" s="411"/>
      <c r="AN74" s="441" t="str">
        <f>IF(AND('Mapa final'!$K$67="Baja",'Mapa final'!$O$67="Mayor"),CONCATENATE("R",'Mapa final'!$A$67),"")</f>
        <v/>
      </c>
      <c r="AO74" s="400"/>
      <c r="AP74" s="400" t="str">
        <f>IF(AND('Mapa final'!$K$70="Baja",'Mapa final'!$O$70="Mayor"),CONCATENATE("R",'Mapa final'!$A$70),"")</f>
        <v/>
      </c>
      <c r="AQ74" s="400"/>
      <c r="AR74" s="400" t="str">
        <f>IF(AND('Mapa final'!$K$73="Baja",'Mapa final'!$O$73="Mayor"),CONCATENATE("R",'Mapa final'!$A$73),"")</f>
        <v/>
      </c>
      <c r="AS74" s="400"/>
      <c r="AT74" s="400" t="str">
        <f>IF(AND('Mapa final'!$K$76="Baja",'Mapa final'!$O$76="Mayor"),CONCATENATE("R",'Mapa final'!$A$76),"")</f>
        <v/>
      </c>
      <c r="AU74" s="400"/>
      <c r="AV74" s="400" t="str">
        <f>IF(AND('Mapa final'!$K$79="Baja",'Mapa final'!$O$79="Mayor"),CONCATENATE("R",'Mapa final'!$A$79),"")</f>
        <v/>
      </c>
      <c r="AW74" s="440"/>
      <c r="AX74" s="432" t="str">
        <f>IF(AND('Mapa final'!$K$67="Baja",'Mapa final'!$O$67="Catastrófico"),CONCATENATE("R",'Mapa final'!$A$67),"")</f>
        <v/>
      </c>
      <c r="AY74" s="430"/>
      <c r="AZ74" s="430" t="str">
        <f>IF(AND('Mapa final'!$K$70="Baja",'Mapa final'!$O$70="Catastrófico"),CONCATENATE("R",'Mapa final'!$A$70),"")</f>
        <v/>
      </c>
      <c r="BA74" s="430"/>
      <c r="BB74" s="430" t="str">
        <f>IF(AND('Mapa final'!$K$73="Baja",'Mapa final'!$O$73="Catastrófico"),CONCATENATE("R",'Mapa final'!$A$73),"")</f>
        <v/>
      </c>
      <c r="BC74" s="430"/>
      <c r="BD74" s="430" t="str">
        <f>IF(AND('Mapa final'!$K$76="Baja",'Mapa final'!$O$76="Catastrófico"),CONCATENATE("R",'Mapa final'!$A$76),"")</f>
        <v/>
      </c>
      <c r="BE74" s="430"/>
      <c r="BF74" s="430" t="str">
        <f>IF(AND('Mapa final'!$K$79="Baja",'Mapa final'!$O$79="Catastrófico"),CONCATENATE("R",'Mapa final'!$A$79),"")</f>
        <v/>
      </c>
      <c r="BG74" s="431"/>
      <c r="BH74" s="58"/>
      <c r="BI74" s="478" t="s">
        <v>76</v>
      </c>
      <c r="BJ74" s="479"/>
      <c r="BK74" s="479"/>
      <c r="BL74" s="479"/>
      <c r="BM74" s="479"/>
      <c r="BN74" s="480"/>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row>
    <row r="75" spans="1:100" ht="15" customHeight="1" x14ac:dyDescent="0.25">
      <c r="A75" s="58"/>
      <c r="B75" s="282"/>
      <c r="C75" s="282"/>
      <c r="D75" s="283"/>
      <c r="E75" s="418"/>
      <c r="F75" s="419"/>
      <c r="G75" s="419"/>
      <c r="H75" s="419"/>
      <c r="I75" s="424"/>
      <c r="J75" s="401"/>
      <c r="K75" s="402"/>
      <c r="L75" s="402"/>
      <c r="M75" s="402"/>
      <c r="N75" s="402"/>
      <c r="O75" s="402"/>
      <c r="P75" s="402"/>
      <c r="Q75" s="402"/>
      <c r="R75" s="402"/>
      <c r="S75" s="450"/>
      <c r="T75" s="407"/>
      <c r="U75" s="408"/>
      <c r="V75" s="408"/>
      <c r="W75" s="408"/>
      <c r="X75" s="408"/>
      <c r="Y75" s="408"/>
      <c r="Z75" s="408"/>
      <c r="AA75" s="408"/>
      <c r="AB75" s="408"/>
      <c r="AC75" s="411"/>
      <c r="AD75" s="407"/>
      <c r="AE75" s="408"/>
      <c r="AF75" s="408"/>
      <c r="AG75" s="408"/>
      <c r="AH75" s="408"/>
      <c r="AI75" s="408"/>
      <c r="AJ75" s="408"/>
      <c r="AK75" s="408"/>
      <c r="AL75" s="408"/>
      <c r="AM75" s="411"/>
      <c r="AN75" s="441"/>
      <c r="AO75" s="400"/>
      <c r="AP75" s="400"/>
      <c r="AQ75" s="400"/>
      <c r="AR75" s="400"/>
      <c r="AS75" s="400"/>
      <c r="AT75" s="400"/>
      <c r="AU75" s="400"/>
      <c r="AV75" s="400"/>
      <c r="AW75" s="440"/>
      <c r="AX75" s="432"/>
      <c r="AY75" s="430"/>
      <c r="AZ75" s="430"/>
      <c r="BA75" s="430"/>
      <c r="BB75" s="430"/>
      <c r="BC75" s="430"/>
      <c r="BD75" s="430"/>
      <c r="BE75" s="430"/>
      <c r="BF75" s="430"/>
      <c r="BG75" s="431"/>
      <c r="BH75" s="58"/>
      <c r="BI75" s="481"/>
      <c r="BJ75" s="482"/>
      <c r="BK75" s="482"/>
      <c r="BL75" s="482"/>
      <c r="BM75" s="482"/>
      <c r="BN75" s="483"/>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row>
    <row r="76" spans="1:100" ht="15" customHeight="1" x14ac:dyDescent="0.25">
      <c r="A76" s="58"/>
      <c r="B76" s="282"/>
      <c r="C76" s="282"/>
      <c r="D76" s="283"/>
      <c r="E76" s="418"/>
      <c r="F76" s="419"/>
      <c r="G76" s="419"/>
      <c r="H76" s="419"/>
      <c r="I76" s="424"/>
      <c r="J76" s="401" t="str">
        <f>IF(AND('Mapa final'!$K$82="Baja",'Mapa final'!$O$82="Leve"),CONCATENATE("R",'Mapa final'!$A$82),"")</f>
        <v/>
      </c>
      <c r="K76" s="402"/>
      <c r="L76" s="402" t="str">
        <f>IF(AND('Mapa final'!$K$85="Baja",'Mapa final'!$O$85="Leve"),CONCATENATE("R",'Mapa final'!$A$85),"")</f>
        <v/>
      </c>
      <c r="M76" s="402"/>
      <c r="N76" s="402" t="str">
        <f>IF(AND('Mapa final'!$K$88="Baja",'Mapa final'!$O$88="Leve"),CONCATENATE("R",'Mapa final'!$A$88),"")</f>
        <v/>
      </c>
      <c r="O76" s="402"/>
      <c r="P76" s="402" t="str">
        <f>IF(AND('Mapa final'!$K$91="Baja",'Mapa final'!$O$91="Leve"),CONCATENATE("R",'Mapa final'!$A$91),"")</f>
        <v/>
      </c>
      <c r="Q76" s="402"/>
      <c r="R76" s="402" t="str">
        <f>IF(AND('Mapa final'!$K$94="Baja",'Mapa final'!$O$94="Leve"),CONCATENATE("R",'Mapa final'!$A$94),"")</f>
        <v/>
      </c>
      <c r="S76" s="450"/>
      <c r="T76" s="407" t="str">
        <f>IF(AND('Mapa final'!$K$82="Baja",'Mapa final'!$O$82="Menor"),CONCATENATE("R",'Mapa final'!$A$82),"")</f>
        <v/>
      </c>
      <c r="U76" s="408"/>
      <c r="V76" s="408" t="str">
        <f>IF(AND('Mapa final'!$K$85="Baja",'Mapa final'!$O$85="Menor"),CONCATENATE("R",'Mapa final'!$A$85),"")</f>
        <v/>
      </c>
      <c r="W76" s="408"/>
      <c r="X76" s="408" t="str">
        <f>IF(AND('Mapa final'!$K$88="Baja",'Mapa final'!$O$88="Menor"),CONCATENATE("R",'Mapa final'!$A$88),"")</f>
        <v/>
      </c>
      <c r="Y76" s="408"/>
      <c r="Z76" s="408" t="str">
        <f>IF(AND('Mapa final'!$K$91="Baja",'Mapa final'!$O$91="Menor"),CONCATENATE("R",'Mapa final'!$A$91),"")</f>
        <v/>
      </c>
      <c r="AA76" s="408"/>
      <c r="AB76" s="408" t="str">
        <f>IF(AND('Mapa final'!$K$94="Baja",'Mapa final'!$O$94="Menor"),CONCATENATE("R",'Mapa final'!$A$94),"")</f>
        <v/>
      </c>
      <c r="AC76" s="411"/>
      <c r="AD76" s="407" t="str">
        <f>IF(AND('Mapa final'!$K$82="Baja",'Mapa final'!$O$82="Moderado"),CONCATENATE("R",'Mapa final'!$A$82),"")</f>
        <v/>
      </c>
      <c r="AE76" s="408"/>
      <c r="AF76" s="408" t="str">
        <f>IF(AND('Mapa final'!$K$85="Baja",'Mapa final'!$O$85="Moderado"),CONCATENATE("R",'Mapa final'!$A$85),"")</f>
        <v>R27</v>
      </c>
      <c r="AG76" s="408"/>
      <c r="AH76" s="408" t="str">
        <f>IF(AND('Mapa final'!$K$88="Baja",'Mapa final'!$O$88="Moderado"),CONCATENATE("R",'Mapa final'!$A$88),"")</f>
        <v/>
      </c>
      <c r="AI76" s="408"/>
      <c r="AJ76" s="408" t="str">
        <f>IF(AND('Mapa final'!$K$91="Baja",'Mapa final'!$O$91="Moderado"),CONCATENATE("R",'Mapa final'!$A$91),"")</f>
        <v/>
      </c>
      <c r="AK76" s="408"/>
      <c r="AL76" s="408" t="str">
        <f>IF(AND('Mapa final'!$K$94="Baja",'Mapa final'!$O$94="Moderado"),CONCATENATE("R",'Mapa final'!$A$94),"")</f>
        <v/>
      </c>
      <c r="AM76" s="411"/>
      <c r="AN76" s="441" t="str">
        <f>IF(AND('Mapa final'!$K$82="Baja",'Mapa final'!$O$82="Mayor"),CONCATENATE("R",'Mapa final'!$A$82),"")</f>
        <v/>
      </c>
      <c r="AO76" s="400"/>
      <c r="AP76" s="400" t="str">
        <f>IF(AND('Mapa final'!$K$85="Baja",'Mapa final'!$O$85="Mayor"),CONCATENATE("R",'Mapa final'!$A$85),"")</f>
        <v/>
      </c>
      <c r="AQ76" s="400"/>
      <c r="AR76" s="400" t="str">
        <f>IF(AND('Mapa final'!$K$88="Baja",'Mapa final'!$O$88="Mayor"),CONCATENATE("R",'Mapa final'!$A$88),"")</f>
        <v/>
      </c>
      <c r="AS76" s="400"/>
      <c r="AT76" s="400" t="str">
        <f>IF(AND('Mapa final'!$K$91="Baja",'Mapa final'!$O$91="Mayor"),CONCATENATE("R",'Mapa final'!$A$91),"")</f>
        <v/>
      </c>
      <c r="AU76" s="400"/>
      <c r="AV76" s="400" t="str">
        <f>IF(AND('Mapa final'!$K$94="Baja",'Mapa final'!$O$94="Mayor"),CONCATENATE("R",'Mapa final'!$A$94),"")</f>
        <v/>
      </c>
      <c r="AW76" s="440"/>
      <c r="AX76" s="432" t="str">
        <f>IF(AND('Mapa final'!$K$82="Baja",'Mapa final'!$O$82="Catastrófico"),CONCATENATE("R",'Mapa final'!$A$82),"")</f>
        <v/>
      </c>
      <c r="AY76" s="430"/>
      <c r="AZ76" s="430" t="str">
        <f>IF(AND('Mapa final'!$K$85="Baja",'Mapa final'!$O$85="Catastrófico"),CONCATENATE("R",'Mapa final'!$A$85),"")</f>
        <v/>
      </c>
      <c r="BA76" s="430"/>
      <c r="BB76" s="430" t="str">
        <f>IF(AND('Mapa final'!$K$88="Baja",'Mapa final'!$O$88="Catastrófico"),CONCATENATE("R",'Mapa final'!$A$88),"")</f>
        <v/>
      </c>
      <c r="BC76" s="430"/>
      <c r="BD76" s="430" t="str">
        <f>IF(AND('Mapa final'!$K$91="Baja",'Mapa final'!$O$91="Catastrófico"),CONCATENATE("R",'Mapa final'!$A$91),"")</f>
        <v/>
      </c>
      <c r="BE76" s="430"/>
      <c r="BF76" s="430" t="str">
        <f>IF(AND('Mapa final'!$K$94="Baja",'Mapa final'!$O$94="Catastrófico"),CONCATENATE("R",'Mapa final'!$A$94),"")</f>
        <v/>
      </c>
      <c r="BG76" s="431"/>
      <c r="BH76" s="58"/>
      <c r="BI76" s="481"/>
      <c r="BJ76" s="482"/>
      <c r="BK76" s="482"/>
      <c r="BL76" s="482"/>
      <c r="BM76" s="482"/>
      <c r="BN76" s="483"/>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row>
    <row r="77" spans="1:100" ht="15" customHeight="1" x14ac:dyDescent="0.25">
      <c r="A77" s="58"/>
      <c r="B77" s="282"/>
      <c r="C77" s="282"/>
      <c r="D77" s="283"/>
      <c r="E77" s="418"/>
      <c r="F77" s="419"/>
      <c r="G77" s="419"/>
      <c r="H77" s="419"/>
      <c r="I77" s="424"/>
      <c r="J77" s="401"/>
      <c r="K77" s="402"/>
      <c r="L77" s="402"/>
      <c r="M77" s="402"/>
      <c r="N77" s="402"/>
      <c r="O77" s="402"/>
      <c r="P77" s="402"/>
      <c r="Q77" s="402"/>
      <c r="R77" s="402"/>
      <c r="S77" s="450"/>
      <c r="T77" s="407"/>
      <c r="U77" s="408"/>
      <c r="V77" s="408"/>
      <c r="W77" s="408"/>
      <c r="X77" s="408"/>
      <c r="Y77" s="408"/>
      <c r="Z77" s="408"/>
      <c r="AA77" s="408"/>
      <c r="AB77" s="408"/>
      <c r="AC77" s="411"/>
      <c r="AD77" s="407"/>
      <c r="AE77" s="408"/>
      <c r="AF77" s="408"/>
      <c r="AG77" s="408"/>
      <c r="AH77" s="408"/>
      <c r="AI77" s="408"/>
      <c r="AJ77" s="408"/>
      <c r="AK77" s="408"/>
      <c r="AL77" s="408"/>
      <c r="AM77" s="411"/>
      <c r="AN77" s="441"/>
      <c r="AO77" s="400"/>
      <c r="AP77" s="400"/>
      <c r="AQ77" s="400"/>
      <c r="AR77" s="400"/>
      <c r="AS77" s="400"/>
      <c r="AT77" s="400"/>
      <c r="AU77" s="400"/>
      <c r="AV77" s="400"/>
      <c r="AW77" s="440"/>
      <c r="AX77" s="432"/>
      <c r="AY77" s="430"/>
      <c r="AZ77" s="430"/>
      <c r="BA77" s="430"/>
      <c r="BB77" s="430"/>
      <c r="BC77" s="430"/>
      <c r="BD77" s="430"/>
      <c r="BE77" s="430"/>
      <c r="BF77" s="430"/>
      <c r="BG77" s="431"/>
      <c r="BH77" s="58"/>
      <c r="BI77" s="481"/>
      <c r="BJ77" s="482"/>
      <c r="BK77" s="482"/>
      <c r="BL77" s="482"/>
      <c r="BM77" s="482"/>
      <c r="BN77" s="483"/>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row>
    <row r="78" spans="1:100" ht="15" customHeight="1" x14ac:dyDescent="0.25">
      <c r="A78" s="58"/>
      <c r="B78" s="282"/>
      <c r="C78" s="282"/>
      <c r="D78" s="283"/>
      <c r="E78" s="418"/>
      <c r="F78" s="419"/>
      <c r="G78" s="419"/>
      <c r="H78" s="419"/>
      <c r="I78" s="424"/>
      <c r="J78" s="401" t="str">
        <f>IF(AND('Mapa final'!$K$97="Baja",'Mapa final'!$O$97="Leve"),CONCATENATE("R",'Mapa final'!$A$97),"")</f>
        <v/>
      </c>
      <c r="K78" s="402"/>
      <c r="L78" s="402" t="str">
        <f>IF(AND('Mapa final'!$K$100="Baja",'Mapa final'!$O$100="Leve"),CONCATENATE("R",'Mapa final'!$A$100),"")</f>
        <v/>
      </c>
      <c r="M78" s="402"/>
      <c r="N78" s="402" t="str">
        <f>IF(AND('Mapa final'!$K$103="Baja",'Mapa final'!$O$103="Leve"),CONCATENATE("R",'Mapa final'!$A$103),"")</f>
        <v/>
      </c>
      <c r="O78" s="402"/>
      <c r="P78" s="402" t="str">
        <f>IF(AND('Mapa final'!$K$106="Baja",'Mapa final'!$O$106="Leve"),CONCATENATE("R",'Mapa final'!$A$106),"")</f>
        <v/>
      </c>
      <c r="Q78" s="402"/>
      <c r="R78" s="402" t="str">
        <f>IF(AND('Mapa final'!$K$109="Baja",'Mapa final'!$O$109="Leve"),CONCATENATE("R",'Mapa final'!$A$109),"")</f>
        <v/>
      </c>
      <c r="S78" s="450"/>
      <c r="T78" s="407" t="str">
        <f>IF(AND('Mapa final'!$K$97="Baja",'Mapa final'!$O$97="Menor"),CONCATENATE("R",'Mapa final'!$A$97),"")</f>
        <v/>
      </c>
      <c r="U78" s="408"/>
      <c r="V78" s="408" t="str">
        <f>IF(AND('Mapa final'!$K$100="Baja",'Mapa final'!$O$100="Menor"),CONCATENATE("R",'Mapa final'!$A$100),"")</f>
        <v/>
      </c>
      <c r="W78" s="408"/>
      <c r="X78" s="408" t="str">
        <f>IF(AND('Mapa final'!$K$103="Baja",'Mapa final'!$O$103="Menor"),CONCATENATE("R",'Mapa final'!$A$103),"")</f>
        <v/>
      </c>
      <c r="Y78" s="408"/>
      <c r="Z78" s="408" t="str">
        <f>IF(AND('Mapa final'!$K$106="Baja",'Mapa final'!$O$106="Menor"),CONCATENATE("R",'Mapa final'!$A$106),"")</f>
        <v/>
      </c>
      <c r="AA78" s="408"/>
      <c r="AB78" s="408" t="str">
        <f>IF(AND('Mapa final'!$K$109="Baja",'Mapa final'!$O$109="Menor"),CONCATENATE("R",'Mapa final'!$A$109),"")</f>
        <v/>
      </c>
      <c r="AC78" s="411"/>
      <c r="AD78" s="407" t="str">
        <f>IF(AND('Mapa final'!$K$97="Baja",'Mapa final'!$O$97="Moderado"),CONCATENATE("R",'Mapa final'!$A$97),"")</f>
        <v>R31</v>
      </c>
      <c r="AE78" s="408"/>
      <c r="AF78" s="408" t="str">
        <f>IF(AND('Mapa final'!$K$100="Baja",'Mapa final'!$O$100="Moderado"),CONCATENATE("R",'Mapa final'!$A$100),"")</f>
        <v/>
      </c>
      <c r="AG78" s="408"/>
      <c r="AH78" s="408" t="str">
        <f>IF(AND('Mapa final'!$K$103="Baja",'Mapa final'!$O$103="Moderado"),CONCATENATE("R",'Mapa final'!$A$103),"")</f>
        <v/>
      </c>
      <c r="AI78" s="408"/>
      <c r="AJ78" s="408" t="str">
        <f>IF(AND('Mapa final'!$K$106="Baja",'Mapa final'!$O$106="Moderado"),CONCATENATE("R",'Mapa final'!$A$106),"")</f>
        <v/>
      </c>
      <c r="AK78" s="408"/>
      <c r="AL78" s="408" t="str">
        <f>IF(AND('Mapa final'!$K$109="Baja",'Mapa final'!$O$109="Moderado"),CONCATENATE("R",'Mapa final'!$A$109),"")</f>
        <v/>
      </c>
      <c r="AM78" s="411"/>
      <c r="AN78" s="441" t="str">
        <f>IF(AND('Mapa final'!$K$97="Baja",'Mapa final'!$O$97="Mayor"),CONCATENATE("R",'Mapa final'!$A$97),"")</f>
        <v/>
      </c>
      <c r="AO78" s="400"/>
      <c r="AP78" s="400" t="str">
        <f>IF(AND('Mapa final'!$K$100="Baja",'Mapa final'!$O$100="Mayor"),CONCATENATE("R",'Mapa final'!$A$100),"")</f>
        <v/>
      </c>
      <c r="AQ78" s="400"/>
      <c r="AR78" s="400" t="str">
        <f>IF(AND('Mapa final'!$K$103="Baja",'Mapa final'!$O$103="Mayor"),CONCATENATE("R",'Mapa final'!$A$103),"")</f>
        <v/>
      </c>
      <c r="AS78" s="400"/>
      <c r="AT78" s="400" t="str">
        <f>IF(AND('Mapa final'!$K$106="Baja",'Mapa final'!$O$106="Mayor"),CONCATENATE("R",'Mapa final'!$A$106),"")</f>
        <v/>
      </c>
      <c r="AU78" s="400"/>
      <c r="AV78" s="400" t="str">
        <f>IF(AND('Mapa final'!$K$109="Baja",'Mapa final'!$O$109="Mayor"),CONCATENATE("R",'Mapa final'!$A$109),"")</f>
        <v/>
      </c>
      <c r="AW78" s="440"/>
      <c r="AX78" s="432" t="str">
        <f>IF(AND('Mapa final'!$K$97="Baja",'Mapa final'!$O$97="Catastrófico"),CONCATENATE("R",'Mapa final'!$A$97),"")</f>
        <v/>
      </c>
      <c r="AY78" s="430"/>
      <c r="AZ78" s="430" t="str">
        <f>IF(AND('Mapa final'!$K$100="Baja",'Mapa final'!$O$100="Catastrófico"),CONCATENATE("R",'Mapa final'!$A$100),"")</f>
        <v/>
      </c>
      <c r="BA78" s="430"/>
      <c r="BB78" s="430" t="str">
        <f>IF(AND('Mapa final'!$K$103="Baja",'Mapa final'!$O$103="Catastrófico"),CONCATENATE("R",'Mapa final'!$A$103),"")</f>
        <v/>
      </c>
      <c r="BC78" s="430"/>
      <c r="BD78" s="430" t="str">
        <f>IF(AND('Mapa final'!$K$106="Baja",'Mapa final'!$O$106="Catastrófico"),CONCATENATE("R",'Mapa final'!$A$106),"")</f>
        <v/>
      </c>
      <c r="BE78" s="430"/>
      <c r="BF78" s="430" t="str">
        <f>IF(AND('Mapa final'!$K$109="Baja",'Mapa final'!$O$109="Catastrófico"),CONCATENATE("R",'Mapa final'!$A$109),"")</f>
        <v/>
      </c>
      <c r="BG78" s="431"/>
      <c r="BH78" s="58"/>
      <c r="BI78" s="481"/>
      <c r="BJ78" s="482"/>
      <c r="BK78" s="482"/>
      <c r="BL78" s="482"/>
      <c r="BM78" s="482"/>
      <c r="BN78" s="483"/>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row>
    <row r="79" spans="1:100" ht="15" customHeight="1" x14ac:dyDescent="0.25">
      <c r="A79" s="58"/>
      <c r="B79" s="282"/>
      <c r="C79" s="282"/>
      <c r="D79" s="283"/>
      <c r="E79" s="418"/>
      <c r="F79" s="419"/>
      <c r="G79" s="419"/>
      <c r="H79" s="419"/>
      <c r="I79" s="424"/>
      <c r="J79" s="401"/>
      <c r="K79" s="402"/>
      <c r="L79" s="402"/>
      <c r="M79" s="402"/>
      <c r="N79" s="402"/>
      <c r="O79" s="402"/>
      <c r="P79" s="402"/>
      <c r="Q79" s="402"/>
      <c r="R79" s="402"/>
      <c r="S79" s="450"/>
      <c r="T79" s="407"/>
      <c r="U79" s="408"/>
      <c r="V79" s="408"/>
      <c r="W79" s="408"/>
      <c r="X79" s="408"/>
      <c r="Y79" s="408"/>
      <c r="Z79" s="408"/>
      <c r="AA79" s="408"/>
      <c r="AB79" s="408"/>
      <c r="AC79" s="411"/>
      <c r="AD79" s="407"/>
      <c r="AE79" s="408"/>
      <c r="AF79" s="408"/>
      <c r="AG79" s="408"/>
      <c r="AH79" s="408"/>
      <c r="AI79" s="408"/>
      <c r="AJ79" s="408"/>
      <c r="AK79" s="408"/>
      <c r="AL79" s="408"/>
      <c r="AM79" s="411"/>
      <c r="AN79" s="441"/>
      <c r="AO79" s="400"/>
      <c r="AP79" s="400"/>
      <c r="AQ79" s="400"/>
      <c r="AR79" s="400"/>
      <c r="AS79" s="400"/>
      <c r="AT79" s="400"/>
      <c r="AU79" s="400"/>
      <c r="AV79" s="400"/>
      <c r="AW79" s="440"/>
      <c r="AX79" s="432"/>
      <c r="AY79" s="430"/>
      <c r="AZ79" s="430"/>
      <c r="BA79" s="430"/>
      <c r="BB79" s="430"/>
      <c r="BC79" s="430"/>
      <c r="BD79" s="430"/>
      <c r="BE79" s="430"/>
      <c r="BF79" s="430"/>
      <c r="BG79" s="431"/>
      <c r="BH79" s="58"/>
      <c r="BI79" s="481"/>
      <c r="BJ79" s="482"/>
      <c r="BK79" s="482"/>
      <c r="BL79" s="482"/>
      <c r="BM79" s="482"/>
      <c r="BN79" s="483"/>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row>
    <row r="80" spans="1:100" ht="15" customHeight="1" x14ac:dyDescent="0.25">
      <c r="A80" s="58"/>
      <c r="B80" s="282"/>
      <c r="C80" s="282"/>
      <c r="D80" s="283"/>
      <c r="E80" s="418"/>
      <c r="F80" s="419"/>
      <c r="G80" s="419"/>
      <c r="H80" s="419"/>
      <c r="I80" s="424"/>
      <c r="J80" s="401" t="str">
        <f>IF(AND('Mapa final'!$K$112="Baja",'Mapa final'!$O$112="Leve"),CONCATENATE("R",'Mapa final'!$A$112),"")</f>
        <v/>
      </c>
      <c r="K80" s="402"/>
      <c r="L80" s="402" t="str">
        <f>IF(AND('Mapa final'!$K$115="Baja",'Mapa final'!$O$115="Leve"),CONCATENATE("R",'Mapa final'!$A$115),"")</f>
        <v/>
      </c>
      <c r="M80" s="402"/>
      <c r="N80" s="402" t="str">
        <f>IF(AND('Mapa final'!$K$118="Baja",'Mapa final'!$O$118="Leve"),CONCATENATE("R",'Mapa final'!$A$118),"")</f>
        <v/>
      </c>
      <c r="O80" s="402"/>
      <c r="P80" s="402" t="str">
        <f>IF(AND('Mapa final'!$K$121="Baja",'Mapa final'!$O$121="Leve"),CONCATENATE("R",'Mapa final'!$A$121),"")</f>
        <v/>
      </c>
      <c r="Q80" s="402"/>
      <c r="R80" s="402" t="str">
        <f>IF(AND('Mapa final'!$K$124="Baja",'Mapa final'!$O$124="Leve"),CONCATENATE("R",'Mapa final'!$A$124),"")</f>
        <v/>
      </c>
      <c r="S80" s="450"/>
      <c r="T80" s="407" t="str">
        <f>IF(AND('Mapa final'!$K$112="Baja",'Mapa final'!$O$112="Menor"),CONCATENATE("R",'Mapa final'!$A$112),"")</f>
        <v/>
      </c>
      <c r="U80" s="408"/>
      <c r="V80" s="408" t="str">
        <f>IF(AND('Mapa final'!$K$115="Baja",'Mapa final'!$O$115="Menor"),CONCATENATE("R",'Mapa final'!$A$115),"")</f>
        <v/>
      </c>
      <c r="W80" s="408"/>
      <c r="X80" s="408" t="str">
        <f>IF(AND('Mapa final'!$K$118="Baja",'Mapa final'!$O$118="Menor"),CONCATENATE("R",'Mapa final'!$A$118),"")</f>
        <v>R38</v>
      </c>
      <c r="Y80" s="408"/>
      <c r="Z80" s="408" t="str">
        <f>IF(AND('Mapa final'!$K$121="Baja",'Mapa final'!$O$121="Menor"),CONCATENATE("R",'Mapa final'!$A$121),"")</f>
        <v/>
      </c>
      <c r="AA80" s="408"/>
      <c r="AB80" s="408" t="str">
        <f>IF(AND('Mapa final'!$K$124="Baja",'Mapa final'!$O$124="Menor"),CONCATENATE("R",'Mapa final'!$A$124),"")</f>
        <v/>
      </c>
      <c r="AC80" s="411"/>
      <c r="AD80" s="407" t="str">
        <f>IF(AND('Mapa final'!$K$112="Baja",'Mapa final'!$O$112="Moderado"),CONCATENATE("R",'Mapa final'!$A$112),"")</f>
        <v/>
      </c>
      <c r="AE80" s="408"/>
      <c r="AF80" s="408" t="str">
        <f>IF(AND('Mapa final'!$K$115="Baja",'Mapa final'!$O$115="Moderado"),CONCATENATE("R",'Mapa final'!$A$115),"")</f>
        <v/>
      </c>
      <c r="AG80" s="408"/>
      <c r="AH80" s="408" t="str">
        <f>IF(AND('Mapa final'!$K$118="Baja",'Mapa final'!$O$118="Moderado"),CONCATENATE("R",'Mapa final'!$A$118),"")</f>
        <v/>
      </c>
      <c r="AI80" s="408"/>
      <c r="AJ80" s="408" t="str">
        <f>IF(AND('Mapa final'!$K$121="Baja",'Mapa final'!$O$121="Moderado"),CONCATENATE("R",'Mapa final'!$A$121),"")</f>
        <v/>
      </c>
      <c r="AK80" s="408"/>
      <c r="AL80" s="408" t="str">
        <f>IF(AND('Mapa final'!$K$124="Baja",'Mapa final'!$O$124="Moderado"),CONCATENATE("R",'Mapa final'!$A$124),"")</f>
        <v/>
      </c>
      <c r="AM80" s="411"/>
      <c r="AN80" s="441" t="str">
        <f>IF(AND('Mapa final'!$K$112="Baja",'Mapa final'!$O$112="Mayor"),CONCATENATE("R",'Mapa final'!$A$112),"")</f>
        <v/>
      </c>
      <c r="AO80" s="400"/>
      <c r="AP80" s="400" t="str">
        <f>IF(AND('Mapa final'!$K$115="Baja",'Mapa final'!$O$115="Mayor"),CONCATENATE("R",'Mapa final'!$A$115),"")</f>
        <v/>
      </c>
      <c r="AQ80" s="400"/>
      <c r="AR80" s="400" t="str">
        <f>IF(AND('Mapa final'!$K$118="Baja",'Mapa final'!$O$118="Mayor"),CONCATENATE("R",'Mapa final'!$A$118),"")</f>
        <v/>
      </c>
      <c r="AS80" s="400"/>
      <c r="AT80" s="400" t="str">
        <f>IF(AND('Mapa final'!$K$121="Baja",'Mapa final'!$O$121="Mayor"),CONCATENATE("R",'Mapa final'!$A$121),"")</f>
        <v/>
      </c>
      <c r="AU80" s="400"/>
      <c r="AV80" s="400" t="str">
        <f>IF(AND('Mapa final'!$K$124="Baja",'Mapa final'!$O$124="Mayor"),CONCATENATE("R",'Mapa final'!$A$124),"")</f>
        <v/>
      </c>
      <c r="AW80" s="440"/>
      <c r="AX80" s="432" t="str">
        <f>IF(AND('Mapa final'!$K$112="Baja",'Mapa final'!$O$112="Catastrófico"),CONCATENATE("R",'Mapa final'!$A$112),"")</f>
        <v/>
      </c>
      <c r="AY80" s="430"/>
      <c r="AZ80" s="430" t="str">
        <f>IF(AND('Mapa final'!$K$115="Baja",'Mapa final'!$O$115="Catastrófico"),CONCATENATE("R",'Mapa final'!$A$115),"")</f>
        <v/>
      </c>
      <c r="BA80" s="430"/>
      <c r="BB80" s="430" t="str">
        <f>IF(AND('Mapa final'!$K$118="Baja",'Mapa final'!$O$118="Catastrófico"),CONCATENATE("R",'Mapa final'!$A$118),"")</f>
        <v/>
      </c>
      <c r="BC80" s="430"/>
      <c r="BD80" s="430" t="str">
        <f>IF(AND('Mapa final'!$K$121="Baja",'Mapa final'!$O$121="Catastrófico"),CONCATENATE("R",'Mapa final'!$A$121),"")</f>
        <v/>
      </c>
      <c r="BE80" s="430"/>
      <c r="BF80" s="430" t="str">
        <f>IF(AND('Mapa final'!$K$124="Baja",'Mapa final'!$O$124="Catastrófico"),CONCATENATE("R",'Mapa final'!$A$124),"")</f>
        <v/>
      </c>
      <c r="BG80" s="431"/>
      <c r="BH80" s="58"/>
      <c r="BI80" s="481"/>
      <c r="BJ80" s="482"/>
      <c r="BK80" s="482"/>
      <c r="BL80" s="482"/>
      <c r="BM80" s="482"/>
      <c r="BN80" s="483"/>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row>
    <row r="81" spans="1:100" ht="15" customHeight="1" x14ac:dyDescent="0.25">
      <c r="A81" s="58"/>
      <c r="B81" s="282"/>
      <c r="C81" s="282"/>
      <c r="D81" s="283"/>
      <c r="E81" s="418"/>
      <c r="F81" s="419"/>
      <c r="G81" s="419"/>
      <c r="H81" s="419"/>
      <c r="I81" s="424"/>
      <c r="J81" s="401"/>
      <c r="K81" s="402"/>
      <c r="L81" s="402"/>
      <c r="M81" s="402"/>
      <c r="N81" s="402"/>
      <c r="O81" s="402"/>
      <c r="P81" s="402"/>
      <c r="Q81" s="402"/>
      <c r="R81" s="402"/>
      <c r="S81" s="450"/>
      <c r="T81" s="407"/>
      <c r="U81" s="408"/>
      <c r="V81" s="408"/>
      <c r="W81" s="408"/>
      <c r="X81" s="408"/>
      <c r="Y81" s="408"/>
      <c r="Z81" s="408"/>
      <c r="AA81" s="408"/>
      <c r="AB81" s="408"/>
      <c r="AC81" s="411"/>
      <c r="AD81" s="407"/>
      <c r="AE81" s="408"/>
      <c r="AF81" s="408"/>
      <c r="AG81" s="408"/>
      <c r="AH81" s="408"/>
      <c r="AI81" s="408"/>
      <c r="AJ81" s="408"/>
      <c r="AK81" s="408"/>
      <c r="AL81" s="408"/>
      <c r="AM81" s="411"/>
      <c r="AN81" s="441"/>
      <c r="AO81" s="400"/>
      <c r="AP81" s="400"/>
      <c r="AQ81" s="400"/>
      <c r="AR81" s="400"/>
      <c r="AS81" s="400"/>
      <c r="AT81" s="400"/>
      <c r="AU81" s="400"/>
      <c r="AV81" s="400"/>
      <c r="AW81" s="440"/>
      <c r="AX81" s="432"/>
      <c r="AY81" s="430"/>
      <c r="AZ81" s="430"/>
      <c r="BA81" s="430"/>
      <c r="BB81" s="430"/>
      <c r="BC81" s="430"/>
      <c r="BD81" s="430"/>
      <c r="BE81" s="430"/>
      <c r="BF81" s="430"/>
      <c r="BG81" s="431"/>
      <c r="BH81" s="58"/>
      <c r="BI81" s="481"/>
      <c r="BJ81" s="482"/>
      <c r="BK81" s="482"/>
      <c r="BL81" s="482"/>
      <c r="BM81" s="482"/>
      <c r="BN81" s="483"/>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row>
    <row r="82" spans="1:100" ht="15" customHeight="1" x14ac:dyDescent="0.25">
      <c r="A82" s="58"/>
      <c r="B82" s="282"/>
      <c r="C82" s="282"/>
      <c r="D82" s="283"/>
      <c r="E82" s="418"/>
      <c r="F82" s="419"/>
      <c r="G82" s="419"/>
      <c r="H82" s="419"/>
      <c r="I82" s="424"/>
      <c r="J82" s="401" t="str">
        <f>IF(AND('Mapa final'!$K$127="Baja",'Mapa final'!$O$127="Leve"),CONCATENATE("R",'Mapa final'!$A$127),"")</f>
        <v/>
      </c>
      <c r="K82" s="402"/>
      <c r="L82" s="402" t="str">
        <f>IF(AND('Mapa final'!$K$130="Baja",'Mapa final'!$O$130="Leve"),CONCATENATE("R",'Mapa final'!$A$130),"")</f>
        <v/>
      </c>
      <c r="M82" s="402"/>
      <c r="N82" s="402" t="str">
        <f>IF(AND('Mapa final'!$K$133="Baja",'Mapa final'!$O$133="Leve"),CONCATENATE("R",'Mapa final'!$A$133),"")</f>
        <v/>
      </c>
      <c r="O82" s="402"/>
      <c r="P82" s="402" t="str">
        <f>IF(AND('Mapa final'!$K$136="Baja",'Mapa final'!$O$136="Leve"),CONCATENATE("R",'Mapa final'!$A$136),"")</f>
        <v/>
      </c>
      <c r="Q82" s="402"/>
      <c r="R82" s="402" t="str">
        <f>IF(AND('Mapa final'!$K$139="Baja",'Mapa final'!$O$139="Leve"),CONCATENATE("R",'Mapa final'!$A$139),"")</f>
        <v/>
      </c>
      <c r="S82" s="450"/>
      <c r="T82" s="407" t="str">
        <f>IF(AND('Mapa final'!$K$127="Baja",'Mapa final'!$O$127="Menor"),CONCATENATE("R",'Mapa final'!$A$127),"")</f>
        <v/>
      </c>
      <c r="U82" s="408"/>
      <c r="V82" s="408" t="str">
        <f>IF(AND('Mapa final'!$K$130="Baja",'Mapa final'!$O$130="Menor"),CONCATENATE("R",'Mapa final'!$A$130),"")</f>
        <v/>
      </c>
      <c r="W82" s="408"/>
      <c r="X82" s="408" t="str">
        <f>IF(AND('Mapa final'!$K$133="Baja",'Mapa final'!$O$133="Menor"),CONCATENATE("R",'Mapa final'!$A$133),"")</f>
        <v/>
      </c>
      <c r="Y82" s="408"/>
      <c r="Z82" s="408" t="str">
        <f>IF(AND('Mapa final'!$K$136="Baja",'Mapa final'!$O$136="Menor"),CONCATENATE("R",'Mapa final'!$A$136),"")</f>
        <v/>
      </c>
      <c r="AA82" s="408"/>
      <c r="AB82" s="408" t="str">
        <f>IF(AND('Mapa final'!$K$139="Baja",'Mapa final'!$O$139="Menor"),CONCATENATE("R",'Mapa final'!$A$139),"")</f>
        <v/>
      </c>
      <c r="AC82" s="411"/>
      <c r="AD82" s="407" t="str">
        <f>IF(AND('Mapa final'!$K$127="Baja",'Mapa final'!$O$127="Moderado"),CONCATENATE("R",'Mapa final'!$A$127),"")</f>
        <v/>
      </c>
      <c r="AE82" s="408"/>
      <c r="AF82" s="408" t="str">
        <f>IF(AND('Mapa final'!$K$130="Baja",'Mapa final'!$O$130="Moderado"),CONCATENATE("R",'Mapa final'!$A$130),"")</f>
        <v>R42</v>
      </c>
      <c r="AG82" s="408"/>
      <c r="AH82" s="408" t="str">
        <f>IF(AND('Mapa final'!$K$133="Baja",'Mapa final'!$O$133="Moderado"),CONCATENATE("R",'Mapa final'!$A$133),"")</f>
        <v/>
      </c>
      <c r="AI82" s="408"/>
      <c r="AJ82" s="408" t="str">
        <f>IF(AND('Mapa final'!$K$136="Baja",'Mapa final'!$O$136="Moderado"),CONCATENATE("R",'Mapa final'!$A$136),"")</f>
        <v/>
      </c>
      <c r="AK82" s="408"/>
      <c r="AL82" s="408" t="str">
        <f>IF(AND('Mapa final'!$K$139="Baja",'Mapa final'!$O$139="Moderado"),CONCATENATE("R",'Mapa final'!$A$139),"")</f>
        <v/>
      </c>
      <c r="AM82" s="411"/>
      <c r="AN82" s="441" t="str">
        <f>IF(AND('Mapa final'!$K$127="Baja",'Mapa final'!$O$127="Mayor"),CONCATENATE("R",'Mapa final'!$A$127),"")</f>
        <v/>
      </c>
      <c r="AO82" s="400"/>
      <c r="AP82" s="400" t="str">
        <f>IF(AND('Mapa final'!$K$130="Baja",'Mapa final'!$O$130="Mayor"),CONCATENATE("R",'Mapa final'!$A$130),"")</f>
        <v/>
      </c>
      <c r="AQ82" s="400"/>
      <c r="AR82" s="400" t="str">
        <f>IF(AND('Mapa final'!$K$133="Baja",'Mapa final'!$O$133="Mayor"),CONCATENATE("R",'Mapa final'!$A$133),"")</f>
        <v/>
      </c>
      <c r="AS82" s="400"/>
      <c r="AT82" s="400" t="str">
        <f>IF(AND('Mapa final'!$K$136="Baja",'Mapa final'!$O$136="Mayor"),CONCATENATE("R",'Mapa final'!$A$136),"")</f>
        <v/>
      </c>
      <c r="AU82" s="400"/>
      <c r="AV82" s="400" t="str">
        <f>IF(AND('Mapa final'!$K$139="Baja",'Mapa final'!$O$139="Mayor"),CONCATENATE("R",'Mapa final'!$A$139),"")</f>
        <v/>
      </c>
      <c r="AW82" s="440"/>
      <c r="AX82" s="432" t="str">
        <f>IF(AND('Mapa final'!$K$127="Baja",'Mapa final'!$O$127="Catastrófico"),CONCATENATE("R",'Mapa final'!$A$127),"")</f>
        <v/>
      </c>
      <c r="AY82" s="430"/>
      <c r="AZ82" s="430" t="str">
        <f>IF(AND('Mapa final'!$K$130="Baja",'Mapa final'!$O$130="Catastrófico"),CONCATENATE("R",'Mapa final'!$A$130),"")</f>
        <v/>
      </c>
      <c r="BA82" s="430"/>
      <c r="BB82" s="430" t="str">
        <f>IF(AND('Mapa final'!$K$133="Baja",'Mapa final'!$O$133="Catastrófico"),CONCATENATE("R",'Mapa final'!$A$133),"")</f>
        <v/>
      </c>
      <c r="BC82" s="430"/>
      <c r="BD82" s="430" t="str">
        <f>IF(AND('Mapa final'!$K$136="Baja",'Mapa final'!$O$136="Catastrófico"),CONCATENATE("R",'Mapa final'!$A$136),"")</f>
        <v/>
      </c>
      <c r="BE82" s="430"/>
      <c r="BF82" s="430" t="str">
        <f>IF(AND('Mapa final'!$K$139="Baja",'Mapa final'!$O$139="Catastrófico"),CONCATENATE("R",'Mapa final'!$A$139),"")</f>
        <v/>
      </c>
      <c r="BG82" s="431"/>
      <c r="BH82" s="58"/>
      <c r="BI82" s="481"/>
      <c r="BJ82" s="482"/>
      <c r="BK82" s="482"/>
      <c r="BL82" s="482"/>
      <c r="BM82" s="482"/>
      <c r="BN82" s="483"/>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row>
    <row r="83" spans="1:100" ht="15" customHeight="1" x14ac:dyDescent="0.25">
      <c r="A83" s="58"/>
      <c r="B83" s="282"/>
      <c r="C83" s="282"/>
      <c r="D83" s="283"/>
      <c r="E83" s="418"/>
      <c r="F83" s="419"/>
      <c r="G83" s="419"/>
      <c r="H83" s="419"/>
      <c r="I83" s="424"/>
      <c r="J83" s="401"/>
      <c r="K83" s="402"/>
      <c r="L83" s="402"/>
      <c r="M83" s="402"/>
      <c r="N83" s="402"/>
      <c r="O83" s="402"/>
      <c r="P83" s="402"/>
      <c r="Q83" s="402"/>
      <c r="R83" s="402"/>
      <c r="S83" s="450"/>
      <c r="T83" s="407"/>
      <c r="U83" s="408"/>
      <c r="V83" s="408"/>
      <c r="W83" s="408"/>
      <c r="X83" s="408"/>
      <c r="Y83" s="408"/>
      <c r="Z83" s="408"/>
      <c r="AA83" s="408"/>
      <c r="AB83" s="408"/>
      <c r="AC83" s="411"/>
      <c r="AD83" s="407"/>
      <c r="AE83" s="408"/>
      <c r="AF83" s="408"/>
      <c r="AG83" s="408"/>
      <c r="AH83" s="408"/>
      <c r="AI83" s="408"/>
      <c r="AJ83" s="408"/>
      <c r="AK83" s="408"/>
      <c r="AL83" s="408"/>
      <c r="AM83" s="411"/>
      <c r="AN83" s="441"/>
      <c r="AO83" s="400"/>
      <c r="AP83" s="400"/>
      <c r="AQ83" s="400"/>
      <c r="AR83" s="400"/>
      <c r="AS83" s="400"/>
      <c r="AT83" s="400"/>
      <c r="AU83" s="400"/>
      <c r="AV83" s="400"/>
      <c r="AW83" s="440"/>
      <c r="AX83" s="432"/>
      <c r="AY83" s="430"/>
      <c r="AZ83" s="430"/>
      <c r="BA83" s="430"/>
      <c r="BB83" s="430"/>
      <c r="BC83" s="430"/>
      <c r="BD83" s="430"/>
      <c r="BE83" s="430"/>
      <c r="BF83" s="430"/>
      <c r="BG83" s="431"/>
      <c r="BH83" s="58"/>
      <c r="BI83" s="481"/>
      <c r="BJ83" s="482"/>
      <c r="BK83" s="482"/>
      <c r="BL83" s="482"/>
      <c r="BM83" s="482"/>
      <c r="BN83" s="483"/>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row>
    <row r="84" spans="1:100" ht="15" customHeight="1" x14ac:dyDescent="0.25">
      <c r="A84" s="58"/>
      <c r="B84" s="282"/>
      <c r="C84" s="282"/>
      <c r="D84" s="283"/>
      <c r="E84" s="418"/>
      <c r="F84" s="419"/>
      <c r="G84" s="419"/>
      <c r="H84" s="419"/>
      <c r="I84" s="424"/>
      <c r="J84" s="401" t="str">
        <f>IF(AND('Mapa final'!$K$142="Baja",'Mapa final'!$O$142="Leve"),CONCATENATE("R",'Mapa final'!$A$142),"")</f>
        <v/>
      </c>
      <c r="K84" s="402"/>
      <c r="L84" s="402" t="str">
        <f>IF(AND('Mapa final'!$K$145="Baja",'Mapa final'!$O$145="Leve"),CONCATENATE("R",'Mapa final'!$A$145),"")</f>
        <v/>
      </c>
      <c r="M84" s="402"/>
      <c r="N84" s="402" t="str">
        <f>IF(AND('Mapa final'!$K$148="Baja",'Mapa final'!$O$148="Leve"),CONCATENATE("R",'Mapa final'!$A$148),"")</f>
        <v/>
      </c>
      <c r="O84" s="402"/>
      <c r="P84" s="402" t="str">
        <f>IF(AND('Mapa final'!$K$151="Baja",'Mapa final'!$O$151="Leve"),CONCATENATE("R",'Mapa final'!$A$151),"")</f>
        <v/>
      </c>
      <c r="Q84" s="402"/>
      <c r="R84" s="402" t="str">
        <f>IF(AND('Mapa final'!$K$154="Baja",'Mapa final'!$O$154="Leve"),CONCATENATE("R",'Mapa final'!$A$154),"")</f>
        <v/>
      </c>
      <c r="S84" s="450"/>
      <c r="T84" s="407" t="str">
        <f>IF(AND('Mapa final'!$K$142="Baja",'Mapa final'!$O$142="Menor"),CONCATENATE("R",'Mapa final'!$A$142),"")</f>
        <v/>
      </c>
      <c r="U84" s="408"/>
      <c r="V84" s="408" t="str">
        <f>IF(AND('Mapa final'!$K$145="Baja",'Mapa final'!$O$145="Menor"),CONCATENATE("R",'Mapa final'!$A$145),"")</f>
        <v/>
      </c>
      <c r="W84" s="408"/>
      <c r="X84" s="408" t="str">
        <f>IF(AND('Mapa final'!$K$148="Baja",'Mapa final'!$O$148="Menor"),CONCATENATE("R",'Mapa final'!$A$148),"")</f>
        <v/>
      </c>
      <c r="Y84" s="408"/>
      <c r="Z84" s="408" t="str">
        <f>IF(AND('Mapa final'!$K$151="Baja",'Mapa final'!$O$151="Menor"),CONCATENATE("R",'Mapa final'!$A$151),"")</f>
        <v/>
      </c>
      <c r="AA84" s="408"/>
      <c r="AB84" s="408" t="str">
        <f>IF(AND('Mapa final'!$K$154="Baja",'Mapa final'!$O$154="Menor"),CONCATENATE("R",'Mapa final'!$A$154),"")</f>
        <v/>
      </c>
      <c r="AC84" s="411"/>
      <c r="AD84" s="407" t="str">
        <f>IF(AND('Mapa final'!$K$142="Baja",'Mapa final'!$O$142="Moderado"),CONCATENATE("R",'Mapa final'!$A$142),"")</f>
        <v/>
      </c>
      <c r="AE84" s="408"/>
      <c r="AF84" s="408" t="str">
        <f>IF(AND('Mapa final'!$K$145="Baja",'Mapa final'!$O$145="Moderado"),CONCATENATE("R",'Mapa final'!$A$145),"")</f>
        <v/>
      </c>
      <c r="AG84" s="408"/>
      <c r="AH84" s="408" t="str">
        <f>IF(AND('Mapa final'!$K$148="Baja",'Mapa final'!$O$148="Moderado"),CONCATENATE("R",'Mapa final'!$A$148),"")</f>
        <v/>
      </c>
      <c r="AI84" s="408"/>
      <c r="AJ84" s="408" t="str">
        <f>IF(AND('Mapa final'!$K$151="Baja",'Mapa final'!$O$151="Moderado"),CONCATENATE("R",'Mapa final'!$A$151),"")</f>
        <v/>
      </c>
      <c r="AK84" s="408"/>
      <c r="AL84" s="408" t="str">
        <f>IF(AND('Mapa final'!$K$154="Baja",'Mapa final'!$O$154="Moderado"),CONCATENATE("R",'Mapa final'!$A$154),"")</f>
        <v/>
      </c>
      <c r="AM84" s="411"/>
      <c r="AN84" s="441" t="str">
        <f>IF(AND('Mapa final'!$K$142="Baja",'Mapa final'!$O$142="Mayor"),CONCATENATE("R",'Mapa final'!$A$142),"")</f>
        <v/>
      </c>
      <c r="AO84" s="400"/>
      <c r="AP84" s="400" t="str">
        <f>IF(AND('Mapa final'!$K$145="Baja",'Mapa final'!$O$145="Mayor"),CONCATENATE("R",'Mapa final'!$A$145),"")</f>
        <v/>
      </c>
      <c r="AQ84" s="400"/>
      <c r="AR84" s="400" t="str">
        <f>IF(AND('Mapa final'!$K$148="Baja",'Mapa final'!$O$148="Mayor"),CONCATENATE("R",'Mapa final'!$A$148),"")</f>
        <v/>
      </c>
      <c r="AS84" s="400"/>
      <c r="AT84" s="400" t="str">
        <f>IF(AND('Mapa final'!$K$151="Baja",'Mapa final'!$O$151="Mayor"),CONCATENATE("R",'Mapa final'!$A$151),"")</f>
        <v/>
      </c>
      <c r="AU84" s="400"/>
      <c r="AV84" s="400" t="str">
        <f>IF(AND('Mapa final'!$K$154="Baja",'Mapa final'!$O$154="Mayor"),CONCATENATE("R",'Mapa final'!$A$154),"")</f>
        <v/>
      </c>
      <c r="AW84" s="440"/>
      <c r="AX84" s="432" t="str">
        <f>IF(AND('Mapa final'!$K$142="Baja",'Mapa final'!$O$142="Catastrófico"),CONCATENATE("R",'Mapa final'!$A$142),"")</f>
        <v/>
      </c>
      <c r="AY84" s="430"/>
      <c r="AZ84" s="430" t="str">
        <f>IF(AND('Mapa final'!$K$145="Baja",'Mapa final'!$O$145="Catastrófico"),CONCATENATE("R",'Mapa final'!$A$145),"")</f>
        <v/>
      </c>
      <c r="BA84" s="430"/>
      <c r="BB84" s="430" t="str">
        <f>IF(AND('Mapa final'!$K$148="Baja",'Mapa final'!$O$148="Catastrófico"),CONCATENATE("R",'Mapa final'!$A$148),"")</f>
        <v/>
      </c>
      <c r="BC84" s="430"/>
      <c r="BD84" s="430" t="str">
        <f>IF(AND('Mapa final'!$K$151="Baja",'Mapa final'!$O$151="Catastrófico"),CONCATENATE("R",'Mapa final'!$A$151),"")</f>
        <v/>
      </c>
      <c r="BE84" s="430"/>
      <c r="BF84" s="430" t="str">
        <f>IF(AND('Mapa final'!$K$154="Baja",'Mapa final'!$O$154="Catastrófico"),CONCATENATE("R",'Mapa final'!$A$154),"")</f>
        <v/>
      </c>
      <c r="BG84" s="431"/>
      <c r="BH84" s="58"/>
      <c r="BI84" s="481"/>
      <c r="BJ84" s="482"/>
      <c r="BK84" s="482"/>
      <c r="BL84" s="482"/>
      <c r="BM84" s="482"/>
      <c r="BN84" s="483"/>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row>
    <row r="85" spans="1:100" ht="15.75" customHeight="1" thickBot="1" x14ac:dyDescent="0.3">
      <c r="A85" s="58"/>
      <c r="B85" s="282"/>
      <c r="C85" s="282"/>
      <c r="D85" s="283"/>
      <c r="E85" s="421"/>
      <c r="F85" s="422"/>
      <c r="G85" s="422"/>
      <c r="H85" s="422"/>
      <c r="I85" s="422"/>
      <c r="J85" s="403"/>
      <c r="K85" s="404"/>
      <c r="L85" s="404"/>
      <c r="M85" s="404"/>
      <c r="N85" s="404"/>
      <c r="O85" s="404"/>
      <c r="P85" s="404"/>
      <c r="Q85" s="404"/>
      <c r="R85" s="404"/>
      <c r="S85" s="487"/>
      <c r="T85" s="409"/>
      <c r="U85" s="410"/>
      <c r="V85" s="410"/>
      <c r="W85" s="410"/>
      <c r="X85" s="410"/>
      <c r="Y85" s="410"/>
      <c r="Z85" s="410"/>
      <c r="AA85" s="410"/>
      <c r="AB85" s="410"/>
      <c r="AC85" s="412"/>
      <c r="AD85" s="409"/>
      <c r="AE85" s="410"/>
      <c r="AF85" s="410"/>
      <c r="AG85" s="410"/>
      <c r="AH85" s="410"/>
      <c r="AI85" s="410"/>
      <c r="AJ85" s="410"/>
      <c r="AK85" s="410"/>
      <c r="AL85" s="410"/>
      <c r="AM85" s="412"/>
      <c r="AN85" s="442"/>
      <c r="AO85" s="439"/>
      <c r="AP85" s="439"/>
      <c r="AQ85" s="439"/>
      <c r="AR85" s="439"/>
      <c r="AS85" s="439"/>
      <c r="AT85" s="439"/>
      <c r="AU85" s="439"/>
      <c r="AV85" s="439"/>
      <c r="AW85" s="443"/>
      <c r="AX85" s="433"/>
      <c r="AY85" s="434"/>
      <c r="AZ85" s="434"/>
      <c r="BA85" s="434"/>
      <c r="BB85" s="434"/>
      <c r="BC85" s="434"/>
      <c r="BD85" s="434"/>
      <c r="BE85" s="434"/>
      <c r="BF85" s="434"/>
      <c r="BG85" s="435"/>
      <c r="BH85" s="58"/>
      <c r="BI85" s="481"/>
      <c r="BJ85" s="482"/>
      <c r="BK85" s="482"/>
      <c r="BL85" s="482"/>
      <c r="BM85" s="482"/>
      <c r="BN85" s="483"/>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row>
    <row r="86" spans="1:100" ht="15" customHeight="1" x14ac:dyDescent="0.25">
      <c r="A86" s="58"/>
      <c r="B86" s="282"/>
      <c r="C86" s="282"/>
      <c r="D86" s="283"/>
      <c r="E86" s="415" t="s">
        <v>104</v>
      </c>
      <c r="F86" s="416"/>
      <c r="G86" s="416"/>
      <c r="H86" s="416"/>
      <c r="I86" s="417"/>
      <c r="J86" s="405" t="str">
        <f>IF(AND('Mapa final'!$K$7="Muy Baja",'Mapa final'!$O$7="Leve"),CONCATENATE("R",'Mapa final'!$A$7),"")</f>
        <v/>
      </c>
      <c r="K86" s="406"/>
      <c r="L86" s="406" t="str">
        <f>IF(AND('Mapa final'!$K$10="Muy Baja",'Mapa final'!$O$10="Leve"),CONCATENATE("R",'Mapa final'!$A$10),"")</f>
        <v/>
      </c>
      <c r="M86" s="406"/>
      <c r="N86" s="406" t="str">
        <f>IF(AND('Mapa final'!$K$13="Muy Baja",'Mapa final'!$O$13="Leve"),CONCATENATE("R",'Mapa final'!$A$13),"")</f>
        <v/>
      </c>
      <c r="O86" s="406"/>
      <c r="P86" s="406" t="str">
        <f>IF(AND('Mapa final'!$K$16="Muy Baja",'Mapa final'!$O$16="Leve"),CONCATENATE("R",'Mapa final'!$A$16),"")</f>
        <v/>
      </c>
      <c r="Q86" s="406"/>
      <c r="R86" s="406" t="str">
        <f>IF(AND('Mapa final'!$K$19="Muy Baja",'Mapa final'!$O$19="Leve"),CONCATENATE("R",'Mapa final'!$A$19),"")</f>
        <v/>
      </c>
      <c r="S86" s="449"/>
      <c r="T86" s="405" t="str">
        <f>IF(AND('Mapa final'!$K$7="Muy Baja",'Mapa final'!$O$7="Menor"),CONCATENATE("R",'Mapa final'!$A$7),"")</f>
        <v/>
      </c>
      <c r="U86" s="406"/>
      <c r="V86" s="406" t="str">
        <f>IF(AND('Mapa final'!$K$10="Muy Baja",'Mapa final'!$O$10="Menor"),CONCATENATE("R",'Mapa final'!$A$10),"")</f>
        <v/>
      </c>
      <c r="W86" s="406"/>
      <c r="X86" s="406" t="str">
        <f>IF(AND('Mapa final'!$K$13="Muy Baja",'Mapa final'!$O$13="Menor"),CONCATENATE("R",'Mapa final'!$A$13),"")</f>
        <v/>
      </c>
      <c r="Y86" s="406"/>
      <c r="Z86" s="406" t="str">
        <f>IF(AND('Mapa final'!$K$16="Muy Baja",'Mapa final'!$O$16="Menor"),CONCATENATE("R",'Mapa final'!$A$16),"")</f>
        <v/>
      </c>
      <c r="AA86" s="406"/>
      <c r="AB86" s="406" t="str">
        <f>IF(AND('Mapa final'!$K$19="Muy Baja",'Mapa final'!$O$19="Menor"),CONCATENATE("R",'Mapa final'!$A$19),"")</f>
        <v/>
      </c>
      <c r="AC86" s="449"/>
      <c r="AD86" s="428" t="str">
        <f>IF(AND('Mapa final'!$K$7="Muy Baja",'Mapa final'!$O$7="Moderado"),CONCATENATE("R",'Mapa final'!$A$7),"")</f>
        <v/>
      </c>
      <c r="AE86" s="413"/>
      <c r="AF86" s="413" t="str">
        <f>IF(AND('Mapa final'!$K$10="Muy Baja",'Mapa final'!$O$10="Moderado"),CONCATENATE("R",'Mapa final'!$A$10),"")</f>
        <v/>
      </c>
      <c r="AG86" s="413"/>
      <c r="AH86" s="413" t="str">
        <f>IF(AND('Mapa final'!$K$13="Muy Baja",'Mapa final'!$O$13="Moderado"),CONCATENATE("R",'Mapa final'!$A$13),"")</f>
        <v/>
      </c>
      <c r="AI86" s="413"/>
      <c r="AJ86" s="413" t="str">
        <f>IF(AND('Mapa final'!$K$16="Muy Baja",'Mapa final'!$O$16="Moderado"),CONCATENATE("R",'Mapa final'!$A$16),"")</f>
        <v/>
      </c>
      <c r="AK86" s="413"/>
      <c r="AL86" s="413" t="str">
        <f>IF(AND('Mapa final'!$K$19="Muy Baja",'Mapa final'!$O$19="Moderado"),CONCATENATE("R",'Mapa final'!$A$19),"")</f>
        <v/>
      </c>
      <c r="AM86" s="429"/>
      <c r="AN86" s="444" t="str">
        <f>IF(AND('Mapa final'!$K$7="Muy Baja",'Mapa final'!$O$7="Mayor"),CONCATENATE("R",'Mapa final'!$A$7),"")</f>
        <v/>
      </c>
      <c r="AO86" s="445"/>
      <c r="AP86" s="445" t="str">
        <f>IF(AND('Mapa final'!$K$10="Muy Baja",'Mapa final'!$O$10="Mayor"),CONCATENATE("R",'Mapa final'!$A$10),"")</f>
        <v/>
      </c>
      <c r="AQ86" s="445"/>
      <c r="AR86" s="445" t="str">
        <f>IF(AND('Mapa final'!$K$13="Muy Baja",'Mapa final'!$O$13="Mayor"),CONCATENATE("R",'Mapa final'!$A$13),"")</f>
        <v/>
      </c>
      <c r="AS86" s="445"/>
      <c r="AT86" s="445" t="str">
        <f>IF(AND('Mapa final'!$K$16="Muy Baja",'Mapa final'!$O$16="Mayor"),CONCATENATE("R",'Mapa final'!$A$16),"")</f>
        <v/>
      </c>
      <c r="AU86" s="445"/>
      <c r="AV86" s="445" t="str">
        <f>IF(AND('Mapa final'!$K$19="Muy Baja",'Mapa final'!$O$19="Mayor"),CONCATENATE("R",'Mapa final'!$A$19),"")</f>
        <v/>
      </c>
      <c r="AW86" s="446"/>
      <c r="AX86" s="436" t="str">
        <f>IF(AND('Mapa final'!$K$7="Muy Baja",'Mapa final'!$O$7="Catastrófico"),CONCATENATE("R",'Mapa final'!$A$7),"")</f>
        <v/>
      </c>
      <c r="AY86" s="437"/>
      <c r="AZ86" s="437" t="str">
        <f>IF(AND('Mapa final'!$K$10="Muy Baja",'Mapa final'!$O$10="Catastrófico"),CONCATENATE("R",'Mapa final'!$A$10),"")</f>
        <v/>
      </c>
      <c r="BA86" s="437"/>
      <c r="BB86" s="437" t="str">
        <f>IF(AND('Mapa final'!$K$13="Muy Baja",'Mapa final'!$O$13="Catastrófico"),CONCATENATE("R",'Mapa final'!$A$13),"")</f>
        <v/>
      </c>
      <c r="BC86" s="437"/>
      <c r="BD86" s="437" t="str">
        <f>IF(AND('Mapa final'!$K$16="Muy Baja",'Mapa final'!$O$16="Catastrófico"),CONCATENATE("R",'Mapa final'!$A$16),"")</f>
        <v/>
      </c>
      <c r="BE86" s="437"/>
      <c r="BF86" s="437" t="str">
        <f>IF(AND('Mapa final'!$K$19="Muy Baja",'Mapa final'!$O$19="Catastrófico"),CONCATENATE("R",'Mapa final'!$A$19),"")</f>
        <v/>
      </c>
      <c r="BG86" s="438"/>
      <c r="BH86" s="58"/>
      <c r="BI86" s="481"/>
      <c r="BJ86" s="482"/>
      <c r="BK86" s="482"/>
      <c r="BL86" s="482"/>
      <c r="BM86" s="482"/>
      <c r="BN86" s="483"/>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row>
    <row r="87" spans="1:100" ht="15" customHeight="1" x14ac:dyDescent="0.25">
      <c r="A87" s="58"/>
      <c r="B87" s="282"/>
      <c r="C87" s="282"/>
      <c r="D87" s="283"/>
      <c r="E87" s="418"/>
      <c r="F87" s="419"/>
      <c r="G87" s="419"/>
      <c r="H87" s="419"/>
      <c r="I87" s="420"/>
      <c r="J87" s="401"/>
      <c r="K87" s="402"/>
      <c r="L87" s="402"/>
      <c r="M87" s="402"/>
      <c r="N87" s="402"/>
      <c r="O87" s="402"/>
      <c r="P87" s="402"/>
      <c r="Q87" s="402"/>
      <c r="R87" s="402"/>
      <c r="S87" s="450"/>
      <c r="T87" s="401"/>
      <c r="U87" s="402"/>
      <c r="V87" s="402"/>
      <c r="W87" s="402"/>
      <c r="X87" s="402"/>
      <c r="Y87" s="402"/>
      <c r="Z87" s="402"/>
      <c r="AA87" s="402"/>
      <c r="AB87" s="402"/>
      <c r="AC87" s="450"/>
      <c r="AD87" s="407"/>
      <c r="AE87" s="408"/>
      <c r="AF87" s="408"/>
      <c r="AG87" s="408"/>
      <c r="AH87" s="408"/>
      <c r="AI87" s="408"/>
      <c r="AJ87" s="408"/>
      <c r="AK87" s="408"/>
      <c r="AL87" s="408"/>
      <c r="AM87" s="411"/>
      <c r="AN87" s="441"/>
      <c r="AO87" s="400"/>
      <c r="AP87" s="400"/>
      <c r="AQ87" s="400"/>
      <c r="AR87" s="400"/>
      <c r="AS87" s="400"/>
      <c r="AT87" s="400"/>
      <c r="AU87" s="400"/>
      <c r="AV87" s="400"/>
      <c r="AW87" s="440"/>
      <c r="AX87" s="432"/>
      <c r="AY87" s="430"/>
      <c r="AZ87" s="430"/>
      <c r="BA87" s="430"/>
      <c r="BB87" s="430"/>
      <c r="BC87" s="430"/>
      <c r="BD87" s="430"/>
      <c r="BE87" s="430"/>
      <c r="BF87" s="430"/>
      <c r="BG87" s="431"/>
      <c r="BH87" s="58"/>
      <c r="BI87" s="481"/>
      <c r="BJ87" s="482"/>
      <c r="BK87" s="482"/>
      <c r="BL87" s="482"/>
      <c r="BM87" s="482"/>
      <c r="BN87" s="483"/>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row>
    <row r="88" spans="1:100" ht="15" customHeight="1" x14ac:dyDescent="0.25">
      <c r="A88" s="58"/>
      <c r="B88" s="282"/>
      <c r="C88" s="282"/>
      <c r="D88" s="283"/>
      <c r="E88" s="418"/>
      <c r="F88" s="419"/>
      <c r="G88" s="419"/>
      <c r="H88" s="419"/>
      <c r="I88" s="420"/>
      <c r="J88" s="401" t="str">
        <f>IF(AND('Mapa final'!$K$22="Muy Baja",'Mapa final'!$O$22="Leve"),CONCATENATE("R",'Mapa final'!$A$22),"")</f>
        <v/>
      </c>
      <c r="K88" s="402"/>
      <c r="L88" s="402" t="str">
        <f>IF(AND('Mapa final'!$K$25="Muy Baja",'Mapa final'!$O$25="Leve"),CONCATENATE("R",'Mapa final'!$A$25),"")</f>
        <v/>
      </c>
      <c r="M88" s="402"/>
      <c r="N88" s="402" t="str">
        <f>IF(AND('Mapa final'!$K$28="Muy Baja",'Mapa final'!$O$28="Leve"),CONCATENATE("R",'Mapa final'!$A$28),"")</f>
        <v/>
      </c>
      <c r="O88" s="402"/>
      <c r="P88" s="402" t="str">
        <f>IF(AND('Mapa final'!$K$31="Muy Baja",'Mapa final'!$O$31="Leve"),CONCATENATE("R",'Mapa final'!$A$31),"")</f>
        <v/>
      </c>
      <c r="Q88" s="402"/>
      <c r="R88" s="402" t="str">
        <f>IF(AND('Mapa final'!$K$34="Muy Baja",'Mapa final'!$O$34="Leve"),CONCATENATE("R",'Mapa final'!$A$34),"")</f>
        <v/>
      </c>
      <c r="S88" s="450"/>
      <c r="T88" s="401" t="str">
        <f>IF(AND('Mapa final'!$K$22="Muy Baja",'Mapa final'!$O$22="Menor"),CONCATENATE("R",'Mapa final'!$A$22),"")</f>
        <v/>
      </c>
      <c r="U88" s="402"/>
      <c r="V88" s="402" t="str">
        <f>IF(AND('Mapa final'!$K$25="Muy Baja",'Mapa final'!$O$25="Menor"),CONCATENATE("R",'Mapa final'!$A$25),"")</f>
        <v/>
      </c>
      <c r="W88" s="402"/>
      <c r="X88" s="402" t="str">
        <f>IF(AND('Mapa final'!$K$28="Muy Baja",'Mapa final'!$O$28="Menor"),CONCATENATE("R",'Mapa final'!$A$28),"")</f>
        <v/>
      </c>
      <c r="Y88" s="402"/>
      <c r="Z88" s="402" t="str">
        <f>IF(AND('Mapa final'!$K$31="Muy Baja",'Mapa final'!$O$31="Menor"),CONCATENATE("R",'Mapa final'!$A$31),"")</f>
        <v/>
      </c>
      <c r="AA88" s="402"/>
      <c r="AB88" s="402" t="str">
        <f>IF(AND('Mapa final'!$K$34="Muy Baja",'Mapa final'!$O$34="Menor"),CONCATENATE("R",'Mapa final'!$A$34),"")</f>
        <v/>
      </c>
      <c r="AC88" s="450"/>
      <c r="AD88" s="407" t="str">
        <f>IF(AND('Mapa final'!$K$22="Muy Baja",'Mapa final'!$O$22="Moderado"),CONCATENATE("R",'Mapa final'!$A$22),"")</f>
        <v>R6</v>
      </c>
      <c r="AE88" s="408"/>
      <c r="AF88" s="408" t="str">
        <f>IF(AND('Mapa final'!$K$25="Muy Baja",'Mapa final'!$O$25="Moderado"),CONCATENATE("R",'Mapa final'!$A$25),"")</f>
        <v>R7</v>
      </c>
      <c r="AG88" s="408"/>
      <c r="AH88" s="408" t="str">
        <f>IF(AND('Mapa final'!$K$28="Muy Baja",'Mapa final'!$O$28="Moderado"),CONCATENATE("R",'Mapa final'!$A$28),"")</f>
        <v/>
      </c>
      <c r="AI88" s="408"/>
      <c r="AJ88" s="408" t="str">
        <f>IF(AND('Mapa final'!$K$31="Muy Baja",'Mapa final'!$O$31="Moderado"),CONCATENATE("R",'Mapa final'!$A$31),"")</f>
        <v/>
      </c>
      <c r="AK88" s="408"/>
      <c r="AL88" s="408" t="str">
        <f>IF(AND('Mapa final'!$K$34="Muy Baja",'Mapa final'!$O$34="Moderado"),CONCATENATE("R",'Mapa final'!$A$34),"")</f>
        <v/>
      </c>
      <c r="AM88" s="411"/>
      <c r="AN88" s="441" t="str">
        <f>IF(AND('Mapa final'!$K$22="Muy Baja",'Mapa final'!$O$22="Mayor"),CONCATENATE("R",'Mapa final'!$A$22),"")</f>
        <v/>
      </c>
      <c r="AO88" s="400"/>
      <c r="AP88" s="400" t="str">
        <f>IF(AND('Mapa final'!$K$25="Muy Baja",'Mapa final'!$O$25="Mayor"),CONCATENATE("R",'Mapa final'!$A$25),"")</f>
        <v/>
      </c>
      <c r="AQ88" s="400"/>
      <c r="AR88" s="400" t="str">
        <f>IF(AND('Mapa final'!$K$28="Muy Baja",'Mapa final'!$O$28="Mayor"),CONCATENATE("R",'Mapa final'!$A$28),"")</f>
        <v/>
      </c>
      <c r="AS88" s="400"/>
      <c r="AT88" s="400" t="str">
        <f>IF(AND('Mapa final'!$K$31="Muy Baja",'Mapa final'!$O$31="Mayor"),CONCATENATE("R",'Mapa final'!$A$31),"")</f>
        <v/>
      </c>
      <c r="AU88" s="400"/>
      <c r="AV88" s="400" t="str">
        <f>IF(AND('Mapa final'!$K$34="Muy Baja",'Mapa final'!$O$34="Mayor"),CONCATENATE("R",'Mapa final'!$A$34),"")</f>
        <v/>
      </c>
      <c r="AW88" s="440"/>
      <c r="AX88" s="432" t="str">
        <f>IF(AND('Mapa final'!$K$22="Muy Baja",'Mapa final'!$O$22="Catastrófico"),CONCATENATE("R",'Mapa final'!$A$22),"")</f>
        <v/>
      </c>
      <c r="AY88" s="430"/>
      <c r="AZ88" s="430" t="str">
        <f>IF(AND('Mapa final'!$K$25="Muy Baja",'Mapa final'!$O$25="Catastrófico"),CONCATENATE("R",'Mapa final'!$A$25),"")</f>
        <v/>
      </c>
      <c r="BA88" s="430"/>
      <c r="BB88" s="430" t="str">
        <f>IF(AND('Mapa final'!$K$28="Muy Baja",'Mapa final'!$O$28="Catastrófico"),CONCATENATE("R",'Mapa final'!$A$28),"")</f>
        <v/>
      </c>
      <c r="BC88" s="430"/>
      <c r="BD88" s="430" t="str">
        <f>IF(AND('Mapa final'!$K$31="Muy Baja",'Mapa final'!$O$31="Catastrófico"),CONCATENATE("R",'Mapa final'!$A$31),"")</f>
        <v/>
      </c>
      <c r="BE88" s="430"/>
      <c r="BF88" s="430" t="str">
        <f>IF(AND('Mapa final'!$K$34="Muy Baja",'Mapa final'!$O$34="Catastrófico"),CONCATENATE("R",'Mapa final'!$A$34),"")</f>
        <v/>
      </c>
      <c r="BG88" s="431"/>
      <c r="BH88" s="58"/>
      <c r="BI88" s="481"/>
      <c r="BJ88" s="482"/>
      <c r="BK88" s="482"/>
      <c r="BL88" s="482"/>
      <c r="BM88" s="482"/>
      <c r="BN88" s="483"/>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row>
    <row r="89" spans="1:100" ht="15" customHeight="1" x14ac:dyDescent="0.25">
      <c r="A89" s="58"/>
      <c r="B89" s="282"/>
      <c r="C89" s="282"/>
      <c r="D89" s="283"/>
      <c r="E89" s="418"/>
      <c r="F89" s="419"/>
      <c r="G89" s="419"/>
      <c r="H89" s="419"/>
      <c r="I89" s="420"/>
      <c r="J89" s="401"/>
      <c r="K89" s="402"/>
      <c r="L89" s="402"/>
      <c r="M89" s="402"/>
      <c r="N89" s="402"/>
      <c r="O89" s="402"/>
      <c r="P89" s="402"/>
      <c r="Q89" s="402"/>
      <c r="R89" s="402"/>
      <c r="S89" s="450"/>
      <c r="T89" s="401"/>
      <c r="U89" s="402"/>
      <c r="V89" s="402"/>
      <c r="W89" s="402"/>
      <c r="X89" s="402"/>
      <c r="Y89" s="402"/>
      <c r="Z89" s="402"/>
      <c r="AA89" s="402"/>
      <c r="AB89" s="402"/>
      <c r="AC89" s="450"/>
      <c r="AD89" s="407"/>
      <c r="AE89" s="408"/>
      <c r="AF89" s="408"/>
      <c r="AG89" s="408"/>
      <c r="AH89" s="408"/>
      <c r="AI89" s="408"/>
      <c r="AJ89" s="408"/>
      <c r="AK89" s="408"/>
      <c r="AL89" s="408"/>
      <c r="AM89" s="411"/>
      <c r="AN89" s="441"/>
      <c r="AO89" s="400"/>
      <c r="AP89" s="400"/>
      <c r="AQ89" s="400"/>
      <c r="AR89" s="400"/>
      <c r="AS89" s="400"/>
      <c r="AT89" s="400"/>
      <c r="AU89" s="400"/>
      <c r="AV89" s="400"/>
      <c r="AW89" s="440"/>
      <c r="AX89" s="432"/>
      <c r="AY89" s="430"/>
      <c r="AZ89" s="430"/>
      <c r="BA89" s="430"/>
      <c r="BB89" s="430"/>
      <c r="BC89" s="430"/>
      <c r="BD89" s="430"/>
      <c r="BE89" s="430"/>
      <c r="BF89" s="430"/>
      <c r="BG89" s="431"/>
      <c r="BH89" s="58"/>
      <c r="BI89" s="481"/>
      <c r="BJ89" s="482"/>
      <c r="BK89" s="482"/>
      <c r="BL89" s="482"/>
      <c r="BM89" s="482"/>
      <c r="BN89" s="483"/>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row>
    <row r="90" spans="1:100" ht="15" customHeight="1" x14ac:dyDescent="0.25">
      <c r="A90" s="58"/>
      <c r="B90" s="282"/>
      <c r="C90" s="282"/>
      <c r="D90" s="283"/>
      <c r="E90" s="418"/>
      <c r="F90" s="419"/>
      <c r="G90" s="419"/>
      <c r="H90" s="419"/>
      <c r="I90" s="420"/>
      <c r="J90" s="401" t="str">
        <f>IF(AND('Mapa final'!$K$37="Muy Baja",'Mapa final'!$O$37="Leve"),CONCATENATE("R",'Mapa final'!$A$37),"")</f>
        <v/>
      </c>
      <c r="K90" s="402"/>
      <c r="L90" s="402" t="str">
        <f>IF(AND('Mapa final'!$K$40="Muy Baja",'Mapa final'!$O$40="Leve"),CONCATENATE("R",'Mapa final'!$A$40),"")</f>
        <v/>
      </c>
      <c r="M90" s="402"/>
      <c r="N90" s="402" t="str">
        <f>IF(AND('Mapa final'!$K$43="Muy Baja",'Mapa final'!$O$43="Leve"),CONCATENATE("R",'Mapa final'!$A$43),"")</f>
        <v/>
      </c>
      <c r="O90" s="402"/>
      <c r="P90" s="402" t="str">
        <f>IF(AND('Mapa final'!$K$46="Muy Baja",'Mapa final'!$O$46="Leve"),CONCATENATE("R",'Mapa final'!$A$46),"")</f>
        <v/>
      </c>
      <c r="Q90" s="402"/>
      <c r="R90" s="402" t="str">
        <f>IF(AND('Mapa final'!$K$49="Muy Baja",'Mapa final'!$O$49="Leve"),CONCATENATE("R",'Mapa final'!$A$49),"")</f>
        <v/>
      </c>
      <c r="S90" s="450"/>
      <c r="T90" s="401" t="str">
        <f>IF(AND('Mapa final'!$K$37="Muy Baja",'Mapa final'!$O$37="Menor"),CONCATENATE("R",'Mapa final'!$A$37),"")</f>
        <v/>
      </c>
      <c r="U90" s="402"/>
      <c r="V90" s="402" t="str">
        <f>IF(AND('Mapa final'!$K$40="Muy Baja",'Mapa final'!$O$40="Menor"),CONCATENATE("R",'Mapa final'!$A$40),"")</f>
        <v/>
      </c>
      <c r="W90" s="402"/>
      <c r="X90" s="402" t="str">
        <f>IF(AND('Mapa final'!$K$43="Muy Baja",'Mapa final'!$O$43="Menor"),CONCATENATE("R",'Mapa final'!$A$43),"")</f>
        <v/>
      </c>
      <c r="Y90" s="402"/>
      <c r="Z90" s="402" t="str">
        <f>IF(AND('Mapa final'!$K$46="Muy Baja",'Mapa final'!$O$46="Menor"),CONCATENATE("R",'Mapa final'!$A$46),"")</f>
        <v/>
      </c>
      <c r="AA90" s="402"/>
      <c r="AB90" s="402" t="str">
        <f>IF(AND('Mapa final'!$K$49="Muy Baja",'Mapa final'!$O$49="Menor"),CONCATENATE("R",'Mapa final'!$A$49),"")</f>
        <v/>
      </c>
      <c r="AC90" s="450"/>
      <c r="AD90" s="407" t="str">
        <f>IF(AND('Mapa final'!$K$37="Muy Baja",'Mapa final'!$O$37="Moderado"),CONCATENATE("R",'Mapa final'!$A$37),"")</f>
        <v/>
      </c>
      <c r="AE90" s="408"/>
      <c r="AF90" s="408" t="str">
        <f>IF(AND('Mapa final'!$K$40="Muy Baja",'Mapa final'!$O$40="Moderado"),CONCATENATE("R",'Mapa final'!$A$40),"")</f>
        <v/>
      </c>
      <c r="AG90" s="408"/>
      <c r="AH90" s="408" t="str">
        <f>IF(AND('Mapa final'!$K$43="Muy Baja",'Mapa final'!$O$43="Moderado"),CONCATENATE("R",'Mapa final'!$A$43),"")</f>
        <v>R13</v>
      </c>
      <c r="AI90" s="408"/>
      <c r="AJ90" s="408" t="str">
        <f>IF(AND('Mapa final'!$K$46="Muy Baja",'Mapa final'!$O$46="Moderado"),CONCATENATE("R",'Mapa final'!$A$46),"")</f>
        <v/>
      </c>
      <c r="AK90" s="408"/>
      <c r="AL90" s="408" t="str">
        <f>IF(AND('Mapa final'!$K$49="Muy Baja",'Mapa final'!$O$49="Moderado"),CONCATENATE("R",'Mapa final'!$A$49),"")</f>
        <v/>
      </c>
      <c r="AM90" s="411"/>
      <c r="AN90" s="441" t="str">
        <f>IF(AND('Mapa final'!$K$37="Muy Baja",'Mapa final'!$O$37="Mayor"),CONCATENATE("R",'Mapa final'!$A$37),"")</f>
        <v/>
      </c>
      <c r="AO90" s="400"/>
      <c r="AP90" s="400" t="str">
        <f>IF(AND('Mapa final'!$K$40="Muy Baja",'Mapa final'!$O$40="Mayor"),CONCATENATE("R",'Mapa final'!$A$40),"")</f>
        <v/>
      </c>
      <c r="AQ90" s="400"/>
      <c r="AR90" s="400" t="str">
        <f>IF(AND('Mapa final'!$K$43="Muy Baja",'Mapa final'!$O$43="Mayor"),CONCATENATE("R",'Mapa final'!$A$43),"")</f>
        <v/>
      </c>
      <c r="AS90" s="400"/>
      <c r="AT90" s="400" t="str">
        <f>IF(AND('Mapa final'!$K$46="Muy Baja",'Mapa final'!$O$46="Mayor"),CONCATENATE("R",'Mapa final'!$A$46),"")</f>
        <v/>
      </c>
      <c r="AU90" s="400"/>
      <c r="AV90" s="400" t="str">
        <f>IF(AND('Mapa final'!$K$49="Muy Baja",'Mapa final'!$O$49="Mayor"),CONCATENATE("R",'Mapa final'!$A$49),"")</f>
        <v/>
      </c>
      <c r="AW90" s="440"/>
      <c r="AX90" s="432" t="str">
        <f>IF(AND('Mapa final'!$K$37="Muy Baja",'Mapa final'!$O$37="Catastrófico"),CONCATENATE("R",'Mapa final'!$A$37),"")</f>
        <v/>
      </c>
      <c r="AY90" s="430"/>
      <c r="AZ90" s="430" t="str">
        <f>IF(AND('Mapa final'!$K$40="Muy Baja",'Mapa final'!$O$40="Catastrófico"),CONCATENATE("R",'Mapa final'!$A$40),"")</f>
        <v/>
      </c>
      <c r="BA90" s="430"/>
      <c r="BB90" s="430" t="str">
        <f>IF(AND('Mapa final'!$K$43="Muy Baja",'Mapa final'!$O$43="Catastrófico"),CONCATENATE("R",'Mapa final'!$A$43),"")</f>
        <v/>
      </c>
      <c r="BC90" s="430"/>
      <c r="BD90" s="430" t="str">
        <f>IF(AND('Mapa final'!$K$46="Muy Baja",'Mapa final'!$O$46="Catastrófico"),CONCATENATE("R",'Mapa final'!$A$46),"")</f>
        <v/>
      </c>
      <c r="BE90" s="430"/>
      <c r="BF90" s="430" t="str">
        <f>IF(AND('Mapa final'!$K$49="Muy Baja",'Mapa final'!$O$49="Catastrófico"),CONCATENATE("R",'Mapa final'!$A$49),"")</f>
        <v/>
      </c>
      <c r="BG90" s="431"/>
      <c r="BH90" s="58"/>
      <c r="BI90" s="481"/>
      <c r="BJ90" s="482"/>
      <c r="BK90" s="482"/>
      <c r="BL90" s="482"/>
      <c r="BM90" s="482"/>
      <c r="BN90" s="483"/>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row>
    <row r="91" spans="1:100" ht="15" customHeight="1" x14ac:dyDescent="0.25">
      <c r="A91" s="58"/>
      <c r="B91" s="282"/>
      <c r="C91" s="282"/>
      <c r="D91" s="283"/>
      <c r="E91" s="418"/>
      <c r="F91" s="419"/>
      <c r="G91" s="419"/>
      <c r="H91" s="419"/>
      <c r="I91" s="420"/>
      <c r="J91" s="401"/>
      <c r="K91" s="402"/>
      <c r="L91" s="402"/>
      <c r="M91" s="402"/>
      <c r="N91" s="402"/>
      <c r="O91" s="402"/>
      <c r="P91" s="402"/>
      <c r="Q91" s="402"/>
      <c r="R91" s="402"/>
      <c r="S91" s="450"/>
      <c r="T91" s="401"/>
      <c r="U91" s="402"/>
      <c r="V91" s="402"/>
      <c r="W91" s="402"/>
      <c r="X91" s="402"/>
      <c r="Y91" s="402"/>
      <c r="Z91" s="402"/>
      <c r="AA91" s="402"/>
      <c r="AB91" s="402"/>
      <c r="AC91" s="450"/>
      <c r="AD91" s="407"/>
      <c r="AE91" s="408"/>
      <c r="AF91" s="408"/>
      <c r="AG91" s="408"/>
      <c r="AH91" s="408"/>
      <c r="AI91" s="408"/>
      <c r="AJ91" s="408"/>
      <c r="AK91" s="408"/>
      <c r="AL91" s="408"/>
      <c r="AM91" s="411"/>
      <c r="AN91" s="441"/>
      <c r="AO91" s="400"/>
      <c r="AP91" s="400"/>
      <c r="AQ91" s="400"/>
      <c r="AR91" s="400"/>
      <c r="AS91" s="400"/>
      <c r="AT91" s="400"/>
      <c r="AU91" s="400"/>
      <c r="AV91" s="400"/>
      <c r="AW91" s="440"/>
      <c r="AX91" s="432"/>
      <c r="AY91" s="430"/>
      <c r="AZ91" s="430"/>
      <c r="BA91" s="430"/>
      <c r="BB91" s="430"/>
      <c r="BC91" s="430"/>
      <c r="BD91" s="430"/>
      <c r="BE91" s="430"/>
      <c r="BF91" s="430"/>
      <c r="BG91" s="431"/>
      <c r="BH91" s="58"/>
      <c r="BI91" s="481"/>
      <c r="BJ91" s="482"/>
      <c r="BK91" s="482"/>
      <c r="BL91" s="482"/>
      <c r="BM91" s="482"/>
      <c r="BN91" s="483"/>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row>
    <row r="92" spans="1:100" ht="15" customHeight="1" x14ac:dyDescent="0.25">
      <c r="A92" s="58"/>
      <c r="B92" s="282"/>
      <c r="C92" s="282"/>
      <c r="D92" s="283"/>
      <c r="E92" s="418"/>
      <c r="F92" s="419"/>
      <c r="G92" s="419"/>
      <c r="H92" s="419"/>
      <c r="I92" s="420"/>
      <c r="J92" s="401" t="str">
        <f>IF(AND('Mapa final'!$K$52="Muy Baja",'Mapa final'!$O$52="Leve"),CONCATENATE("R",'Mapa final'!$A$52),"")</f>
        <v/>
      </c>
      <c r="K92" s="402"/>
      <c r="L92" s="402" t="str">
        <f>IF(AND('Mapa final'!$K$55="Muy Baja",'Mapa final'!$O$55="Leve"),CONCATENATE("R",'Mapa final'!$A$55),"")</f>
        <v/>
      </c>
      <c r="M92" s="402"/>
      <c r="N92" s="402" t="str">
        <f>IF(AND('Mapa final'!$K$58="Muy Baja",'Mapa final'!$O$58="Leve"),CONCATENATE("R",'Mapa final'!$A$58),"")</f>
        <v/>
      </c>
      <c r="O92" s="402"/>
      <c r="P92" s="402" t="str">
        <f>IF(AND('Mapa final'!$K$61="Muy Baja",'Mapa final'!$O$61="Leve"),CONCATENATE("R",'Mapa final'!$A$61),"")</f>
        <v/>
      </c>
      <c r="Q92" s="402"/>
      <c r="R92" s="402" t="str">
        <f>IF(AND('Mapa final'!$K$64="Muy Baja",'Mapa final'!$O$64="Leve"),CONCATENATE("R",'Mapa final'!$A$64),"")</f>
        <v/>
      </c>
      <c r="S92" s="450"/>
      <c r="T92" s="401" t="str">
        <f>IF(AND('Mapa final'!$K$52="Muy Baja",'Mapa final'!$O$52="Menor"),CONCATENATE("R",'Mapa final'!$A$52),"")</f>
        <v/>
      </c>
      <c r="U92" s="402"/>
      <c r="V92" s="402" t="str">
        <f>IF(AND('Mapa final'!$K$55="Muy Baja",'Mapa final'!$O$55="Menor"),CONCATENATE("R",'Mapa final'!$A$55),"")</f>
        <v/>
      </c>
      <c r="W92" s="402"/>
      <c r="X92" s="402" t="str">
        <f>IF(AND('Mapa final'!$K$58="Muy Baja",'Mapa final'!$O$58="Menor"),CONCATENATE("R",'Mapa final'!$A$58),"")</f>
        <v/>
      </c>
      <c r="Y92" s="402"/>
      <c r="Z92" s="402" t="str">
        <f>IF(AND('Mapa final'!$K$61="Muy Baja",'Mapa final'!$O$61="Menor"),CONCATENATE("R",'Mapa final'!$A$61),"")</f>
        <v/>
      </c>
      <c r="AA92" s="402"/>
      <c r="AB92" s="402" t="str">
        <f>IF(AND('Mapa final'!$K$64="Muy Baja",'Mapa final'!$O$64="Menor"),CONCATENATE("R",'Mapa final'!$A$64),"")</f>
        <v/>
      </c>
      <c r="AC92" s="450"/>
      <c r="AD92" s="407" t="str">
        <f>IF(AND('Mapa final'!$K$52="Muy Baja",'Mapa final'!$O$52="Moderado"),CONCATENATE("R",'Mapa final'!$A$52),"")</f>
        <v/>
      </c>
      <c r="AE92" s="408"/>
      <c r="AF92" s="408" t="str">
        <f>IF(AND('Mapa final'!$K$55="Muy Baja",'Mapa final'!$O$55="Moderado"),CONCATENATE("R",'Mapa final'!$A$55),"")</f>
        <v/>
      </c>
      <c r="AG92" s="408"/>
      <c r="AH92" s="408" t="str">
        <f>IF(AND('Mapa final'!$K$58="Muy Baja",'Mapa final'!$O$58="Moderado"),CONCATENATE("R",'Mapa final'!$A$58),"")</f>
        <v/>
      </c>
      <c r="AI92" s="408"/>
      <c r="AJ92" s="408" t="str">
        <f>IF(AND('Mapa final'!$K$61="Muy Baja",'Mapa final'!$O$61="Moderado"),CONCATENATE("R",'Mapa final'!$A$61),"")</f>
        <v/>
      </c>
      <c r="AK92" s="408"/>
      <c r="AL92" s="408" t="str">
        <f>IF(AND('Mapa final'!$K$64="Muy Baja",'Mapa final'!$O$64="Moderado"),CONCATENATE("R",'Mapa final'!$A$64),"")</f>
        <v/>
      </c>
      <c r="AM92" s="411"/>
      <c r="AN92" s="441" t="str">
        <f>IF(AND('Mapa final'!$K$52="Muy Baja",'Mapa final'!$O$52="Mayor"),CONCATENATE("R",'Mapa final'!$A$52),"")</f>
        <v/>
      </c>
      <c r="AO92" s="400"/>
      <c r="AP92" s="400" t="str">
        <f>IF(AND('Mapa final'!$K$55="Muy Baja",'Mapa final'!$O$55="Mayor"),CONCATENATE("R",'Mapa final'!$A$55),"")</f>
        <v/>
      </c>
      <c r="AQ92" s="400"/>
      <c r="AR92" s="400" t="str">
        <f>IF(AND('Mapa final'!$K$58="Muy Baja",'Mapa final'!$O$58="Mayor"),CONCATENATE("R",'Mapa final'!$A$58),"")</f>
        <v/>
      </c>
      <c r="AS92" s="400"/>
      <c r="AT92" s="400" t="str">
        <f>IF(AND('Mapa final'!$K$61="Muy Baja",'Mapa final'!$O$61="Mayor"),CONCATENATE("R",'Mapa final'!$A$61),"")</f>
        <v/>
      </c>
      <c r="AU92" s="400"/>
      <c r="AV92" s="400" t="str">
        <f>IF(AND('Mapa final'!$K$64="Muy Baja",'Mapa final'!$O$64="Mayor"),CONCATENATE("R",'Mapa final'!$A$64),"")</f>
        <v/>
      </c>
      <c r="AW92" s="440"/>
      <c r="AX92" s="432" t="str">
        <f>IF(AND('Mapa final'!$K$52="Muy Baja",'Mapa final'!$O$52="Catastrófico"),CONCATENATE("R",'Mapa final'!$A$52),"")</f>
        <v/>
      </c>
      <c r="AY92" s="430"/>
      <c r="AZ92" s="430" t="str">
        <f>IF(AND('Mapa final'!$K$55="Muy Baja",'Mapa final'!$O$55="Catastrófico"),CONCATENATE("R",'Mapa final'!$A$55),"")</f>
        <v/>
      </c>
      <c r="BA92" s="430"/>
      <c r="BB92" s="430" t="str">
        <f>IF(AND('Mapa final'!$K$58="Muy Baja",'Mapa final'!$O$58="Catastrófico"),CONCATENATE("R",'Mapa final'!$A$58),"")</f>
        <v/>
      </c>
      <c r="BC92" s="430"/>
      <c r="BD92" s="430" t="str">
        <f>IF(AND('Mapa final'!$K$61="Muy Baja",'Mapa final'!$O$61="Catastrófico"),CONCATENATE("R",'Mapa final'!$A$61),"")</f>
        <v/>
      </c>
      <c r="BE92" s="430"/>
      <c r="BF92" s="430" t="str">
        <f>IF(AND('Mapa final'!$K$64="Muy Baja",'Mapa final'!$O$64="Catastrófico"),CONCATENATE("R",'Mapa final'!$A$64),"")</f>
        <v/>
      </c>
      <c r="BG92" s="431"/>
      <c r="BH92" s="58"/>
      <c r="BI92" s="481"/>
      <c r="BJ92" s="482"/>
      <c r="BK92" s="482"/>
      <c r="BL92" s="482"/>
      <c r="BM92" s="482"/>
      <c r="BN92" s="483"/>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row>
    <row r="93" spans="1:100" ht="15" customHeight="1" x14ac:dyDescent="0.25">
      <c r="A93" s="58"/>
      <c r="B93" s="282"/>
      <c r="C93" s="282"/>
      <c r="D93" s="283"/>
      <c r="E93" s="418"/>
      <c r="F93" s="419"/>
      <c r="G93" s="419"/>
      <c r="H93" s="419"/>
      <c r="I93" s="420"/>
      <c r="J93" s="401"/>
      <c r="K93" s="402"/>
      <c r="L93" s="402"/>
      <c r="M93" s="402"/>
      <c r="N93" s="402"/>
      <c r="O93" s="402"/>
      <c r="P93" s="402"/>
      <c r="Q93" s="402"/>
      <c r="R93" s="402"/>
      <c r="S93" s="450"/>
      <c r="T93" s="401"/>
      <c r="U93" s="402"/>
      <c r="V93" s="402"/>
      <c r="W93" s="402"/>
      <c r="X93" s="402"/>
      <c r="Y93" s="402"/>
      <c r="Z93" s="402"/>
      <c r="AA93" s="402"/>
      <c r="AB93" s="402"/>
      <c r="AC93" s="450"/>
      <c r="AD93" s="407"/>
      <c r="AE93" s="408"/>
      <c r="AF93" s="408"/>
      <c r="AG93" s="408"/>
      <c r="AH93" s="408"/>
      <c r="AI93" s="408"/>
      <c r="AJ93" s="408"/>
      <c r="AK93" s="408"/>
      <c r="AL93" s="408"/>
      <c r="AM93" s="411"/>
      <c r="AN93" s="441"/>
      <c r="AO93" s="400"/>
      <c r="AP93" s="400"/>
      <c r="AQ93" s="400"/>
      <c r="AR93" s="400"/>
      <c r="AS93" s="400"/>
      <c r="AT93" s="400"/>
      <c r="AU93" s="400"/>
      <c r="AV93" s="400"/>
      <c r="AW93" s="440"/>
      <c r="AX93" s="432"/>
      <c r="AY93" s="430"/>
      <c r="AZ93" s="430"/>
      <c r="BA93" s="430"/>
      <c r="BB93" s="430"/>
      <c r="BC93" s="430"/>
      <c r="BD93" s="430"/>
      <c r="BE93" s="430"/>
      <c r="BF93" s="430"/>
      <c r="BG93" s="431"/>
      <c r="BH93" s="58"/>
      <c r="BI93" s="481"/>
      <c r="BJ93" s="482"/>
      <c r="BK93" s="482"/>
      <c r="BL93" s="482"/>
      <c r="BM93" s="482"/>
      <c r="BN93" s="483"/>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row>
    <row r="94" spans="1:100" ht="15" customHeight="1" x14ac:dyDescent="0.25">
      <c r="A94" s="58"/>
      <c r="B94" s="282"/>
      <c r="C94" s="282"/>
      <c r="D94" s="283"/>
      <c r="E94" s="418"/>
      <c r="F94" s="419"/>
      <c r="G94" s="419"/>
      <c r="H94" s="419"/>
      <c r="I94" s="420"/>
      <c r="J94" s="401" t="str">
        <f>IF(AND('Mapa final'!$K$67="Muy Baja",'Mapa final'!$O$67="Leve"),CONCATENATE("R",'Mapa final'!$A$67),"")</f>
        <v/>
      </c>
      <c r="K94" s="402"/>
      <c r="L94" s="402" t="str">
        <f>IF(AND('Mapa final'!$K$70="Muy Baja",'Mapa final'!$O$70="Leve"),CONCATENATE("R",'Mapa final'!$A$70),"")</f>
        <v/>
      </c>
      <c r="M94" s="402"/>
      <c r="N94" s="402" t="str">
        <f>IF(AND('Mapa final'!$K$73="Muy Baja",'Mapa final'!$O$73="Leve"),CONCATENATE("R",'Mapa final'!$A$73),"")</f>
        <v/>
      </c>
      <c r="O94" s="402"/>
      <c r="P94" s="402" t="str">
        <f>IF(AND('Mapa final'!$K$76="Muy Baja",'Mapa final'!$O$76="Leve"),CONCATENATE("R",'Mapa final'!$A$76),"")</f>
        <v/>
      </c>
      <c r="Q94" s="402"/>
      <c r="R94" s="402" t="str">
        <f>IF(AND('Mapa final'!$K$79="Muy Baja",'Mapa final'!$O$79="Leve"),CONCATENATE("R",'Mapa final'!$A$79),"")</f>
        <v/>
      </c>
      <c r="S94" s="450"/>
      <c r="T94" s="401" t="str">
        <f>IF(AND('Mapa final'!$K$67="Muy Baja",'Mapa final'!$O$67="Menor"),CONCATENATE("R",'Mapa final'!$A$67),"")</f>
        <v/>
      </c>
      <c r="U94" s="402"/>
      <c r="V94" s="402" t="str">
        <f>IF(AND('Mapa final'!$K$70="Muy Baja",'Mapa final'!$O$70="Menor"),CONCATENATE("R",'Mapa final'!$A$70),"")</f>
        <v/>
      </c>
      <c r="W94" s="402"/>
      <c r="X94" s="402" t="str">
        <f>IF(AND('Mapa final'!$K$73="Muy Baja",'Mapa final'!$O$73="Menor"),CONCATENATE("R",'Mapa final'!$A$73),"")</f>
        <v/>
      </c>
      <c r="Y94" s="402"/>
      <c r="Z94" s="402" t="str">
        <f>IF(AND('Mapa final'!$K$76="Muy Baja",'Mapa final'!$O$76="Menor"),CONCATENATE("R",'Mapa final'!$A$76),"")</f>
        <v/>
      </c>
      <c r="AA94" s="402"/>
      <c r="AB94" s="402" t="str">
        <f>IF(AND('Mapa final'!$K$79="Muy Baja",'Mapa final'!$O$79="Menor"),CONCATENATE("R",'Mapa final'!$A$79),"")</f>
        <v/>
      </c>
      <c r="AC94" s="450"/>
      <c r="AD94" s="407" t="str">
        <f>IF(AND('Mapa final'!$K$67="Muy Baja",'Mapa final'!$O$67="Moderado"),CONCATENATE("R",'Mapa final'!$A$67),"")</f>
        <v/>
      </c>
      <c r="AE94" s="408"/>
      <c r="AF94" s="408" t="str">
        <f>IF(AND('Mapa final'!$K$70="Muy Baja",'Mapa final'!$O$70="Moderado"),CONCATENATE("R",'Mapa final'!$A$70),"")</f>
        <v/>
      </c>
      <c r="AG94" s="408"/>
      <c r="AH94" s="408" t="str">
        <f>IF(AND('Mapa final'!$K$73="Muy Baja",'Mapa final'!$O$73="Moderado"),CONCATENATE("R",'Mapa final'!$A$73),"")</f>
        <v/>
      </c>
      <c r="AI94" s="408"/>
      <c r="AJ94" s="408" t="str">
        <f>IF(AND('Mapa final'!$K$76="Muy Baja",'Mapa final'!$O$76="Moderado"),CONCATENATE("R",'Mapa final'!$A$76),"")</f>
        <v/>
      </c>
      <c r="AK94" s="408"/>
      <c r="AL94" s="408" t="str">
        <f>IF(AND('Mapa final'!$K$79="Muy Baja",'Mapa final'!$O$79="Moderado"),CONCATENATE("R",'Mapa final'!$A$79),"")</f>
        <v/>
      </c>
      <c r="AM94" s="411"/>
      <c r="AN94" s="441" t="str">
        <f>IF(AND('Mapa final'!$K$67="Muy Baja",'Mapa final'!$O$67="Mayor"),CONCATENATE("R",'Mapa final'!$A$67),"")</f>
        <v/>
      </c>
      <c r="AO94" s="400"/>
      <c r="AP94" s="400" t="str">
        <f>IF(AND('Mapa final'!$K$70="Muy Baja",'Mapa final'!$O$70="Mayor"),CONCATENATE("R",'Mapa final'!$A$70),"")</f>
        <v/>
      </c>
      <c r="AQ94" s="400"/>
      <c r="AR94" s="400" t="str">
        <f>IF(AND('Mapa final'!$K$73="Muy Baja",'Mapa final'!$O$73="Mayor"),CONCATENATE("R",'Mapa final'!$A$73),"")</f>
        <v/>
      </c>
      <c r="AS94" s="400"/>
      <c r="AT94" s="400" t="str">
        <f>IF(AND('Mapa final'!$K$76="Muy Baja",'Mapa final'!$O$76="Mayor"),CONCATENATE("R",'Mapa final'!$A$76),"")</f>
        <v/>
      </c>
      <c r="AU94" s="400"/>
      <c r="AV94" s="400" t="str">
        <f>IF(AND('Mapa final'!$K$79="Muy Baja",'Mapa final'!$O$79="Mayor"),CONCATENATE("R",'Mapa final'!$A$79),"")</f>
        <v/>
      </c>
      <c r="AW94" s="440"/>
      <c r="AX94" s="432" t="str">
        <f>IF(AND('Mapa final'!$K$67="Muy Baja",'Mapa final'!$O$67="Catastrófico"),CONCATENATE("R",'Mapa final'!$A$67),"")</f>
        <v/>
      </c>
      <c r="AY94" s="430"/>
      <c r="AZ94" s="430" t="str">
        <f>IF(AND('Mapa final'!$K$70="Muy Baja",'Mapa final'!$O$70="Catastrófico"),CONCATENATE("R",'Mapa final'!$A$70),"")</f>
        <v/>
      </c>
      <c r="BA94" s="430"/>
      <c r="BB94" s="430" t="str">
        <f>IF(AND('Mapa final'!$K$73="Muy Baja",'Mapa final'!$O$73="Catastrófico"),CONCATENATE("R",'Mapa final'!$A$73),"")</f>
        <v/>
      </c>
      <c r="BC94" s="430"/>
      <c r="BD94" s="430" t="str">
        <f>IF(AND('Mapa final'!$K$76="Muy Baja",'Mapa final'!$O$76="Catastrófico"),CONCATENATE("R",'Mapa final'!$A$76),"")</f>
        <v/>
      </c>
      <c r="BE94" s="430"/>
      <c r="BF94" s="430" t="str">
        <f>IF(AND('Mapa final'!$K$79="Muy Baja",'Mapa final'!$O$79="Catastrófico"),CONCATENATE("R",'Mapa final'!$A$79),"")</f>
        <v/>
      </c>
      <c r="BG94" s="431"/>
      <c r="BH94" s="58"/>
      <c r="BI94" s="481"/>
      <c r="BJ94" s="482"/>
      <c r="BK94" s="482"/>
      <c r="BL94" s="482"/>
      <c r="BM94" s="482"/>
      <c r="BN94" s="483"/>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row>
    <row r="95" spans="1:100" ht="15" customHeight="1" x14ac:dyDescent="0.25">
      <c r="A95" s="58"/>
      <c r="B95" s="282"/>
      <c r="C95" s="282"/>
      <c r="D95" s="283"/>
      <c r="E95" s="418"/>
      <c r="F95" s="419"/>
      <c r="G95" s="419"/>
      <c r="H95" s="419"/>
      <c r="I95" s="420"/>
      <c r="J95" s="401"/>
      <c r="K95" s="402"/>
      <c r="L95" s="402"/>
      <c r="M95" s="402"/>
      <c r="N95" s="402"/>
      <c r="O95" s="402"/>
      <c r="P95" s="402"/>
      <c r="Q95" s="402"/>
      <c r="R95" s="402"/>
      <c r="S95" s="450"/>
      <c r="T95" s="401"/>
      <c r="U95" s="402"/>
      <c r="V95" s="402"/>
      <c r="W95" s="402"/>
      <c r="X95" s="402"/>
      <c r="Y95" s="402"/>
      <c r="Z95" s="402"/>
      <c r="AA95" s="402"/>
      <c r="AB95" s="402"/>
      <c r="AC95" s="450"/>
      <c r="AD95" s="407"/>
      <c r="AE95" s="408"/>
      <c r="AF95" s="408"/>
      <c r="AG95" s="408"/>
      <c r="AH95" s="408"/>
      <c r="AI95" s="408"/>
      <c r="AJ95" s="408"/>
      <c r="AK95" s="408"/>
      <c r="AL95" s="408"/>
      <c r="AM95" s="411"/>
      <c r="AN95" s="441"/>
      <c r="AO95" s="400"/>
      <c r="AP95" s="400"/>
      <c r="AQ95" s="400"/>
      <c r="AR95" s="400"/>
      <c r="AS95" s="400"/>
      <c r="AT95" s="400"/>
      <c r="AU95" s="400"/>
      <c r="AV95" s="400"/>
      <c r="AW95" s="440"/>
      <c r="AX95" s="432"/>
      <c r="AY95" s="430"/>
      <c r="AZ95" s="430"/>
      <c r="BA95" s="430"/>
      <c r="BB95" s="430"/>
      <c r="BC95" s="430"/>
      <c r="BD95" s="430"/>
      <c r="BE95" s="430"/>
      <c r="BF95" s="430"/>
      <c r="BG95" s="431"/>
      <c r="BH95" s="58"/>
      <c r="BI95" s="481"/>
      <c r="BJ95" s="482"/>
      <c r="BK95" s="482"/>
      <c r="BL95" s="482"/>
      <c r="BM95" s="482"/>
      <c r="BN95" s="483"/>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row>
    <row r="96" spans="1:100" ht="15" customHeight="1" x14ac:dyDescent="0.25">
      <c r="A96" s="58"/>
      <c r="B96" s="282"/>
      <c r="C96" s="282"/>
      <c r="D96" s="283"/>
      <c r="E96" s="418"/>
      <c r="F96" s="419"/>
      <c r="G96" s="419"/>
      <c r="H96" s="419"/>
      <c r="I96" s="420"/>
      <c r="J96" s="401" t="str">
        <f>IF(AND('Mapa final'!$K$82="Muy Baja",'Mapa final'!$O$82="Leve"),CONCATENATE("R",'Mapa final'!$A$82),"")</f>
        <v/>
      </c>
      <c r="K96" s="402"/>
      <c r="L96" s="402" t="str">
        <f>IF(AND('Mapa final'!$K$85="Muy Baja",'Mapa final'!$O$85="Leve"),CONCATENATE("R",'Mapa final'!$A$85),"")</f>
        <v/>
      </c>
      <c r="M96" s="402"/>
      <c r="N96" s="402" t="str">
        <f>IF(AND('Mapa final'!$K$88="Muy Baja",'Mapa final'!$O$88="Leve"),CONCATENATE("R",'Mapa final'!$A$88),"")</f>
        <v/>
      </c>
      <c r="O96" s="402"/>
      <c r="P96" s="402" t="str">
        <f>IF(AND('Mapa final'!$K$91="Muy Baja",'Mapa final'!$O$91="Leve"),CONCATENATE("R",'Mapa final'!$A$91),"")</f>
        <v/>
      </c>
      <c r="Q96" s="402"/>
      <c r="R96" s="402" t="str">
        <f>IF(AND('Mapa final'!$K$94="Muy Baja",'Mapa final'!$O$94="Leve"),CONCATENATE("R",'Mapa final'!$A$94),"")</f>
        <v/>
      </c>
      <c r="S96" s="450"/>
      <c r="T96" s="401" t="str">
        <f>IF(AND('Mapa final'!$K$82="Muy Baja",'Mapa final'!$O$82="Menor"),CONCATENATE("R",'Mapa final'!$A$82),"")</f>
        <v/>
      </c>
      <c r="U96" s="402"/>
      <c r="V96" s="402" t="str">
        <f>IF(AND('Mapa final'!$K$85="Muy Baja",'Mapa final'!$O$85="Menor"),CONCATENATE("R",'Mapa final'!$A$85),"")</f>
        <v/>
      </c>
      <c r="W96" s="402"/>
      <c r="X96" s="402" t="str">
        <f>IF(AND('Mapa final'!$K$88="Muy Baja",'Mapa final'!$O$88="Menor"),CONCATENATE("R",'Mapa final'!$A$88),"")</f>
        <v/>
      </c>
      <c r="Y96" s="402"/>
      <c r="Z96" s="402" t="str">
        <f>IF(AND('Mapa final'!$K$91="Muy Baja",'Mapa final'!$O$91="Menor"),CONCATENATE("R",'Mapa final'!$A$91),"")</f>
        <v/>
      </c>
      <c r="AA96" s="402"/>
      <c r="AB96" s="402" t="str">
        <f>IF(AND('Mapa final'!$K$94="Muy Baja",'Mapa final'!$O$94="Menor"),CONCATENATE("R",'Mapa final'!$A$94),"")</f>
        <v/>
      </c>
      <c r="AC96" s="450"/>
      <c r="AD96" s="407" t="str">
        <f>IF(AND('Mapa final'!$K$82="Muy Baja",'Mapa final'!$O$82="Moderado"),CONCATENATE("R",'Mapa final'!$A$82),"")</f>
        <v>R26</v>
      </c>
      <c r="AE96" s="408"/>
      <c r="AF96" s="408" t="str">
        <f>IF(AND('Mapa final'!$K$85="Muy Baja",'Mapa final'!$O$85="Moderado"),CONCATENATE("R",'Mapa final'!$A$85),"")</f>
        <v/>
      </c>
      <c r="AG96" s="408"/>
      <c r="AH96" s="408" t="str">
        <f>IF(AND('Mapa final'!$K$88="Muy Baja",'Mapa final'!$O$88="Moderado"),CONCATENATE("R",'Mapa final'!$A$88),"")</f>
        <v/>
      </c>
      <c r="AI96" s="408"/>
      <c r="AJ96" s="408" t="str">
        <f>IF(AND('Mapa final'!$K$91="Muy Baja",'Mapa final'!$O$91="Moderado"),CONCATENATE("R",'Mapa final'!$A$91),"")</f>
        <v/>
      </c>
      <c r="AK96" s="408"/>
      <c r="AL96" s="408" t="str">
        <f>IF(AND('Mapa final'!$K$94="Muy Baja",'Mapa final'!$O$94="Moderado"),CONCATENATE("R",'Mapa final'!$A$94),"")</f>
        <v/>
      </c>
      <c r="AM96" s="411"/>
      <c r="AN96" s="441" t="str">
        <f>IF(AND('Mapa final'!$K$82="Muy Baja",'Mapa final'!$O$82="Mayor"),CONCATENATE("R",'Mapa final'!$A$82),"")</f>
        <v/>
      </c>
      <c r="AO96" s="400"/>
      <c r="AP96" s="400" t="str">
        <f>IF(AND('Mapa final'!$K$85="Muy Baja",'Mapa final'!$O$85="Mayor"),CONCATENATE("R",'Mapa final'!$A$85),"")</f>
        <v/>
      </c>
      <c r="AQ96" s="400"/>
      <c r="AR96" s="400" t="str">
        <f>IF(AND('Mapa final'!$K$88="Muy Baja",'Mapa final'!$O$88="Mayor"),CONCATENATE("R",'Mapa final'!$A$88),"")</f>
        <v/>
      </c>
      <c r="AS96" s="400"/>
      <c r="AT96" s="400" t="str">
        <f>IF(AND('Mapa final'!$K$91="Muy Baja",'Mapa final'!$O$91="Mayor"),CONCATENATE("R",'Mapa final'!$A$91),"")</f>
        <v/>
      </c>
      <c r="AU96" s="400"/>
      <c r="AV96" s="400" t="str">
        <f>IF(AND('Mapa final'!$K$94="Muy Baja",'Mapa final'!$O$94="Mayor"),CONCATENATE("R",'Mapa final'!$A$94),"")</f>
        <v/>
      </c>
      <c r="AW96" s="440"/>
      <c r="AX96" s="432" t="str">
        <f>IF(AND('Mapa final'!$K$82="Muy Baja",'Mapa final'!$O$82="Catastrófico"),CONCATENATE("R",'Mapa final'!$A$82),"")</f>
        <v/>
      </c>
      <c r="AY96" s="430"/>
      <c r="AZ96" s="430" t="str">
        <f>IF(AND('Mapa final'!$K$85="Muy Baja",'Mapa final'!$O$85="Catastrófico"),CONCATENATE("R",'Mapa final'!$A$85),"")</f>
        <v/>
      </c>
      <c r="BA96" s="430"/>
      <c r="BB96" s="430" t="str">
        <f>IF(AND('Mapa final'!$K$88="Muy Baja",'Mapa final'!$O$88="Catastrófico"),CONCATENATE("R",'Mapa final'!$A$88),"")</f>
        <v/>
      </c>
      <c r="BC96" s="430"/>
      <c r="BD96" s="430" t="str">
        <f>IF(AND('Mapa final'!$K$91="Muy Baja",'Mapa final'!$O$91="Catastrófico"),CONCATENATE("R",'Mapa final'!$A$91),"")</f>
        <v/>
      </c>
      <c r="BE96" s="430"/>
      <c r="BF96" s="430" t="str">
        <f>IF(AND('Mapa final'!$K$94="Muy Baja",'Mapa final'!$O$94="Catastrófico"),CONCATENATE("R",'Mapa final'!$A$94),"")</f>
        <v/>
      </c>
      <c r="BG96" s="431"/>
      <c r="BH96" s="58"/>
      <c r="BI96" s="481"/>
      <c r="BJ96" s="482"/>
      <c r="BK96" s="482"/>
      <c r="BL96" s="482"/>
      <c r="BM96" s="482"/>
      <c r="BN96" s="483"/>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row>
    <row r="97" spans="1:100" ht="15" customHeight="1" thickBot="1" x14ac:dyDescent="0.3">
      <c r="A97" s="58"/>
      <c r="B97" s="282"/>
      <c r="C97" s="282"/>
      <c r="D97" s="283"/>
      <c r="E97" s="418"/>
      <c r="F97" s="419"/>
      <c r="G97" s="419"/>
      <c r="H97" s="419"/>
      <c r="I97" s="420"/>
      <c r="J97" s="401"/>
      <c r="K97" s="402"/>
      <c r="L97" s="402"/>
      <c r="M97" s="402"/>
      <c r="N97" s="402"/>
      <c r="O97" s="402"/>
      <c r="P97" s="402"/>
      <c r="Q97" s="402"/>
      <c r="R97" s="402"/>
      <c r="S97" s="450"/>
      <c r="T97" s="401"/>
      <c r="U97" s="402"/>
      <c r="V97" s="402"/>
      <c r="W97" s="402"/>
      <c r="X97" s="402"/>
      <c r="Y97" s="402"/>
      <c r="Z97" s="402"/>
      <c r="AA97" s="402"/>
      <c r="AB97" s="402"/>
      <c r="AC97" s="450"/>
      <c r="AD97" s="407"/>
      <c r="AE97" s="408"/>
      <c r="AF97" s="408"/>
      <c r="AG97" s="408"/>
      <c r="AH97" s="408"/>
      <c r="AI97" s="408"/>
      <c r="AJ97" s="408"/>
      <c r="AK97" s="408"/>
      <c r="AL97" s="408"/>
      <c r="AM97" s="411"/>
      <c r="AN97" s="441"/>
      <c r="AO97" s="400"/>
      <c r="AP97" s="400"/>
      <c r="AQ97" s="400"/>
      <c r="AR97" s="400"/>
      <c r="AS97" s="400"/>
      <c r="AT97" s="400"/>
      <c r="AU97" s="400"/>
      <c r="AV97" s="400"/>
      <c r="AW97" s="440"/>
      <c r="AX97" s="432"/>
      <c r="AY97" s="430"/>
      <c r="AZ97" s="430"/>
      <c r="BA97" s="430"/>
      <c r="BB97" s="430"/>
      <c r="BC97" s="430"/>
      <c r="BD97" s="430"/>
      <c r="BE97" s="430"/>
      <c r="BF97" s="430"/>
      <c r="BG97" s="431"/>
      <c r="BH97" s="58"/>
      <c r="BI97" s="484"/>
      <c r="BJ97" s="485"/>
      <c r="BK97" s="485"/>
      <c r="BL97" s="485"/>
      <c r="BM97" s="485"/>
      <c r="BN97" s="486"/>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row>
    <row r="98" spans="1:100" ht="15" customHeight="1" x14ac:dyDescent="0.25">
      <c r="A98" s="58"/>
      <c r="B98" s="282"/>
      <c r="C98" s="282"/>
      <c r="D98" s="283"/>
      <c r="E98" s="418"/>
      <c r="F98" s="419"/>
      <c r="G98" s="419"/>
      <c r="H98" s="419"/>
      <c r="I98" s="420"/>
      <c r="J98" s="401" t="str">
        <f>IF(AND('Mapa final'!$K$97="Muy Baja",'Mapa final'!$O$97="Leve"),CONCATENATE("R",'Mapa final'!$A$97),"")</f>
        <v/>
      </c>
      <c r="K98" s="402"/>
      <c r="L98" s="402" t="str">
        <f>IF(AND('Mapa final'!$K$100="Muy Baja",'Mapa final'!$O$100="Leve"),CONCATENATE("R",'Mapa final'!$A$100),"")</f>
        <v/>
      </c>
      <c r="M98" s="402"/>
      <c r="N98" s="402" t="str">
        <f>IF(AND('Mapa final'!$K$103="Muy Baja",'Mapa final'!$O$103="Leve"),CONCATENATE("R",'Mapa final'!$A$103),"")</f>
        <v/>
      </c>
      <c r="O98" s="402"/>
      <c r="P98" s="402" t="str">
        <f>IF(AND('Mapa final'!$K$106="Muy Baja",'Mapa final'!$O$106="Leve"),CONCATENATE("R",'Mapa final'!$A$106),"")</f>
        <v/>
      </c>
      <c r="Q98" s="402"/>
      <c r="R98" s="402" t="str">
        <f>IF(AND('Mapa final'!$K$109="Muy Baja",'Mapa final'!$O$109="Leve"),CONCATENATE("R",'Mapa final'!$A$109),"")</f>
        <v/>
      </c>
      <c r="S98" s="450"/>
      <c r="T98" s="401" t="str">
        <f>IF(AND('Mapa final'!$K$97="Muy Baja",'Mapa final'!$O$97="Menor"),CONCATENATE("R",'Mapa final'!$A$97),"")</f>
        <v/>
      </c>
      <c r="U98" s="402"/>
      <c r="V98" s="402" t="str">
        <f>IF(AND('Mapa final'!$K$100="Muy Baja",'Mapa final'!$O$100="Menor"),CONCATENATE("R",'Mapa final'!$A$100),"")</f>
        <v/>
      </c>
      <c r="W98" s="402"/>
      <c r="X98" s="402" t="str">
        <f>IF(AND('Mapa final'!$K$103="Muy Baja",'Mapa final'!$O$103="Menor"),CONCATENATE("R",'Mapa final'!$A$103),"")</f>
        <v/>
      </c>
      <c r="Y98" s="402"/>
      <c r="Z98" s="402" t="str">
        <f>IF(AND('Mapa final'!$K$106="Muy Baja",'Mapa final'!$O$106="Menor"),CONCATENATE("R",'Mapa final'!$A$106),"")</f>
        <v/>
      </c>
      <c r="AA98" s="402"/>
      <c r="AB98" s="402" t="str">
        <f>IF(AND('Mapa final'!$K$109="Muy Baja",'Mapa final'!$O$109="Menor"),CONCATENATE("R",'Mapa final'!$A$109),"")</f>
        <v/>
      </c>
      <c r="AC98" s="450"/>
      <c r="AD98" s="407" t="str">
        <f>IF(AND('Mapa final'!$K$97="Muy Baja",'Mapa final'!$O$97="Moderado"),CONCATENATE("R",'Mapa final'!$A$97),"")</f>
        <v/>
      </c>
      <c r="AE98" s="408"/>
      <c r="AF98" s="408" t="str">
        <f>IF(AND('Mapa final'!$K$100="Muy Baja",'Mapa final'!$O$100="Moderado"),CONCATENATE("R",'Mapa final'!$A$100),"")</f>
        <v/>
      </c>
      <c r="AG98" s="408"/>
      <c r="AH98" s="408" t="str">
        <f>IF(AND('Mapa final'!$K$103="Muy Baja",'Mapa final'!$O$103="Moderado"),CONCATENATE("R",'Mapa final'!$A$103),"")</f>
        <v/>
      </c>
      <c r="AI98" s="408"/>
      <c r="AJ98" s="408" t="str">
        <f>IF(AND('Mapa final'!$K$106="Muy Baja",'Mapa final'!$O$106="Moderado"),CONCATENATE("R",'Mapa final'!$A$106),"")</f>
        <v/>
      </c>
      <c r="AK98" s="408"/>
      <c r="AL98" s="408" t="str">
        <f>IF(AND('Mapa final'!$K$109="Muy Baja",'Mapa final'!$O$109="Moderado"),CONCATENATE("R",'Mapa final'!$A$109),"")</f>
        <v/>
      </c>
      <c r="AM98" s="411"/>
      <c r="AN98" s="441" t="str">
        <f>IF(AND('Mapa final'!$K$97="Muy Baja",'Mapa final'!$O$97="Mayor"),CONCATENATE("R",'Mapa final'!$A$97),"")</f>
        <v/>
      </c>
      <c r="AO98" s="400"/>
      <c r="AP98" s="400" t="str">
        <f>IF(AND('Mapa final'!$K$100="Muy Baja",'Mapa final'!$O$100="Mayor"),CONCATENATE("R",'Mapa final'!$A$100),"")</f>
        <v/>
      </c>
      <c r="AQ98" s="400"/>
      <c r="AR98" s="400" t="str">
        <f>IF(AND('Mapa final'!$K$103="Muy Baja",'Mapa final'!$O$103="Mayor"),CONCATENATE("R",'Mapa final'!$A$103),"")</f>
        <v/>
      </c>
      <c r="AS98" s="400"/>
      <c r="AT98" s="400" t="str">
        <f>IF(AND('Mapa final'!$K$106="Muy Baja",'Mapa final'!$O$106="Mayor"),CONCATENATE("R",'Mapa final'!$A$106),"")</f>
        <v/>
      </c>
      <c r="AU98" s="400"/>
      <c r="AV98" s="400" t="str">
        <f>IF(AND('Mapa final'!$K$109="Muy Baja",'Mapa final'!$O$109="Mayor"),CONCATENATE("R",'Mapa final'!$A$109),"")</f>
        <v/>
      </c>
      <c r="AW98" s="440"/>
      <c r="AX98" s="432" t="str">
        <f>IF(AND('Mapa final'!$K$97="Muy Baja",'Mapa final'!$O$97="Catastrófico"),CONCATENATE("R",'Mapa final'!$A$97),"")</f>
        <v/>
      </c>
      <c r="AY98" s="430"/>
      <c r="AZ98" s="430" t="str">
        <f>IF(AND('Mapa final'!$K$100="Muy Baja",'Mapa final'!$O$100="Catastrófico"),CONCATENATE("R",'Mapa final'!$A$100),"")</f>
        <v/>
      </c>
      <c r="BA98" s="430"/>
      <c r="BB98" s="430" t="str">
        <f>IF(AND('Mapa final'!$K$103="Muy Baja",'Mapa final'!$O$103="Catastrófico"),CONCATENATE("R",'Mapa final'!$A$103),"")</f>
        <v/>
      </c>
      <c r="BC98" s="430"/>
      <c r="BD98" s="430" t="str">
        <f>IF(AND('Mapa final'!$K$106="Muy Baja",'Mapa final'!$O$106="Catastrófico"),CONCATENATE("R",'Mapa final'!$A$106),"")</f>
        <v/>
      </c>
      <c r="BE98" s="430"/>
      <c r="BF98" s="430" t="str">
        <f>IF(AND('Mapa final'!$K$109="Muy Baja",'Mapa final'!$O$109="Catastrófico"),CONCATENATE("R",'Mapa final'!$A$109),"")</f>
        <v/>
      </c>
      <c r="BG98" s="431"/>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row>
    <row r="99" spans="1:100" ht="15" customHeight="1" x14ac:dyDescent="0.25">
      <c r="A99" s="58"/>
      <c r="B99" s="282"/>
      <c r="C99" s="282"/>
      <c r="D99" s="283"/>
      <c r="E99" s="418"/>
      <c r="F99" s="419"/>
      <c r="G99" s="419"/>
      <c r="H99" s="419"/>
      <c r="I99" s="420"/>
      <c r="J99" s="401"/>
      <c r="K99" s="402"/>
      <c r="L99" s="402"/>
      <c r="M99" s="402"/>
      <c r="N99" s="402"/>
      <c r="O99" s="402"/>
      <c r="P99" s="402"/>
      <c r="Q99" s="402"/>
      <c r="R99" s="402"/>
      <c r="S99" s="450"/>
      <c r="T99" s="401"/>
      <c r="U99" s="402"/>
      <c r="V99" s="402"/>
      <c r="W99" s="402"/>
      <c r="X99" s="402"/>
      <c r="Y99" s="402"/>
      <c r="Z99" s="402"/>
      <c r="AA99" s="402"/>
      <c r="AB99" s="402"/>
      <c r="AC99" s="450"/>
      <c r="AD99" s="407"/>
      <c r="AE99" s="408"/>
      <c r="AF99" s="408"/>
      <c r="AG99" s="408"/>
      <c r="AH99" s="408"/>
      <c r="AI99" s="408"/>
      <c r="AJ99" s="408"/>
      <c r="AK99" s="408"/>
      <c r="AL99" s="408"/>
      <c r="AM99" s="411"/>
      <c r="AN99" s="441"/>
      <c r="AO99" s="400"/>
      <c r="AP99" s="400"/>
      <c r="AQ99" s="400"/>
      <c r="AR99" s="400"/>
      <c r="AS99" s="400"/>
      <c r="AT99" s="400"/>
      <c r="AU99" s="400"/>
      <c r="AV99" s="400"/>
      <c r="AW99" s="440"/>
      <c r="AX99" s="432"/>
      <c r="AY99" s="430"/>
      <c r="AZ99" s="430"/>
      <c r="BA99" s="430"/>
      <c r="BB99" s="430"/>
      <c r="BC99" s="430"/>
      <c r="BD99" s="430"/>
      <c r="BE99" s="430"/>
      <c r="BF99" s="430"/>
      <c r="BG99" s="431"/>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row>
    <row r="100" spans="1:100" ht="15" customHeight="1" x14ac:dyDescent="0.25">
      <c r="A100" s="58"/>
      <c r="B100" s="282"/>
      <c r="C100" s="282"/>
      <c r="D100" s="283"/>
      <c r="E100" s="418"/>
      <c r="F100" s="419"/>
      <c r="G100" s="419"/>
      <c r="H100" s="419"/>
      <c r="I100" s="420"/>
      <c r="J100" s="401" t="str">
        <f>IF(AND('Mapa final'!$K$112="Muy Baja",'Mapa final'!$O$112="Leve"),CONCATENATE("R",'Mapa final'!$A$112),"")</f>
        <v/>
      </c>
      <c r="K100" s="402"/>
      <c r="L100" s="402" t="str">
        <f>IF(AND('Mapa final'!$K$115="Muy Baja",'Mapa final'!$O$115="Leve"),CONCATENATE("R",'Mapa final'!$A$115),"")</f>
        <v/>
      </c>
      <c r="M100" s="402"/>
      <c r="N100" s="402" t="str">
        <f>IF(AND('Mapa final'!$K$118="Muy Baja",'Mapa final'!$O$118="Leve"),CONCATENATE("R",'Mapa final'!$A$118),"")</f>
        <v/>
      </c>
      <c r="O100" s="402"/>
      <c r="P100" s="402" t="str">
        <f>IF(AND('Mapa final'!$K$121="Muy Baja",'Mapa final'!$O$121="Leve"),CONCATENATE("R",'Mapa final'!$A$121),"")</f>
        <v/>
      </c>
      <c r="Q100" s="402"/>
      <c r="R100" s="402" t="str">
        <f>IF(AND('Mapa final'!$K$124="Muy Baja",'Mapa final'!$O$124="Leve"),CONCATENATE("R",'Mapa final'!$A$124),"")</f>
        <v/>
      </c>
      <c r="S100" s="450"/>
      <c r="T100" s="401" t="str">
        <f>IF(AND('Mapa final'!$K$112="Muy Baja",'Mapa final'!$O$112="Menor"),CONCATENATE("R",'Mapa final'!$A$112),"")</f>
        <v/>
      </c>
      <c r="U100" s="402"/>
      <c r="V100" s="402" t="str">
        <f>IF(AND('Mapa final'!$K$115="Muy Baja",'Mapa final'!$O$115="Menor"),CONCATENATE("R",'Mapa final'!$A$115),"")</f>
        <v/>
      </c>
      <c r="W100" s="402"/>
      <c r="X100" s="402" t="str">
        <f>IF(AND('Mapa final'!$K$118="Muy Baja",'Mapa final'!$O$118="Menor"),CONCATENATE("R",'Mapa final'!$A$118),"")</f>
        <v/>
      </c>
      <c r="Y100" s="402"/>
      <c r="Z100" s="402" t="str">
        <f>IF(AND('Mapa final'!$K$121="Muy Baja",'Mapa final'!$O$121="Menor"),CONCATENATE("R",'Mapa final'!$A$121),"")</f>
        <v/>
      </c>
      <c r="AA100" s="402"/>
      <c r="AB100" s="402" t="str">
        <f>IF(AND('Mapa final'!$K$124="Muy Baja",'Mapa final'!$O$124="Menor"),CONCATENATE("R",'Mapa final'!$A$124),"")</f>
        <v/>
      </c>
      <c r="AC100" s="450"/>
      <c r="AD100" s="407" t="str">
        <f>IF(AND('Mapa final'!$K$112="Muy Baja",'Mapa final'!$O$112="Moderado"),CONCATENATE("R",'Mapa final'!$A$112),"")</f>
        <v/>
      </c>
      <c r="AE100" s="408"/>
      <c r="AF100" s="408" t="str">
        <f>IF(AND('Mapa final'!$K$115="Muy Baja",'Mapa final'!$O$115="Moderado"),CONCATENATE("R",'Mapa final'!$A$115),"")</f>
        <v/>
      </c>
      <c r="AG100" s="408"/>
      <c r="AH100" s="408" t="str">
        <f>IF(AND('Mapa final'!$K$118="Muy Baja",'Mapa final'!$O$118="Moderado"),CONCATENATE("R",'Mapa final'!$A$118),"")</f>
        <v/>
      </c>
      <c r="AI100" s="408"/>
      <c r="AJ100" s="408" t="str">
        <f>IF(AND('Mapa final'!$K$121="Muy Baja",'Mapa final'!$O$121="Moderado"),CONCATENATE("R",'Mapa final'!$A$121),"")</f>
        <v/>
      </c>
      <c r="AK100" s="408"/>
      <c r="AL100" s="408" t="str">
        <f>IF(AND('Mapa final'!$K$124="Muy Baja",'Mapa final'!$O$124="Moderado"),CONCATENATE("R",'Mapa final'!$A$124),"")</f>
        <v/>
      </c>
      <c r="AM100" s="411"/>
      <c r="AN100" s="441" t="str">
        <f>IF(AND('Mapa final'!$K$112="Muy Baja",'Mapa final'!$O$112="Mayor"),CONCATENATE("R",'Mapa final'!$A$112),"")</f>
        <v/>
      </c>
      <c r="AO100" s="400"/>
      <c r="AP100" s="400" t="str">
        <f>IF(AND('Mapa final'!$K$115="Muy Baja",'Mapa final'!$O$115="Mayor"),CONCATENATE("R",'Mapa final'!$A$115),"")</f>
        <v/>
      </c>
      <c r="AQ100" s="400"/>
      <c r="AR100" s="400" t="str">
        <f>IF(AND('Mapa final'!$K$118="Muy Baja",'Mapa final'!$O$118="Mayor"),CONCATENATE("R",'Mapa final'!$A$118),"")</f>
        <v/>
      </c>
      <c r="AS100" s="400"/>
      <c r="AT100" s="400" t="str">
        <f>IF(AND('Mapa final'!$K$121="Muy Baja",'Mapa final'!$O$121="Mayor"),CONCATENATE("R",'Mapa final'!$A$121),"")</f>
        <v/>
      </c>
      <c r="AU100" s="400"/>
      <c r="AV100" s="400" t="str">
        <f>IF(AND('Mapa final'!$K$124="Muy Baja",'Mapa final'!$O$124="Mayor"),CONCATENATE("R",'Mapa final'!$A$124),"")</f>
        <v/>
      </c>
      <c r="AW100" s="440"/>
      <c r="AX100" s="432" t="str">
        <f>IF(AND('Mapa final'!$K$112="Muy Baja",'Mapa final'!$O$112="Catastrófico"),CONCATENATE("R",'Mapa final'!$A$112),"")</f>
        <v/>
      </c>
      <c r="AY100" s="430"/>
      <c r="AZ100" s="430" t="str">
        <f>IF(AND('Mapa final'!$K$115="Muy Baja",'Mapa final'!$O$115="Catastrófico"),CONCATENATE("R",'Mapa final'!$A$115),"")</f>
        <v/>
      </c>
      <c r="BA100" s="430"/>
      <c r="BB100" s="430" t="str">
        <f>IF(AND('Mapa final'!$K$118="Muy Baja",'Mapa final'!$O$118="Catastrófico"),CONCATENATE("R",'Mapa final'!$A$118),"")</f>
        <v/>
      </c>
      <c r="BC100" s="430"/>
      <c r="BD100" s="430" t="str">
        <f>IF(AND('Mapa final'!$K$121="Muy Baja",'Mapa final'!$O$121="Catastrófico"),CONCATENATE("R",'Mapa final'!$A$121),"")</f>
        <v/>
      </c>
      <c r="BE100" s="430"/>
      <c r="BF100" s="430" t="str">
        <f>IF(AND('Mapa final'!$K$124="Muy Baja",'Mapa final'!$O$124="Catastrófico"),CONCATENATE("R",'Mapa final'!$A$124),"")</f>
        <v/>
      </c>
      <c r="BG100" s="431"/>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c r="CR100" s="58"/>
      <c r="CS100" s="58"/>
      <c r="CT100" s="58"/>
      <c r="CU100" s="58"/>
      <c r="CV100" s="58"/>
    </row>
    <row r="101" spans="1:100" ht="15" customHeight="1" x14ac:dyDescent="0.25">
      <c r="A101" s="58"/>
      <c r="B101" s="282"/>
      <c r="C101" s="282"/>
      <c r="D101" s="283"/>
      <c r="E101" s="418"/>
      <c r="F101" s="419"/>
      <c r="G101" s="419"/>
      <c r="H101" s="419"/>
      <c r="I101" s="420"/>
      <c r="J101" s="401"/>
      <c r="K101" s="402"/>
      <c r="L101" s="402"/>
      <c r="M101" s="402"/>
      <c r="N101" s="402"/>
      <c r="O101" s="402"/>
      <c r="P101" s="402"/>
      <c r="Q101" s="402"/>
      <c r="R101" s="402"/>
      <c r="S101" s="450"/>
      <c r="T101" s="401"/>
      <c r="U101" s="402"/>
      <c r="V101" s="402"/>
      <c r="W101" s="402"/>
      <c r="X101" s="402"/>
      <c r="Y101" s="402"/>
      <c r="Z101" s="402"/>
      <c r="AA101" s="402"/>
      <c r="AB101" s="402"/>
      <c r="AC101" s="450"/>
      <c r="AD101" s="407"/>
      <c r="AE101" s="408"/>
      <c r="AF101" s="408"/>
      <c r="AG101" s="408"/>
      <c r="AH101" s="408"/>
      <c r="AI101" s="408"/>
      <c r="AJ101" s="408"/>
      <c r="AK101" s="408"/>
      <c r="AL101" s="408"/>
      <c r="AM101" s="411"/>
      <c r="AN101" s="441"/>
      <c r="AO101" s="400"/>
      <c r="AP101" s="400"/>
      <c r="AQ101" s="400"/>
      <c r="AR101" s="400"/>
      <c r="AS101" s="400"/>
      <c r="AT101" s="400"/>
      <c r="AU101" s="400"/>
      <c r="AV101" s="400"/>
      <c r="AW101" s="440"/>
      <c r="AX101" s="432"/>
      <c r="AY101" s="430"/>
      <c r="AZ101" s="430"/>
      <c r="BA101" s="430"/>
      <c r="BB101" s="430"/>
      <c r="BC101" s="430"/>
      <c r="BD101" s="430"/>
      <c r="BE101" s="430"/>
      <c r="BF101" s="430"/>
      <c r="BG101" s="431"/>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row>
    <row r="102" spans="1:100" ht="15" customHeight="1" x14ac:dyDescent="0.25">
      <c r="A102" s="58"/>
      <c r="B102" s="282"/>
      <c r="C102" s="282"/>
      <c r="D102" s="283"/>
      <c r="E102" s="418"/>
      <c r="F102" s="419"/>
      <c r="G102" s="419"/>
      <c r="H102" s="419"/>
      <c r="I102" s="420"/>
      <c r="J102" s="401" t="str">
        <f>IF(AND('Mapa final'!$K$127="Muy Baja",'Mapa final'!$O$127="Leve"),CONCATENATE("R",'Mapa final'!$A$127),"")</f>
        <v/>
      </c>
      <c r="K102" s="402"/>
      <c r="L102" s="402" t="str">
        <f>IF(AND('Mapa final'!$K$130="Muy Baja",'Mapa final'!$O$130="Leve"),CONCATENATE("R",'Mapa final'!$A$130),"")</f>
        <v/>
      </c>
      <c r="M102" s="402"/>
      <c r="N102" s="402" t="str">
        <f>IF(AND('Mapa final'!$K$133="Muy Baja",'Mapa final'!$O$133="Leve"),CONCATENATE("R",'Mapa final'!$A$133),"")</f>
        <v/>
      </c>
      <c r="O102" s="402"/>
      <c r="P102" s="402" t="str">
        <f>IF(AND('Mapa final'!$K$136="Muy Baja",'Mapa final'!$O$136="Leve"),CONCATENATE("R",'Mapa final'!$A$136),"")</f>
        <v/>
      </c>
      <c r="Q102" s="402"/>
      <c r="R102" s="402" t="str">
        <f>IF(AND('Mapa final'!$K$139="Muy Baja",'Mapa final'!$O$139="Leve"),CONCATENATE("R",'Mapa final'!$A$139),"")</f>
        <v/>
      </c>
      <c r="S102" s="450"/>
      <c r="T102" s="401" t="str">
        <f>IF(AND('Mapa final'!$K$127="Muy Baja",'Mapa final'!$O$127="Menor"),CONCATENATE("R",'Mapa final'!$A$127),"")</f>
        <v/>
      </c>
      <c r="U102" s="402"/>
      <c r="V102" s="402" t="str">
        <f>IF(AND('Mapa final'!$K$130="Muy Baja",'Mapa final'!$O$130="Menor"),CONCATENATE("R",'Mapa final'!$A$130),"")</f>
        <v/>
      </c>
      <c r="W102" s="402"/>
      <c r="X102" s="402" t="str">
        <f>IF(AND('Mapa final'!$K$133="Muy Baja",'Mapa final'!$O$133="Menor"),CONCATENATE("R",'Mapa final'!$A$133),"")</f>
        <v/>
      </c>
      <c r="Y102" s="402"/>
      <c r="Z102" s="402" t="str">
        <f>IF(AND('Mapa final'!$K$136="Muy Baja",'Mapa final'!$O$136="Menor"),CONCATENATE("R",'Mapa final'!$A$136),"")</f>
        <v/>
      </c>
      <c r="AA102" s="402"/>
      <c r="AB102" s="402" t="str">
        <f>IF(AND('Mapa final'!$K$139="Muy Baja",'Mapa final'!$O$139="Menor"),CONCATENATE("R",'Mapa final'!$A$139),"")</f>
        <v/>
      </c>
      <c r="AC102" s="450"/>
      <c r="AD102" s="407" t="str">
        <f>IF(AND('Mapa final'!$K$127="Muy Baja",'Mapa final'!$O$127="Moderado"),CONCATENATE("R",'Mapa final'!$A$127),"")</f>
        <v/>
      </c>
      <c r="AE102" s="408"/>
      <c r="AF102" s="408" t="str">
        <f>IF(AND('Mapa final'!$K$130="Muy Baja",'Mapa final'!$O$130="Moderado"),CONCATENATE("R",'Mapa final'!$A$130),"")</f>
        <v/>
      </c>
      <c r="AG102" s="408"/>
      <c r="AH102" s="408" t="str">
        <f>IF(AND('Mapa final'!$K$133="Muy Baja",'Mapa final'!$O$133="Moderado"),CONCATENATE("R",'Mapa final'!$A$133),"")</f>
        <v/>
      </c>
      <c r="AI102" s="408"/>
      <c r="AJ102" s="408" t="str">
        <f>IF(AND('Mapa final'!$K$136="Muy Baja",'Mapa final'!$O$136="Moderado"),CONCATENATE("R",'Mapa final'!$A$136),"")</f>
        <v/>
      </c>
      <c r="AK102" s="408"/>
      <c r="AL102" s="408" t="str">
        <f>IF(AND('Mapa final'!$K$139="Muy Baja",'Mapa final'!$O$139="Moderado"),CONCATENATE("R",'Mapa final'!$A$139),"")</f>
        <v/>
      </c>
      <c r="AM102" s="411"/>
      <c r="AN102" s="441" t="str">
        <f>IF(AND('Mapa final'!$K$127="Muy Baja",'Mapa final'!$O$127="Mayor"),CONCATENATE("R",'Mapa final'!$A$127),"")</f>
        <v/>
      </c>
      <c r="AO102" s="400"/>
      <c r="AP102" s="400" t="str">
        <f>IF(AND('Mapa final'!$K$130="Muy Baja",'Mapa final'!$O$130="Mayor"),CONCATENATE("R",'Mapa final'!$A$130),"")</f>
        <v/>
      </c>
      <c r="AQ102" s="400"/>
      <c r="AR102" s="400" t="str">
        <f>IF(AND('Mapa final'!$K$133="Muy Baja",'Mapa final'!$O$133="Mayor"),CONCATENATE("R",'Mapa final'!$A$133),"")</f>
        <v/>
      </c>
      <c r="AS102" s="400"/>
      <c r="AT102" s="400" t="str">
        <f>IF(AND('Mapa final'!$K$136="Muy Baja",'Mapa final'!$O$136="Mayor"),CONCATENATE("R",'Mapa final'!$A$136),"")</f>
        <v/>
      </c>
      <c r="AU102" s="400"/>
      <c r="AV102" s="400" t="str">
        <f>IF(AND('Mapa final'!$K$139="Muy Baja",'Mapa final'!$O$139="Mayor"),CONCATENATE("R",'Mapa final'!$A$139),"")</f>
        <v/>
      </c>
      <c r="AW102" s="440"/>
      <c r="AX102" s="432" t="str">
        <f>IF(AND('Mapa final'!$K$127="Muy Baja",'Mapa final'!$O$127="Catastrófico"),CONCATENATE("R",'Mapa final'!$A$127),"")</f>
        <v/>
      </c>
      <c r="AY102" s="430"/>
      <c r="AZ102" s="430" t="str">
        <f>IF(AND('Mapa final'!$K$130="Muy Baja",'Mapa final'!$O$130="Catastrófico"),CONCATENATE("R",'Mapa final'!$A$130),"")</f>
        <v/>
      </c>
      <c r="BA102" s="430"/>
      <c r="BB102" s="430" t="str">
        <f>IF(AND('Mapa final'!$K$133="Muy Baja",'Mapa final'!$O$133="Catastrófico"),CONCATENATE("R",'Mapa final'!$A$133),"")</f>
        <v/>
      </c>
      <c r="BC102" s="430"/>
      <c r="BD102" s="430" t="str">
        <f>IF(AND('Mapa final'!$K$136="Muy Baja",'Mapa final'!$O$136="Catastrófico"),CONCATENATE("R",'Mapa final'!$A$136),"")</f>
        <v/>
      </c>
      <c r="BE102" s="430"/>
      <c r="BF102" s="430" t="str">
        <f>IF(AND('Mapa final'!$K$139="Muy Baja",'Mapa final'!$O$139="Catastrófico"),CONCATENATE("R",'Mapa final'!$A$139),"")</f>
        <v/>
      </c>
      <c r="BG102" s="431"/>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row>
    <row r="103" spans="1:100" ht="15" customHeight="1" x14ac:dyDescent="0.25">
      <c r="A103" s="58"/>
      <c r="B103" s="282"/>
      <c r="C103" s="282"/>
      <c r="D103" s="283"/>
      <c r="E103" s="418"/>
      <c r="F103" s="419"/>
      <c r="G103" s="419"/>
      <c r="H103" s="419"/>
      <c r="I103" s="420"/>
      <c r="J103" s="401"/>
      <c r="K103" s="402"/>
      <c r="L103" s="402"/>
      <c r="M103" s="402"/>
      <c r="N103" s="402"/>
      <c r="O103" s="402"/>
      <c r="P103" s="402"/>
      <c r="Q103" s="402"/>
      <c r="R103" s="402"/>
      <c r="S103" s="450"/>
      <c r="T103" s="401"/>
      <c r="U103" s="402"/>
      <c r="V103" s="402"/>
      <c r="W103" s="402"/>
      <c r="X103" s="402"/>
      <c r="Y103" s="402"/>
      <c r="Z103" s="402"/>
      <c r="AA103" s="402"/>
      <c r="AB103" s="402"/>
      <c r="AC103" s="450"/>
      <c r="AD103" s="407"/>
      <c r="AE103" s="408"/>
      <c r="AF103" s="408"/>
      <c r="AG103" s="408"/>
      <c r="AH103" s="408"/>
      <c r="AI103" s="408"/>
      <c r="AJ103" s="408"/>
      <c r="AK103" s="408"/>
      <c r="AL103" s="408"/>
      <c r="AM103" s="411"/>
      <c r="AN103" s="441"/>
      <c r="AO103" s="400"/>
      <c r="AP103" s="400"/>
      <c r="AQ103" s="400"/>
      <c r="AR103" s="400"/>
      <c r="AS103" s="400"/>
      <c r="AT103" s="400"/>
      <c r="AU103" s="400"/>
      <c r="AV103" s="400"/>
      <c r="AW103" s="440"/>
      <c r="AX103" s="432"/>
      <c r="AY103" s="430"/>
      <c r="AZ103" s="430"/>
      <c r="BA103" s="430"/>
      <c r="BB103" s="430"/>
      <c r="BC103" s="430"/>
      <c r="BD103" s="430"/>
      <c r="BE103" s="430"/>
      <c r="BF103" s="430"/>
      <c r="BG103" s="431"/>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row>
    <row r="104" spans="1:100" ht="15" customHeight="1" x14ac:dyDescent="0.25">
      <c r="A104" s="58"/>
      <c r="B104" s="282"/>
      <c r="C104" s="282"/>
      <c r="D104" s="283"/>
      <c r="E104" s="418"/>
      <c r="F104" s="419"/>
      <c r="G104" s="419"/>
      <c r="H104" s="419"/>
      <c r="I104" s="420"/>
      <c r="J104" s="401" t="str">
        <f>IF(AND('Mapa final'!$K$142="Muy Baja",'Mapa final'!$O$142="Leve"),CONCATENATE("R",'Mapa final'!$A$142),"")</f>
        <v/>
      </c>
      <c r="K104" s="402"/>
      <c r="L104" s="402" t="str">
        <f>IF(AND('Mapa final'!$K$145="Muy Baja",'Mapa final'!$O$145="Leve"),CONCATENATE("R",'Mapa final'!$A$145),"")</f>
        <v/>
      </c>
      <c r="M104" s="402"/>
      <c r="N104" s="402" t="str">
        <f>IF(AND('Mapa final'!$K$148="Muy Baja",'Mapa final'!$O$148="Leve"),CONCATENATE("R",'Mapa final'!$A$148),"")</f>
        <v/>
      </c>
      <c r="O104" s="402"/>
      <c r="P104" s="402" t="str">
        <f>IF(AND('Mapa final'!$K$151="Muy Baja",'Mapa final'!$O$151="Leve"),CONCATENATE("R",'Mapa final'!$A$151),"")</f>
        <v/>
      </c>
      <c r="Q104" s="402"/>
      <c r="R104" s="402" t="str">
        <f>IF(AND('Mapa final'!$K$154="Muy Baja",'Mapa final'!$O$154="Leve"),CONCATENATE("R",'Mapa final'!$A$154),"")</f>
        <v/>
      </c>
      <c r="S104" s="450"/>
      <c r="T104" s="401" t="str">
        <f>IF(AND('Mapa final'!$K$142="Muy Baja",'Mapa final'!$O$142="Menor"),CONCATENATE("R",'Mapa final'!$A$142),"")</f>
        <v/>
      </c>
      <c r="U104" s="402"/>
      <c r="V104" s="402" t="str">
        <f>IF(AND('Mapa final'!$K$145="Muy Baja",'Mapa final'!$O$145="Menor"),CONCATENATE("R",'Mapa final'!$A$145),"")</f>
        <v/>
      </c>
      <c r="W104" s="402"/>
      <c r="X104" s="402" t="str">
        <f>IF(AND('Mapa final'!$K$148="Muy Baja",'Mapa final'!$O$148="Menor"),CONCATENATE("R",'Mapa final'!$A$148),"")</f>
        <v/>
      </c>
      <c r="Y104" s="402"/>
      <c r="Z104" s="402" t="str">
        <f>IF(AND('Mapa final'!$K$151="Muy Baja",'Mapa final'!$O$151="Menor"),CONCATENATE("R",'Mapa final'!$A$151),"")</f>
        <v/>
      </c>
      <c r="AA104" s="402"/>
      <c r="AB104" s="402" t="str">
        <f>IF(AND('Mapa final'!$K$154="Muy Baja",'Mapa final'!$O$154="Menor"),CONCATENATE("R",'Mapa final'!$A$154),"")</f>
        <v/>
      </c>
      <c r="AC104" s="450"/>
      <c r="AD104" s="407" t="str">
        <f>IF(AND('Mapa final'!$K$142="Muy Baja",'Mapa final'!$O$142="Moderado"),CONCATENATE("R",'Mapa final'!$A$142),"")</f>
        <v/>
      </c>
      <c r="AE104" s="408"/>
      <c r="AF104" s="408" t="str">
        <f>IF(AND('Mapa final'!$K$145="Muy Baja",'Mapa final'!$O$145="Moderado"),CONCATENATE("R",'Mapa final'!$A$145),"")</f>
        <v/>
      </c>
      <c r="AG104" s="408"/>
      <c r="AH104" s="408" t="str">
        <f>IF(AND('Mapa final'!$K$148="Muy Baja",'Mapa final'!$O$148="Moderado"),CONCATENATE("R",'Mapa final'!$A$148),"")</f>
        <v/>
      </c>
      <c r="AI104" s="408"/>
      <c r="AJ104" s="408" t="str">
        <f>IF(AND('Mapa final'!$K$151="Muy Baja",'Mapa final'!$O$151="Moderado"),CONCATENATE("R",'Mapa final'!$A$151),"")</f>
        <v/>
      </c>
      <c r="AK104" s="408"/>
      <c r="AL104" s="408" t="str">
        <f>IF(AND('Mapa final'!$K$154="Muy Baja",'Mapa final'!$O$154="Moderado"),CONCATENATE("R",'Mapa final'!$A$154),"")</f>
        <v/>
      </c>
      <c r="AM104" s="411"/>
      <c r="AN104" s="441" t="str">
        <f>IF(AND('Mapa final'!$K$142="Muy Baja",'Mapa final'!$O$142="Mayor"),CONCATENATE("R",'Mapa final'!$A$142),"")</f>
        <v/>
      </c>
      <c r="AO104" s="400"/>
      <c r="AP104" s="400" t="str">
        <f>IF(AND('Mapa final'!$K$145="Muy Baja",'Mapa final'!$O$145="Mayor"),CONCATENATE("R",'Mapa final'!$A$145),"")</f>
        <v/>
      </c>
      <c r="AQ104" s="400"/>
      <c r="AR104" s="400" t="str">
        <f>IF(AND('Mapa final'!$K$148="Muy Baja",'Mapa final'!$O$148="Mayor"),CONCATENATE("R",'Mapa final'!$A$148),"")</f>
        <v/>
      </c>
      <c r="AS104" s="400"/>
      <c r="AT104" s="400" t="str">
        <f>IF(AND('Mapa final'!$K$151="Muy Baja",'Mapa final'!$O$151="Mayor"),CONCATENATE("R",'Mapa final'!$A$151),"")</f>
        <v/>
      </c>
      <c r="AU104" s="400"/>
      <c r="AV104" s="400" t="str">
        <f>IF(AND('Mapa final'!$K$154="Muy Baja",'Mapa final'!$O$154="Mayor"),CONCATENATE("R",'Mapa final'!$A$154),"")</f>
        <v/>
      </c>
      <c r="AW104" s="440"/>
      <c r="AX104" s="432" t="str">
        <f>IF(AND('Mapa final'!$K$142="Muy Baja",'Mapa final'!$O$142="Catastrófico"),CONCATENATE("R",'Mapa final'!$A$142),"")</f>
        <v/>
      </c>
      <c r="AY104" s="430"/>
      <c r="AZ104" s="430" t="str">
        <f>IF(AND('Mapa final'!$K$145="Muy Baja",'Mapa final'!$O$145="Catastrófico"),CONCATENATE("R",'Mapa final'!$A$145),"")</f>
        <v/>
      </c>
      <c r="BA104" s="430"/>
      <c r="BB104" s="430" t="str">
        <f>IF(AND('Mapa final'!$K$148="Muy Baja",'Mapa final'!$O$148="Catastrófico"),CONCATENATE("R",'Mapa final'!$A$148),"")</f>
        <v/>
      </c>
      <c r="BC104" s="430"/>
      <c r="BD104" s="430" t="str">
        <f>IF(AND('Mapa final'!$K$151="Muy Baja",'Mapa final'!$O$151="Catastrófico"),CONCATENATE("R",'Mapa final'!$A$151),"")</f>
        <v/>
      </c>
      <c r="BE104" s="430"/>
      <c r="BF104" s="430" t="str">
        <f>IF(AND('Mapa final'!$K$154="Muy Baja",'Mapa final'!$O$154="Catastrófico"),CONCATENATE("R",'Mapa final'!$A$154),"")</f>
        <v/>
      </c>
      <c r="BG104" s="431"/>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row>
    <row r="105" spans="1:100" ht="15.75" customHeight="1" thickBot="1" x14ac:dyDescent="0.3">
      <c r="A105" s="58"/>
      <c r="B105" s="282"/>
      <c r="C105" s="282"/>
      <c r="D105" s="283"/>
      <c r="E105" s="421"/>
      <c r="F105" s="422"/>
      <c r="G105" s="422"/>
      <c r="H105" s="422"/>
      <c r="I105" s="423"/>
      <c r="J105" s="403"/>
      <c r="K105" s="404"/>
      <c r="L105" s="404"/>
      <c r="M105" s="404"/>
      <c r="N105" s="404"/>
      <c r="O105" s="404"/>
      <c r="P105" s="404"/>
      <c r="Q105" s="404"/>
      <c r="R105" s="404"/>
      <c r="S105" s="487"/>
      <c r="T105" s="403"/>
      <c r="U105" s="404"/>
      <c r="V105" s="404"/>
      <c r="W105" s="404"/>
      <c r="X105" s="404"/>
      <c r="Y105" s="404"/>
      <c r="Z105" s="404"/>
      <c r="AA105" s="404"/>
      <c r="AB105" s="404"/>
      <c r="AC105" s="487"/>
      <c r="AD105" s="409"/>
      <c r="AE105" s="410"/>
      <c r="AF105" s="410"/>
      <c r="AG105" s="410"/>
      <c r="AH105" s="410"/>
      <c r="AI105" s="410"/>
      <c r="AJ105" s="410"/>
      <c r="AK105" s="410"/>
      <c r="AL105" s="410"/>
      <c r="AM105" s="412"/>
      <c r="AN105" s="442"/>
      <c r="AO105" s="439"/>
      <c r="AP105" s="439"/>
      <c r="AQ105" s="439"/>
      <c r="AR105" s="439"/>
      <c r="AS105" s="439"/>
      <c r="AT105" s="439"/>
      <c r="AU105" s="439"/>
      <c r="AV105" s="439"/>
      <c r="AW105" s="443"/>
      <c r="AX105" s="433"/>
      <c r="AY105" s="434"/>
      <c r="AZ105" s="434"/>
      <c r="BA105" s="434"/>
      <c r="BB105" s="434"/>
      <c r="BC105" s="434"/>
      <c r="BD105" s="434"/>
      <c r="BE105" s="434"/>
      <c r="BF105" s="434"/>
      <c r="BG105" s="435"/>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row>
    <row r="106" spans="1:100" x14ac:dyDescent="0.25">
      <c r="A106" s="58"/>
      <c r="B106" s="58"/>
      <c r="C106" s="58"/>
      <c r="D106" s="58"/>
      <c r="E106" s="58"/>
      <c r="F106" s="58"/>
      <c r="G106" s="58"/>
      <c r="H106" s="58"/>
      <c r="I106" s="58"/>
      <c r="J106" s="447" t="s">
        <v>103</v>
      </c>
      <c r="K106" s="424"/>
      <c r="L106" s="424"/>
      <c r="M106" s="424"/>
      <c r="N106" s="424"/>
      <c r="O106" s="424"/>
      <c r="P106" s="424"/>
      <c r="Q106" s="424"/>
      <c r="R106" s="424"/>
      <c r="S106" s="420"/>
      <c r="T106" s="447" t="s">
        <v>102</v>
      </c>
      <c r="U106" s="424"/>
      <c r="V106" s="424"/>
      <c r="W106" s="424"/>
      <c r="X106" s="424"/>
      <c r="Y106" s="424"/>
      <c r="Z106" s="424"/>
      <c r="AA106" s="424"/>
      <c r="AB106" s="424"/>
      <c r="AC106" s="420"/>
      <c r="AD106" s="447" t="s">
        <v>101</v>
      </c>
      <c r="AE106" s="424"/>
      <c r="AF106" s="424"/>
      <c r="AG106" s="424"/>
      <c r="AH106" s="424"/>
      <c r="AI106" s="424"/>
      <c r="AJ106" s="424"/>
      <c r="AK106" s="424"/>
      <c r="AL106" s="424"/>
      <c r="AM106" s="420"/>
      <c r="AN106" s="447" t="s">
        <v>100</v>
      </c>
      <c r="AO106" s="448"/>
      <c r="AP106" s="448"/>
      <c r="AQ106" s="448"/>
      <c r="AR106" s="448"/>
      <c r="AS106" s="448"/>
      <c r="AT106" s="424"/>
      <c r="AU106" s="424"/>
      <c r="AV106" s="424"/>
      <c r="AW106" s="420"/>
      <c r="AX106" s="447" t="s">
        <v>99</v>
      </c>
      <c r="AY106" s="424"/>
      <c r="AZ106" s="424"/>
      <c r="BA106" s="424"/>
      <c r="BB106" s="424"/>
      <c r="BC106" s="424"/>
      <c r="BD106" s="424"/>
      <c r="BE106" s="424"/>
      <c r="BF106" s="424"/>
      <c r="BG106" s="420"/>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row>
    <row r="107" spans="1:100" x14ac:dyDescent="0.25">
      <c r="A107" s="58"/>
      <c r="B107" s="58"/>
      <c r="C107" s="58"/>
      <c r="D107" s="58"/>
      <c r="E107" s="58"/>
      <c r="F107" s="58"/>
      <c r="G107" s="58"/>
      <c r="H107" s="58"/>
      <c r="I107" s="58"/>
      <c r="J107" s="418"/>
      <c r="K107" s="419"/>
      <c r="L107" s="419"/>
      <c r="M107" s="419"/>
      <c r="N107" s="419"/>
      <c r="O107" s="419"/>
      <c r="P107" s="419"/>
      <c r="Q107" s="419"/>
      <c r="R107" s="419"/>
      <c r="S107" s="420"/>
      <c r="T107" s="418"/>
      <c r="U107" s="419"/>
      <c r="V107" s="419"/>
      <c r="W107" s="419"/>
      <c r="X107" s="419"/>
      <c r="Y107" s="419"/>
      <c r="Z107" s="419"/>
      <c r="AA107" s="419"/>
      <c r="AB107" s="419"/>
      <c r="AC107" s="420"/>
      <c r="AD107" s="418"/>
      <c r="AE107" s="419"/>
      <c r="AF107" s="419"/>
      <c r="AG107" s="419"/>
      <c r="AH107" s="419"/>
      <c r="AI107" s="419"/>
      <c r="AJ107" s="419"/>
      <c r="AK107" s="419"/>
      <c r="AL107" s="419"/>
      <c r="AM107" s="420"/>
      <c r="AN107" s="418"/>
      <c r="AO107" s="419"/>
      <c r="AP107" s="419"/>
      <c r="AQ107" s="419"/>
      <c r="AR107" s="419"/>
      <c r="AS107" s="419"/>
      <c r="AT107" s="419"/>
      <c r="AU107" s="419"/>
      <c r="AV107" s="419"/>
      <c r="AW107" s="420"/>
      <c r="AX107" s="418"/>
      <c r="AY107" s="419"/>
      <c r="AZ107" s="419"/>
      <c r="BA107" s="419"/>
      <c r="BB107" s="419"/>
      <c r="BC107" s="419"/>
      <c r="BD107" s="419"/>
      <c r="BE107" s="419"/>
      <c r="BF107" s="419"/>
      <c r="BG107" s="420"/>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row>
    <row r="108" spans="1:100" x14ac:dyDescent="0.25">
      <c r="A108" s="58"/>
      <c r="B108" s="58"/>
      <c r="C108" s="58"/>
      <c r="D108" s="58"/>
      <c r="E108" s="58"/>
      <c r="F108" s="58"/>
      <c r="G108" s="58"/>
      <c r="H108" s="58"/>
      <c r="I108" s="58"/>
      <c r="J108" s="418"/>
      <c r="K108" s="419"/>
      <c r="L108" s="419"/>
      <c r="M108" s="419"/>
      <c r="N108" s="419"/>
      <c r="O108" s="419"/>
      <c r="P108" s="419"/>
      <c r="Q108" s="419"/>
      <c r="R108" s="419"/>
      <c r="S108" s="420"/>
      <c r="T108" s="418"/>
      <c r="U108" s="419"/>
      <c r="V108" s="419"/>
      <c r="W108" s="419"/>
      <c r="X108" s="419"/>
      <c r="Y108" s="419"/>
      <c r="Z108" s="419"/>
      <c r="AA108" s="419"/>
      <c r="AB108" s="419"/>
      <c r="AC108" s="420"/>
      <c r="AD108" s="418"/>
      <c r="AE108" s="419"/>
      <c r="AF108" s="419"/>
      <c r="AG108" s="419"/>
      <c r="AH108" s="419"/>
      <c r="AI108" s="419"/>
      <c r="AJ108" s="419"/>
      <c r="AK108" s="419"/>
      <c r="AL108" s="419"/>
      <c r="AM108" s="420"/>
      <c r="AN108" s="418"/>
      <c r="AO108" s="419"/>
      <c r="AP108" s="419"/>
      <c r="AQ108" s="419"/>
      <c r="AR108" s="419"/>
      <c r="AS108" s="419"/>
      <c r="AT108" s="419"/>
      <c r="AU108" s="419"/>
      <c r="AV108" s="419"/>
      <c r="AW108" s="420"/>
      <c r="AX108" s="418"/>
      <c r="AY108" s="419"/>
      <c r="AZ108" s="419"/>
      <c r="BA108" s="419"/>
      <c r="BB108" s="419"/>
      <c r="BC108" s="419"/>
      <c r="BD108" s="419"/>
      <c r="BE108" s="419"/>
      <c r="BF108" s="419"/>
      <c r="BG108" s="420"/>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row>
    <row r="109" spans="1:100" x14ac:dyDescent="0.25">
      <c r="A109" s="58"/>
      <c r="B109" s="58"/>
      <c r="C109" s="58"/>
      <c r="D109" s="58"/>
      <c r="E109" s="58"/>
      <c r="F109" s="58"/>
      <c r="G109" s="58"/>
      <c r="H109" s="58"/>
      <c r="I109" s="58"/>
      <c r="J109" s="418"/>
      <c r="K109" s="419"/>
      <c r="L109" s="419"/>
      <c r="M109" s="419"/>
      <c r="N109" s="419"/>
      <c r="O109" s="419"/>
      <c r="P109" s="419"/>
      <c r="Q109" s="419"/>
      <c r="R109" s="419"/>
      <c r="S109" s="420"/>
      <c r="T109" s="418"/>
      <c r="U109" s="419"/>
      <c r="V109" s="419"/>
      <c r="W109" s="419"/>
      <c r="X109" s="419"/>
      <c r="Y109" s="419"/>
      <c r="Z109" s="419"/>
      <c r="AA109" s="419"/>
      <c r="AB109" s="419"/>
      <c r="AC109" s="420"/>
      <c r="AD109" s="418"/>
      <c r="AE109" s="419"/>
      <c r="AF109" s="419"/>
      <c r="AG109" s="419"/>
      <c r="AH109" s="419"/>
      <c r="AI109" s="419"/>
      <c r="AJ109" s="419"/>
      <c r="AK109" s="419"/>
      <c r="AL109" s="419"/>
      <c r="AM109" s="420"/>
      <c r="AN109" s="418"/>
      <c r="AO109" s="419"/>
      <c r="AP109" s="419"/>
      <c r="AQ109" s="419"/>
      <c r="AR109" s="419"/>
      <c r="AS109" s="419"/>
      <c r="AT109" s="419"/>
      <c r="AU109" s="419"/>
      <c r="AV109" s="419"/>
      <c r="AW109" s="420"/>
      <c r="AX109" s="418"/>
      <c r="AY109" s="419"/>
      <c r="AZ109" s="419"/>
      <c r="BA109" s="419"/>
      <c r="BB109" s="419"/>
      <c r="BC109" s="419"/>
      <c r="BD109" s="419"/>
      <c r="BE109" s="419"/>
      <c r="BF109" s="419"/>
      <c r="BG109" s="420"/>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row>
    <row r="110" spans="1:100" x14ac:dyDescent="0.25">
      <c r="A110" s="58"/>
      <c r="B110" s="58"/>
      <c r="C110" s="58"/>
      <c r="D110" s="58"/>
      <c r="E110" s="58"/>
      <c r="F110" s="58"/>
      <c r="G110" s="58"/>
      <c r="H110" s="58"/>
      <c r="I110" s="58"/>
      <c r="J110" s="418"/>
      <c r="K110" s="419"/>
      <c r="L110" s="419"/>
      <c r="M110" s="419"/>
      <c r="N110" s="419"/>
      <c r="O110" s="419"/>
      <c r="P110" s="419"/>
      <c r="Q110" s="419"/>
      <c r="R110" s="419"/>
      <c r="S110" s="420"/>
      <c r="T110" s="418"/>
      <c r="U110" s="419"/>
      <c r="V110" s="419"/>
      <c r="W110" s="419"/>
      <c r="X110" s="419"/>
      <c r="Y110" s="419"/>
      <c r="Z110" s="419"/>
      <c r="AA110" s="419"/>
      <c r="AB110" s="419"/>
      <c r="AC110" s="420"/>
      <c r="AD110" s="418"/>
      <c r="AE110" s="419"/>
      <c r="AF110" s="419"/>
      <c r="AG110" s="419"/>
      <c r="AH110" s="419"/>
      <c r="AI110" s="419"/>
      <c r="AJ110" s="419"/>
      <c r="AK110" s="419"/>
      <c r="AL110" s="419"/>
      <c r="AM110" s="420"/>
      <c r="AN110" s="418"/>
      <c r="AO110" s="419"/>
      <c r="AP110" s="419"/>
      <c r="AQ110" s="419"/>
      <c r="AR110" s="419"/>
      <c r="AS110" s="419"/>
      <c r="AT110" s="419"/>
      <c r="AU110" s="419"/>
      <c r="AV110" s="419"/>
      <c r="AW110" s="420"/>
      <c r="AX110" s="418"/>
      <c r="AY110" s="419"/>
      <c r="AZ110" s="419"/>
      <c r="BA110" s="419"/>
      <c r="BB110" s="419"/>
      <c r="BC110" s="419"/>
      <c r="BD110" s="419"/>
      <c r="BE110" s="419"/>
      <c r="BF110" s="419"/>
      <c r="BG110" s="420"/>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row>
    <row r="111" spans="1:100" ht="15.75" thickBot="1" x14ac:dyDescent="0.3">
      <c r="A111" s="58"/>
      <c r="B111" s="58"/>
      <c r="C111" s="58"/>
      <c r="D111" s="58"/>
      <c r="E111" s="58"/>
      <c r="F111" s="58"/>
      <c r="G111" s="58"/>
      <c r="H111" s="58"/>
      <c r="I111" s="58"/>
      <c r="J111" s="421"/>
      <c r="K111" s="422"/>
      <c r="L111" s="422"/>
      <c r="M111" s="422"/>
      <c r="N111" s="422"/>
      <c r="O111" s="422"/>
      <c r="P111" s="422"/>
      <c r="Q111" s="422"/>
      <c r="R111" s="422"/>
      <c r="S111" s="423"/>
      <c r="T111" s="421"/>
      <c r="U111" s="422"/>
      <c r="V111" s="422"/>
      <c r="W111" s="422"/>
      <c r="X111" s="422"/>
      <c r="Y111" s="422"/>
      <c r="Z111" s="422"/>
      <c r="AA111" s="422"/>
      <c r="AB111" s="422"/>
      <c r="AC111" s="423"/>
      <c r="AD111" s="421"/>
      <c r="AE111" s="422"/>
      <c r="AF111" s="422"/>
      <c r="AG111" s="422"/>
      <c r="AH111" s="422"/>
      <c r="AI111" s="422"/>
      <c r="AJ111" s="422"/>
      <c r="AK111" s="422"/>
      <c r="AL111" s="422"/>
      <c r="AM111" s="423"/>
      <c r="AN111" s="421"/>
      <c r="AO111" s="422"/>
      <c r="AP111" s="422"/>
      <c r="AQ111" s="422"/>
      <c r="AR111" s="422"/>
      <c r="AS111" s="422"/>
      <c r="AT111" s="422"/>
      <c r="AU111" s="422"/>
      <c r="AV111" s="422"/>
      <c r="AW111" s="423"/>
      <c r="AX111" s="421"/>
      <c r="AY111" s="422"/>
      <c r="AZ111" s="422"/>
      <c r="BA111" s="422"/>
      <c r="BB111" s="422"/>
      <c r="BC111" s="422"/>
      <c r="BD111" s="422"/>
      <c r="BE111" s="422"/>
      <c r="BF111" s="422"/>
      <c r="BG111" s="423"/>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row>
    <row r="112" spans="1:100"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row>
    <row r="113" spans="1:100" ht="15" customHeight="1" x14ac:dyDescent="0.25">
      <c r="A113" s="58"/>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row>
    <row r="114" spans="1:100" ht="15" customHeight="1" x14ac:dyDescent="0.25">
      <c r="A114" s="58"/>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row>
    <row r="115" spans="1:100"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row>
    <row r="116" spans="1:100"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row>
    <row r="117" spans="1:100"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row>
    <row r="118" spans="1:100"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row>
    <row r="119" spans="1:100"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c r="CT119" s="58"/>
      <c r="CU119" s="58"/>
      <c r="CV119" s="58"/>
    </row>
    <row r="120" spans="1:100"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row>
    <row r="121" spans="1:100" ht="21"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62"/>
      <c r="BJ121" s="62"/>
      <c r="BK121" s="62"/>
      <c r="BL121" s="62"/>
      <c r="BM121" s="62"/>
      <c r="BN121" s="62"/>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row>
    <row r="122" spans="1:100" ht="21" x14ac:dyDescent="0.2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62"/>
      <c r="BJ122" s="62"/>
      <c r="BK122" s="62"/>
      <c r="BL122" s="62"/>
      <c r="BM122" s="62"/>
      <c r="BN122" s="62"/>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row>
    <row r="123" spans="1:100" x14ac:dyDescent="0.2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row>
    <row r="124" spans="1:100" x14ac:dyDescent="0.2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row>
    <row r="125" spans="1:100"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row>
    <row r="126" spans="1:100"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row>
    <row r="127" spans="1:100" x14ac:dyDescent="0.2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row>
    <row r="128" spans="1:100" x14ac:dyDescent="0.2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row>
    <row r="129" spans="1:100" x14ac:dyDescent="0.2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row>
    <row r="130" spans="1:100" x14ac:dyDescent="0.2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row>
    <row r="131" spans="1:100" x14ac:dyDescent="0.2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row>
    <row r="132" spans="1:100" x14ac:dyDescent="0.2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c r="CS132" s="58"/>
      <c r="CT132" s="58"/>
      <c r="CU132" s="58"/>
      <c r="CV132" s="58"/>
    </row>
    <row r="133" spans="1:100" x14ac:dyDescent="0.2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c r="CS133" s="58"/>
      <c r="CT133" s="58"/>
      <c r="CU133" s="58"/>
      <c r="CV133" s="58"/>
    </row>
    <row r="134" spans="1:100" x14ac:dyDescent="0.2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row>
    <row r="135" spans="1:100" x14ac:dyDescent="0.2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c r="CR135" s="58"/>
      <c r="CS135" s="58"/>
      <c r="CT135" s="58"/>
      <c r="CU135" s="58"/>
      <c r="CV135" s="58"/>
    </row>
    <row r="136" spans="1:100" x14ac:dyDescent="0.2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c r="CN136" s="58"/>
      <c r="CO136" s="58"/>
      <c r="CP136" s="58"/>
      <c r="CQ136" s="58"/>
      <c r="CR136" s="58"/>
      <c r="CS136" s="58"/>
      <c r="CT136" s="58"/>
      <c r="CU136" s="58"/>
      <c r="CV136" s="58"/>
    </row>
    <row r="137" spans="1:100" x14ac:dyDescent="0.2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row>
    <row r="138" spans="1:100" x14ac:dyDescent="0.2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c r="CM138" s="58"/>
      <c r="CN138" s="58"/>
      <c r="CO138" s="58"/>
      <c r="CP138" s="58"/>
      <c r="CQ138" s="58"/>
      <c r="CR138" s="58"/>
      <c r="CS138" s="58"/>
      <c r="CT138" s="58"/>
      <c r="CU138" s="58"/>
      <c r="CV138" s="58"/>
    </row>
    <row r="139" spans="1:100" x14ac:dyDescent="0.2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row>
    <row r="140" spans="1:100" x14ac:dyDescent="0.2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row>
    <row r="141" spans="1:100" x14ac:dyDescent="0.2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row>
    <row r="142" spans="1:100" x14ac:dyDescent="0.2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row>
    <row r="143" spans="1:100" x14ac:dyDescent="0.2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row>
    <row r="144" spans="1:100" x14ac:dyDescent="0.2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row>
    <row r="145" spans="1:83" x14ac:dyDescent="0.2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row>
    <row r="146" spans="1:83" x14ac:dyDescent="0.2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row>
    <row r="147" spans="1:83" x14ac:dyDescent="0.2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row>
    <row r="148" spans="1:83" x14ac:dyDescent="0.2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row>
    <row r="149" spans="1:83" x14ac:dyDescent="0.2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row>
    <row r="150" spans="1:83" x14ac:dyDescent="0.2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row>
    <row r="151" spans="1:83" x14ac:dyDescent="0.2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row>
    <row r="152" spans="1:83" x14ac:dyDescent="0.2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row>
    <row r="153" spans="1:83" x14ac:dyDescent="0.2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row>
    <row r="154" spans="1:83" x14ac:dyDescent="0.2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row>
    <row r="155" spans="1:83" x14ac:dyDescent="0.2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row>
    <row r="156" spans="1:83" x14ac:dyDescent="0.2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row>
    <row r="157" spans="1:83"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row>
    <row r="158" spans="1:83" x14ac:dyDescent="0.2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row>
    <row r="159" spans="1:83" x14ac:dyDescent="0.2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row>
    <row r="160" spans="1:83" x14ac:dyDescent="0.2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row>
    <row r="161" spans="1:83" x14ac:dyDescent="0.2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row>
    <row r="162" spans="1:83" x14ac:dyDescent="0.2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row>
    <row r="163" spans="1:83" x14ac:dyDescent="0.2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row>
    <row r="164" spans="1:83" x14ac:dyDescent="0.2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row>
    <row r="165" spans="1:83" x14ac:dyDescent="0.2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row>
    <row r="166" spans="1:83" x14ac:dyDescent="0.2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row>
    <row r="167" spans="1:83" x14ac:dyDescent="0.2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row>
    <row r="168" spans="1:83" x14ac:dyDescent="0.2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row>
    <row r="169" spans="1:83" x14ac:dyDescent="0.2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row>
    <row r="170" spans="1:83" x14ac:dyDescent="0.2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row>
    <row r="171" spans="1:83" x14ac:dyDescent="0.2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row>
    <row r="172" spans="1:83" x14ac:dyDescent="0.2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row>
    <row r="173" spans="1:83" x14ac:dyDescent="0.2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row>
    <row r="174" spans="1:83" x14ac:dyDescent="0.2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row>
    <row r="175" spans="1:83" x14ac:dyDescent="0.2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row>
    <row r="176" spans="1:83" x14ac:dyDescent="0.2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row>
    <row r="177" spans="1:83" x14ac:dyDescent="0.2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row>
    <row r="178" spans="1:83" x14ac:dyDescent="0.2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row>
    <row r="179" spans="1:83" x14ac:dyDescent="0.2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row>
    <row r="180" spans="1:83" x14ac:dyDescent="0.2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row>
    <row r="181" spans="1:83" x14ac:dyDescent="0.2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row>
    <row r="182" spans="1:83" x14ac:dyDescent="0.25">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row>
    <row r="183" spans="1:83" x14ac:dyDescent="0.25">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row>
    <row r="184" spans="1:83" x14ac:dyDescent="0.25">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row>
    <row r="185" spans="1:83" x14ac:dyDescent="0.25">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row>
    <row r="186" spans="1:83" x14ac:dyDescent="0.25">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row>
    <row r="187" spans="1:83" x14ac:dyDescent="0.25">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row>
    <row r="188" spans="1:83" x14ac:dyDescent="0.25">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row>
    <row r="189" spans="1:83" x14ac:dyDescent="0.25">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row>
    <row r="190" spans="1:83" x14ac:dyDescent="0.25">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row>
    <row r="191" spans="1:83" x14ac:dyDescent="0.25">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row>
    <row r="192" spans="1:83" x14ac:dyDescent="0.25">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c r="BZ192" s="58"/>
      <c r="CA192" s="58"/>
      <c r="CB192" s="58"/>
      <c r="CC192" s="58"/>
      <c r="CD192" s="58"/>
      <c r="CE192" s="58"/>
    </row>
    <row r="193" spans="2:83" x14ac:dyDescent="0.25">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c r="BZ193" s="58"/>
      <c r="CA193" s="58"/>
      <c r="CB193" s="58"/>
      <c r="CC193" s="58"/>
      <c r="CD193" s="58"/>
      <c r="CE193" s="58"/>
    </row>
    <row r="194" spans="2:83" x14ac:dyDescent="0.25">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c r="BZ194" s="58"/>
      <c r="CA194" s="58"/>
      <c r="CB194" s="58"/>
      <c r="CC194" s="58"/>
      <c r="CD194" s="58"/>
      <c r="CE194" s="58"/>
    </row>
    <row r="195" spans="2:83" x14ac:dyDescent="0.25">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c r="BZ195" s="58"/>
      <c r="CA195" s="58"/>
      <c r="CB195" s="58"/>
      <c r="CC195" s="58"/>
      <c r="CD195" s="58"/>
      <c r="CE195" s="58"/>
    </row>
    <row r="196" spans="2:83" x14ac:dyDescent="0.25">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c r="BZ196" s="58"/>
      <c r="CA196" s="58"/>
      <c r="CB196" s="58"/>
      <c r="CC196" s="58"/>
      <c r="CD196" s="58"/>
      <c r="CE196" s="58"/>
    </row>
    <row r="197" spans="2:83" x14ac:dyDescent="0.25">
      <c r="B197" s="58"/>
      <c r="C197" s="58"/>
      <c r="D197" s="58"/>
      <c r="E197" s="58"/>
      <c r="F197" s="58"/>
      <c r="G197" s="58"/>
      <c r="H197" s="58"/>
      <c r="I197" s="58"/>
      <c r="BI197" s="58"/>
      <c r="BJ197" s="58"/>
      <c r="BK197" s="58"/>
      <c r="BL197" s="58"/>
      <c r="BM197" s="58"/>
      <c r="BN197" s="58"/>
    </row>
    <row r="198" spans="2:83" x14ac:dyDescent="0.25">
      <c r="B198" s="58"/>
      <c r="C198" s="58"/>
      <c r="D198" s="58"/>
      <c r="E198" s="58"/>
      <c r="F198" s="58"/>
      <c r="G198" s="58"/>
      <c r="H198" s="58"/>
      <c r="I198" s="58"/>
      <c r="BI198" s="58"/>
      <c r="BJ198" s="58"/>
      <c r="BK198" s="58"/>
      <c r="BL198" s="58"/>
      <c r="BM198" s="58"/>
      <c r="BN198" s="58"/>
    </row>
    <row r="199" spans="2:83" x14ac:dyDescent="0.25">
      <c r="B199" s="58"/>
      <c r="C199" s="58"/>
      <c r="D199" s="58"/>
      <c r="E199" s="58"/>
      <c r="F199" s="58"/>
      <c r="G199" s="58"/>
      <c r="H199" s="58"/>
      <c r="I199" s="58"/>
      <c r="BI199" s="58"/>
      <c r="BJ199" s="58"/>
      <c r="BK199" s="58"/>
      <c r="BL199" s="58"/>
      <c r="BM199" s="58"/>
      <c r="BN199" s="58"/>
    </row>
    <row r="200" spans="2:83" x14ac:dyDescent="0.25">
      <c r="B200" s="58"/>
      <c r="C200" s="58"/>
      <c r="D200" s="58"/>
      <c r="E200" s="58"/>
      <c r="F200" s="58"/>
      <c r="G200" s="58"/>
      <c r="H200" s="58"/>
      <c r="I200" s="58"/>
      <c r="BI200" s="58"/>
      <c r="BJ200" s="58"/>
      <c r="BK200" s="58"/>
      <c r="BL200" s="58"/>
      <c r="BM200" s="58"/>
      <c r="BN200" s="58"/>
    </row>
    <row r="201" spans="2:83" x14ac:dyDescent="0.25">
      <c r="BI201" s="58"/>
      <c r="BJ201" s="58"/>
      <c r="BK201" s="58"/>
      <c r="BL201" s="58"/>
      <c r="BM201" s="58"/>
      <c r="BN201" s="58"/>
    </row>
    <row r="202" spans="2:83" x14ac:dyDescent="0.25">
      <c r="BI202" s="58"/>
      <c r="BJ202" s="58"/>
      <c r="BK202" s="58"/>
      <c r="BL202" s="58"/>
      <c r="BM202" s="58"/>
      <c r="BN202" s="58"/>
    </row>
    <row r="203" spans="2:83" x14ac:dyDescent="0.25">
      <c r="BI203" s="58"/>
      <c r="BJ203" s="58"/>
      <c r="BK203" s="58"/>
      <c r="BL203" s="58"/>
      <c r="BM203" s="58"/>
      <c r="BN203" s="58"/>
    </row>
    <row r="204" spans="2:83" x14ac:dyDescent="0.25">
      <c r="BI204" s="58"/>
      <c r="BJ204" s="58"/>
      <c r="BK204" s="58"/>
      <c r="BL204" s="58"/>
      <c r="BM204" s="58"/>
      <c r="BN204" s="58"/>
    </row>
  </sheetData>
  <mergeCells count="1267">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58"/>
      <c r="B1" s="488" t="s">
        <v>49</v>
      </c>
      <c r="C1" s="488"/>
      <c r="D1" s="488"/>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7"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7" ht="25.5" x14ac:dyDescent="0.25">
      <c r="A3" s="58"/>
      <c r="B3" s="8"/>
      <c r="C3" s="9" t="s">
        <v>46</v>
      </c>
      <c r="D3" s="9" t="s">
        <v>4</v>
      </c>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7" ht="51" x14ac:dyDescent="0.25">
      <c r="A4" s="58"/>
      <c r="B4" s="10" t="s">
        <v>45</v>
      </c>
      <c r="C4" s="11" t="s">
        <v>93</v>
      </c>
      <c r="D4" s="12">
        <v>0.2</v>
      </c>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7" ht="51" x14ac:dyDescent="0.25">
      <c r="A5" s="58"/>
      <c r="B5" s="13" t="s">
        <v>47</v>
      </c>
      <c r="C5" s="14" t="s">
        <v>94</v>
      </c>
      <c r="D5" s="15">
        <v>0.4</v>
      </c>
      <c r="E5" s="58"/>
      <c r="F5" s="58"/>
      <c r="G5" s="58"/>
      <c r="H5" s="58"/>
      <c r="I5" s="58"/>
      <c r="J5" s="58"/>
      <c r="K5" s="58"/>
      <c r="L5" s="58"/>
      <c r="M5" s="58"/>
      <c r="N5" s="58"/>
      <c r="O5" s="58"/>
      <c r="P5" s="58"/>
      <c r="Q5" s="58"/>
      <c r="R5" s="58"/>
      <c r="S5" s="58"/>
      <c r="T5" s="58"/>
      <c r="U5" s="58"/>
      <c r="V5" s="58"/>
      <c r="W5" s="58"/>
      <c r="X5" s="58"/>
      <c r="Y5" s="58"/>
      <c r="Z5" s="58"/>
      <c r="AA5" s="58"/>
      <c r="AB5" s="58"/>
      <c r="AC5" s="58"/>
      <c r="AD5" s="58"/>
      <c r="AE5" s="58"/>
    </row>
    <row r="6" spans="1:37" ht="51" x14ac:dyDescent="0.25">
      <c r="A6" s="58"/>
      <c r="B6" s="16" t="s">
        <v>98</v>
      </c>
      <c r="C6" s="14" t="s">
        <v>95</v>
      </c>
      <c r="D6" s="15">
        <v>0.6</v>
      </c>
      <c r="E6" s="58"/>
      <c r="F6" s="58"/>
      <c r="G6" s="58"/>
      <c r="H6" s="58"/>
      <c r="I6" s="58"/>
      <c r="J6" s="58"/>
      <c r="K6" s="58"/>
      <c r="L6" s="58"/>
      <c r="M6" s="58"/>
      <c r="N6" s="58"/>
      <c r="O6" s="58"/>
      <c r="P6" s="58"/>
      <c r="Q6" s="58"/>
      <c r="R6" s="58"/>
      <c r="S6" s="58"/>
      <c r="T6" s="58"/>
      <c r="U6" s="58"/>
      <c r="V6" s="58"/>
      <c r="W6" s="58"/>
      <c r="X6" s="58"/>
      <c r="Y6" s="58"/>
      <c r="Z6" s="58"/>
      <c r="AA6" s="58"/>
      <c r="AB6" s="58"/>
      <c r="AC6" s="58"/>
      <c r="AD6" s="58"/>
      <c r="AE6" s="58"/>
    </row>
    <row r="7" spans="1:37" ht="76.5" x14ac:dyDescent="0.25">
      <c r="A7" s="58"/>
      <c r="B7" s="17" t="s">
        <v>6</v>
      </c>
      <c r="C7" s="14" t="s">
        <v>96</v>
      </c>
      <c r="D7" s="15">
        <v>0.8</v>
      </c>
      <c r="E7" s="58"/>
      <c r="F7" s="58"/>
      <c r="G7" s="58"/>
      <c r="H7" s="58"/>
      <c r="I7" s="58"/>
      <c r="J7" s="58"/>
      <c r="K7" s="58"/>
      <c r="L7" s="58"/>
      <c r="M7" s="58"/>
      <c r="N7" s="58"/>
      <c r="O7" s="58"/>
      <c r="P7" s="58"/>
      <c r="Q7" s="58"/>
      <c r="R7" s="58"/>
      <c r="S7" s="58"/>
      <c r="T7" s="58"/>
      <c r="U7" s="58"/>
      <c r="V7" s="58"/>
      <c r="W7" s="58"/>
      <c r="X7" s="58"/>
      <c r="Y7" s="58"/>
      <c r="Z7" s="58"/>
      <c r="AA7" s="58"/>
      <c r="AB7" s="58"/>
      <c r="AC7" s="58"/>
      <c r="AD7" s="58"/>
      <c r="AE7" s="58"/>
    </row>
    <row r="8" spans="1:37" ht="51" x14ac:dyDescent="0.25">
      <c r="A8" s="58"/>
      <c r="B8" s="18" t="s">
        <v>48</v>
      </c>
      <c r="C8" s="14" t="s">
        <v>97</v>
      </c>
      <c r="D8" s="15">
        <v>1</v>
      </c>
      <c r="E8" s="58"/>
      <c r="F8" s="58"/>
      <c r="G8" s="58"/>
      <c r="H8" s="58"/>
      <c r="I8" s="58"/>
      <c r="J8" s="58"/>
      <c r="K8" s="58"/>
      <c r="L8" s="58"/>
      <c r="M8" s="58"/>
      <c r="N8" s="58"/>
      <c r="O8" s="58"/>
      <c r="P8" s="58"/>
      <c r="Q8" s="58"/>
      <c r="R8" s="58"/>
      <c r="S8" s="58"/>
      <c r="T8" s="58"/>
      <c r="U8" s="58"/>
      <c r="V8" s="58"/>
      <c r="W8" s="58"/>
      <c r="X8" s="58"/>
      <c r="Y8" s="58"/>
      <c r="Z8" s="58"/>
      <c r="AA8" s="58"/>
      <c r="AB8" s="58"/>
      <c r="AC8" s="58"/>
      <c r="AD8" s="58"/>
      <c r="AE8" s="58"/>
    </row>
    <row r="9" spans="1:37" x14ac:dyDescent="0.25">
      <c r="A9" s="58"/>
      <c r="B9" s="82"/>
      <c r="C9" s="82"/>
      <c r="D9" s="82"/>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row>
    <row r="10" spans="1:37" ht="16.5" x14ac:dyDescent="0.25">
      <c r="A10" s="58"/>
      <c r="B10" s="83"/>
      <c r="C10" s="82"/>
      <c r="D10" s="82"/>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row>
    <row r="11" spans="1:37" x14ac:dyDescent="0.25">
      <c r="A11" s="58"/>
      <c r="B11" s="82"/>
      <c r="C11" s="82"/>
      <c r="D11" s="82"/>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1:37" x14ac:dyDescent="0.25">
      <c r="A12" s="58"/>
      <c r="B12" s="82"/>
      <c r="C12" s="82"/>
      <c r="D12" s="82"/>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row>
    <row r="13" spans="1:37" x14ac:dyDescent="0.25">
      <c r="A13" s="58"/>
      <c r="B13" s="82"/>
      <c r="C13" s="82"/>
      <c r="D13" s="82"/>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row>
    <row r="14" spans="1:37" x14ac:dyDescent="0.25">
      <c r="A14" s="58"/>
      <c r="B14" s="82"/>
      <c r="C14" s="82"/>
      <c r="D14" s="82"/>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row>
    <row r="15" spans="1:37" x14ac:dyDescent="0.25">
      <c r="A15" s="58"/>
      <c r="B15" s="82"/>
      <c r="C15" s="82"/>
      <c r="D15" s="82"/>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row>
    <row r="16" spans="1:37" x14ac:dyDescent="0.25">
      <c r="A16" s="58"/>
      <c r="B16" s="82"/>
      <c r="C16" s="82"/>
      <c r="D16" s="82"/>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row>
    <row r="17" spans="1:37" x14ac:dyDescent="0.25">
      <c r="A17" s="58"/>
      <c r="B17" s="82"/>
      <c r="C17" s="82"/>
      <c r="D17" s="82"/>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row>
    <row r="18" spans="1:37" x14ac:dyDescent="0.25">
      <c r="A18" s="58"/>
      <c r="B18" s="82"/>
      <c r="C18" s="82"/>
      <c r="D18" s="82"/>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row>
    <row r="19" spans="1:37"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row>
    <row r="20" spans="1:37"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row>
    <row r="21" spans="1:37"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row>
    <row r="22" spans="1:37"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row>
    <row r="23" spans="1:37"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row>
    <row r="24" spans="1:37"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row>
    <row r="25" spans="1:37"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1:37"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1:37"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1:37"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1:37"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1:37"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1:37"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1:37"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1:31" x14ac:dyDescent="0.25">
      <c r="A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row>
    <row r="34" spans="1:31" x14ac:dyDescent="0.25">
      <c r="A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row>
    <row r="35" spans="1:31" x14ac:dyDescent="0.25">
      <c r="A35" s="58"/>
    </row>
    <row r="36" spans="1:31" x14ac:dyDescent="0.25">
      <c r="A36" s="58"/>
    </row>
    <row r="37" spans="1:31" x14ac:dyDescent="0.25">
      <c r="A37" s="58"/>
    </row>
    <row r="38" spans="1:31" x14ac:dyDescent="0.25">
      <c r="A38" s="58"/>
    </row>
    <row r="39" spans="1:31" x14ac:dyDescent="0.25">
      <c r="A39" s="58"/>
    </row>
    <row r="40" spans="1:31" x14ac:dyDescent="0.25">
      <c r="A40" s="58"/>
    </row>
    <row r="41" spans="1:31" x14ac:dyDescent="0.25">
      <c r="A41" s="58"/>
    </row>
    <row r="42" spans="1:31" x14ac:dyDescent="0.25">
      <c r="A42" s="58"/>
    </row>
    <row r="43" spans="1:31" x14ac:dyDescent="0.25">
      <c r="A43" s="58"/>
    </row>
    <row r="44" spans="1:31" x14ac:dyDescent="0.25">
      <c r="A44" s="58"/>
    </row>
    <row r="45" spans="1:31" x14ac:dyDescent="0.25">
      <c r="A45" s="58"/>
    </row>
    <row r="46" spans="1:31" x14ac:dyDescent="0.25">
      <c r="A46" s="58"/>
    </row>
    <row r="47" spans="1:31" x14ac:dyDescent="0.25">
      <c r="A47" s="58"/>
    </row>
    <row r="48" spans="1:31" x14ac:dyDescent="0.25">
      <c r="A48" s="58"/>
    </row>
    <row r="49" spans="1:1" x14ac:dyDescent="0.25">
      <c r="A49" s="58"/>
    </row>
    <row r="50" spans="1:1" x14ac:dyDescent="0.25">
      <c r="A50" s="58"/>
    </row>
    <row r="51" spans="1:1" x14ac:dyDescent="0.25">
      <c r="A51" s="58"/>
    </row>
    <row r="52" spans="1:1" x14ac:dyDescent="0.25">
      <c r="A52" s="58"/>
    </row>
    <row r="53" spans="1:1" x14ac:dyDescent="0.25">
      <c r="A53" s="58"/>
    </row>
    <row r="54" spans="1:1" x14ac:dyDescent="0.25">
      <c r="A54" s="58"/>
    </row>
    <row r="55" spans="1:1" x14ac:dyDescent="0.25">
      <c r="A55" s="58"/>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A198" zoomScale="60" zoomScaleNormal="60" workbookViewId="0">
      <selection activeCell="C209" sqref="C209"/>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58"/>
      <c r="B1" s="489" t="s">
        <v>57</v>
      </c>
      <c r="C1" s="489"/>
      <c r="D1" s="489"/>
      <c r="E1" s="58"/>
      <c r="F1" s="58"/>
      <c r="G1" s="58"/>
      <c r="H1" s="58"/>
      <c r="I1" s="58"/>
      <c r="J1" s="58"/>
      <c r="K1" s="58"/>
      <c r="L1" s="58"/>
      <c r="M1" s="58"/>
      <c r="N1" s="58"/>
      <c r="O1" s="58"/>
      <c r="P1" s="58"/>
      <c r="Q1" s="58"/>
      <c r="R1" s="58"/>
      <c r="S1" s="58"/>
      <c r="T1" s="58"/>
      <c r="U1" s="58"/>
    </row>
    <row r="2" spans="1:21" x14ac:dyDescent="0.25">
      <c r="A2" s="58"/>
      <c r="B2" s="58"/>
      <c r="C2" s="58"/>
      <c r="D2" s="58"/>
      <c r="E2" s="58"/>
      <c r="F2" s="58"/>
      <c r="G2" s="58"/>
      <c r="H2" s="58"/>
      <c r="I2" s="58"/>
      <c r="J2" s="58"/>
      <c r="K2" s="58"/>
      <c r="L2" s="58"/>
      <c r="M2" s="58"/>
      <c r="N2" s="58"/>
      <c r="O2" s="58"/>
      <c r="P2" s="58"/>
      <c r="Q2" s="58"/>
      <c r="R2" s="58"/>
      <c r="S2" s="58"/>
      <c r="T2" s="58"/>
      <c r="U2" s="58"/>
    </row>
    <row r="3" spans="1:21" ht="30" x14ac:dyDescent="0.25">
      <c r="A3" s="58"/>
      <c r="B3" s="79"/>
      <c r="C3" s="32" t="s">
        <v>50</v>
      </c>
      <c r="D3" s="32" t="s">
        <v>51</v>
      </c>
      <c r="E3" s="58"/>
      <c r="F3" s="58"/>
      <c r="G3" s="58"/>
      <c r="H3" s="58"/>
      <c r="I3" s="58"/>
      <c r="J3" s="58"/>
      <c r="K3" s="58"/>
      <c r="L3" s="58"/>
      <c r="M3" s="58"/>
      <c r="N3" s="58"/>
      <c r="O3" s="58"/>
      <c r="P3" s="58"/>
      <c r="Q3" s="58"/>
      <c r="R3" s="58"/>
      <c r="S3" s="58"/>
      <c r="T3" s="58"/>
      <c r="U3" s="58"/>
    </row>
    <row r="4" spans="1:21" ht="33.75" x14ac:dyDescent="0.25">
      <c r="A4" s="78" t="s">
        <v>77</v>
      </c>
      <c r="B4" s="35" t="s">
        <v>92</v>
      </c>
      <c r="C4" s="40" t="s">
        <v>132</v>
      </c>
      <c r="D4" s="33" t="s">
        <v>90</v>
      </c>
      <c r="E4" s="58"/>
      <c r="F4" s="58"/>
      <c r="G4" s="58"/>
      <c r="H4" s="58"/>
      <c r="I4" s="58"/>
      <c r="J4" s="58"/>
      <c r="K4" s="58"/>
      <c r="L4" s="58"/>
      <c r="M4" s="58"/>
      <c r="N4" s="58"/>
      <c r="O4" s="58"/>
      <c r="P4" s="58"/>
      <c r="Q4" s="58"/>
      <c r="R4" s="58"/>
      <c r="S4" s="58"/>
      <c r="T4" s="58"/>
      <c r="U4" s="58"/>
    </row>
    <row r="5" spans="1:21" ht="101.25" x14ac:dyDescent="0.25">
      <c r="A5" s="78" t="s">
        <v>78</v>
      </c>
      <c r="B5" s="36" t="s">
        <v>53</v>
      </c>
      <c r="C5" s="41" t="s">
        <v>86</v>
      </c>
      <c r="D5" s="34" t="s">
        <v>564</v>
      </c>
      <c r="E5" s="58"/>
      <c r="F5" s="58"/>
      <c r="G5" s="58"/>
      <c r="H5" s="58"/>
      <c r="I5" s="58"/>
      <c r="J5" s="58"/>
      <c r="K5" s="58"/>
      <c r="L5" s="58"/>
      <c r="M5" s="58"/>
      <c r="N5" s="58"/>
      <c r="O5" s="58"/>
      <c r="P5" s="58"/>
      <c r="Q5" s="58"/>
      <c r="R5" s="58"/>
      <c r="S5" s="58"/>
      <c r="T5" s="58"/>
      <c r="U5" s="58"/>
    </row>
    <row r="6" spans="1:21" ht="67.5" x14ac:dyDescent="0.25">
      <c r="A6" s="78" t="s">
        <v>75</v>
      </c>
      <c r="B6" s="37" t="s">
        <v>54</v>
      </c>
      <c r="C6" s="41" t="s">
        <v>87</v>
      </c>
      <c r="D6" s="34" t="s">
        <v>91</v>
      </c>
      <c r="E6" s="58"/>
      <c r="F6" s="58"/>
      <c r="G6" s="58"/>
      <c r="H6" s="58"/>
      <c r="I6" s="58"/>
      <c r="J6" s="58"/>
      <c r="K6" s="58"/>
      <c r="L6" s="58"/>
      <c r="M6" s="58"/>
      <c r="N6" s="58"/>
      <c r="O6" s="58"/>
      <c r="P6" s="58"/>
      <c r="Q6" s="58"/>
      <c r="R6" s="58"/>
      <c r="S6" s="58"/>
      <c r="T6" s="58"/>
      <c r="U6" s="58"/>
    </row>
    <row r="7" spans="1:21" ht="101.25" x14ac:dyDescent="0.25">
      <c r="A7" s="78" t="s">
        <v>7</v>
      </c>
      <c r="B7" s="38" t="s">
        <v>55</v>
      </c>
      <c r="C7" s="41" t="s">
        <v>88</v>
      </c>
      <c r="D7" s="34" t="s">
        <v>566</v>
      </c>
      <c r="E7" s="58"/>
      <c r="F7" s="58"/>
      <c r="G7" s="58"/>
      <c r="H7" s="58"/>
      <c r="I7" s="58"/>
      <c r="J7" s="58"/>
      <c r="K7" s="58"/>
      <c r="L7" s="58"/>
      <c r="M7" s="58"/>
      <c r="N7" s="58"/>
      <c r="O7" s="58"/>
      <c r="P7" s="58"/>
      <c r="Q7" s="58"/>
      <c r="R7" s="58"/>
      <c r="S7" s="58"/>
      <c r="T7" s="58"/>
      <c r="U7" s="58"/>
    </row>
    <row r="8" spans="1:21" ht="67.5" x14ac:dyDescent="0.25">
      <c r="A8" s="78" t="s">
        <v>79</v>
      </c>
      <c r="B8" s="39" t="s">
        <v>56</v>
      </c>
      <c r="C8" s="41" t="s">
        <v>89</v>
      </c>
      <c r="D8" s="34" t="s">
        <v>109</v>
      </c>
      <c r="E8" s="58"/>
      <c r="F8" s="58"/>
      <c r="G8" s="58"/>
      <c r="H8" s="58"/>
      <c r="I8" s="58"/>
      <c r="J8" s="58"/>
      <c r="K8" s="58"/>
      <c r="L8" s="58"/>
      <c r="M8" s="58"/>
      <c r="N8" s="58"/>
      <c r="O8" s="58"/>
      <c r="P8" s="58"/>
      <c r="Q8" s="58"/>
      <c r="R8" s="58"/>
      <c r="S8" s="58"/>
      <c r="T8" s="58"/>
      <c r="U8" s="58"/>
    </row>
    <row r="9" spans="1:21" ht="20.25" x14ac:dyDescent="0.25">
      <c r="A9" s="78"/>
      <c r="B9" s="78"/>
      <c r="C9" s="80"/>
      <c r="D9" s="80"/>
      <c r="E9" s="58"/>
      <c r="F9" s="58"/>
      <c r="G9" s="58"/>
      <c r="H9" s="58"/>
      <c r="I9" s="58"/>
      <c r="J9" s="58"/>
      <c r="K9" s="58"/>
      <c r="L9" s="58"/>
      <c r="M9" s="58"/>
      <c r="N9" s="58"/>
      <c r="O9" s="58"/>
      <c r="P9" s="58"/>
      <c r="Q9" s="58"/>
      <c r="R9" s="58"/>
      <c r="S9" s="58"/>
      <c r="T9" s="58"/>
      <c r="U9" s="58"/>
    </row>
    <row r="10" spans="1:21" ht="16.5" x14ac:dyDescent="0.25">
      <c r="A10" s="78"/>
      <c r="B10" s="81"/>
      <c r="C10" s="81"/>
      <c r="D10" s="81"/>
      <c r="E10" s="58"/>
      <c r="F10" s="58"/>
      <c r="G10" s="58"/>
      <c r="H10" s="58"/>
      <c r="I10" s="58"/>
      <c r="J10" s="58"/>
      <c r="K10" s="58"/>
      <c r="L10" s="58"/>
      <c r="M10" s="58"/>
      <c r="N10" s="58"/>
      <c r="O10" s="58"/>
      <c r="P10" s="58"/>
      <c r="Q10" s="58"/>
      <c r="R10" s="58"/>
      <c r="S10" s="58"/>
      <c r="T10" s="58"/>
      <c r="U10" s="58"/>
    </row>
    <row r="11" spans="1:21" x14ac:dyDescent="0.25">
      <c r="A11" s="78"/>
      <c r="B11" s="78" t="s">
        <v>84</v>
      </c>
      <c r="C11" s="78" t="s">
        <v>556</v>
      </c>
      <c r="D11" s="78" t="s">
        <v>557</v>
      </c>
      <c r="E11" s="58"/>
      <c r="F11" s="58"/>
      <c r="G11" s="58"/>
      <c r="H11" s="58"/>
      <c r="I11" s="58"/>
      <c r="J11" s="58"/>
      <c r="K11" s="58"/>
      <c r="L11" s="58"/>
      <c r="M11" s="58"/>
      <c r="N11" s="58"/>
      <c r="O11" s="58"/>
      <c r="P11" s="58"/>
      <c r="Q11" s="58"/>
      <c r="R11" s="58"/>
      <c r="S11" s="58"/>
      <c r="T11" s="58"/>
      <c r="U11" s="58"/>
    </row>
    <row r="12" spans="1:21" x14ac:dyDescent="0.25">
      <c r="A12" s="78"/>
      <c r="B12" s="78" t="s">
        <v>82</v>
      </c>
      <c r="C12" s="78" t="s">
        <v>558</v>
      </c>
      <c r="D12" s="78" t="s">
        <v>565</v>
      </c>
      <c r="E12" s="58"/>
      <c r="F12" s="58"/>
      <c r="G12" s="58"/>
      <c r="H12" s="58"/>
      <c r="I12" s="58"/>
      <c r="J12" s="58"/>
      <c r="K12" s="58"/>
      <c r="L12" s="58"/>
      <c r="M12" s="58"/>
      <c r="N12" s="58"/>
      <c r="O12" s="58"/>
      <c r="P12" s="58"/>
      <c r="Q12" s="58"/>
      <c r="R12" s="58"/>
      <c r="S12" s="58"/>
      <c r="T12" s="58"/>
      <c r="U12" s="58"/>
    </row>
    <row r="13" spans="1:21" x14ac:dyDescent="0.25">
      <c r="A13" s="78"/>
      <c r="B13" s="78"/>
      <c r="C13" s="78" t="s">
        <v>559</v>
      </c>
      <c r="D13" s="78" t="s">
        <v>560</v>
      </c>
      <c r="E13" s="58"/>
      <c r="F13" s="58"/>
      <c r="G13" s="58"/>
      <c r="H13" s="58"/>
      <c r="I13" s="58"/>
      <c r="J13" s="58"/>
      <c r="K13" s="58"/>
      <c r="L13" s="58"/>
      <c r="M13" s="58"/>
      <c r="N13" s="58"/>
      <c r="O13" s="58"/>
      <c r="P13" s="58"/>
      <c r="Q13" s="58"/>
      <c r="R13" s="58"/>
      <c r="S13" s="58"/>
      <c r="T13" s="58"/>
      <c r="U13" s="58"/>
    </row>
    <row r="14" spans="1:21" x14ac:dyDescent="0.25">
      <c r="A14" s="78"/>
      <c r="B14" s="78"/>
      <c r="C14" s="78" t="s">
        <v>561</v>
      </c>
      <c r="D14" s="78" t="s">
        <v>567</v>
      </c>
      <c r="E14" s="58"/>
      <c r="F14" s="58"/>
      <c r="G14" s="58"/>
      <c r="H14" s="58"/>
      <c r="I14" s="58"/>
      <c r="J14" s="58"/>
      <c r="K14" s="58"/>
      <c r="L14" s="58"/>
      <c r="M14" s="58"/>
      <c r="N14" s="58"/>
      <c r="O14" s="58"/>
      <c r="P14" s="58"/>
      <c r="Q14" s="58"/>
      <c r="R14" s="58"/>
      <c r="S14" s="58"/>
      <c r="T14" s="58"/>
      <c r="U14" s="58"/>
    </row>
    <row r="15" spans="1:21" x14ac:dyDescent="0.25">
      <c r="A15" s="78"/>
      <c r="B15" s="78"/>
      <c r="C15" s="78" t="s">
        <v>562</v>
      </c>
      <c r="D15" s="78" t="s">
        <v>563</v>
      </c>
      <c r="E15" s="58"/>
      <c r="F15" s="58"/>
      <c r="G15" s="58"/>
      <c r="H15" s="58"/>
      <c r="I15" s="58"/>
      <c r="J15" s="58"/>
      <c r="K15" s="58"/>
      <c r="L15" s="58"/>
      <c r="M15" s="58"/>
      <c r="N15" s="58"/>
      <c r="O15" s="58"/>
      <c r="P15" s="58"/>
      <c r="Q15" s="58"/>
      <c r="R15" s="58"/>
      <c r="S15" s="58"/>
      <c r="T15" s="58"/>
      <c r="U15" s="58"/>
    </row>
    <row r="16" spans="1:21" x14ac:dyDescent="0.25">
      <c r="A16" s="78"/>
      <c r="B16" s="78"/>
      <c r="C16" s="78"/>
      <c r="D16" s="78"/>
      <c r="E16" s="58"/>
      <c r="F16" s="58"/>
      <c r="G16" s="58"/>
      <c r="H16" s="58"/>
      <c r="I16" s="58"/>
      <c r="J16" s="58"/>
      <c r="K16" s="58"/>
      <c r="L16" s="58"/>
      <c r="M16" s="58"/>
      <c r="N16" s="58"/>
      <c r="O16" s="58"/>
    </row>
    <row r="17" spans="1:15" x14ac:dyDescent="0.25">
      <c r="A17" s="78"/>
      <c r="B17" s="78"/>
      <c r="C17" s="78"/>
      <c r="D17" s="78"/>
      <c r="E17" s="58"/>
      <c r="F17" s="58"/>
      <c r="G17" s="58"/>
      <c r="H17" s="58"/>
      <c r="I17" s="58"/>
      <c r="J17" s="58"/>
      <c r="K17" s="58"/>
      <c r="L17" s="58"/>
      <c r="M17" s="58"/>
      <c r="N17" s="58"/>
      <c r="O17" s="58"/>
    </row>
    <row r="18" spans="1:15" x14ac:dyDescent="0.25">
      <c r="A18" s="78"/>
      <c r="B18" s="82"/>
      <c r="C18" s="82"/>
      <c r="D18" s="82"/>
      <c r="E18" s="58"/>
      <c r="F18" s="58"/>
      <c r="G18" s="58"/>
      <c r="H18" s="58"/>
      <c r="I18" s="58"/>
      <c r="J18" s="58"/>
      <c r="K18" s="58"/>
      <c r="L18" s="58"/>
      <c r="M18" s="58"/>
      <c r="N18" s="58"/>
      <c r="O18" s="58"/>
    </row>
    <row r="19" spans="1:15" x14ac:dyDescent="0.25">
      <c r="A19" s="78"/>
      <c r="B19" s="82"/>
      <c r="C19" s="82"/>
      <c r="D19" s="82"/>
      <c r="E19" s="58"/>
      <c r="F19" s="58"/>
      <c r="G19" s="58"/>
      <c r="H19" s="58"/>
      <c r="I19" s="58"/>
      <c r="J19" s="58"/>
      <c r="K19" s="58"/>
      <c r="L19" s="58"/>
      <c r="M19" s="58"/>
      <c r="N19" s="58"/>
      <c r="O19" s="58"/>
    </row>
    <row r="20" spans="1:15" x14ac:dyDescent="0.25">
      <c r="A20" s="78"/>
      <c r="B20" s="82"/>
      <c r="C20" s="82"/>
      <c r="D20" s="82"/>
      <c r="E20" s="58"/>
      <c r="F20" s="58"/>
      <c r="G20" s="58"/>
      <c r="H20" s="58"/>
      <c r="I20" s="58"/>
      <c r="J20" s="58"/>
      <c r="K20" s="58"/>
      <c r="L20" s="58"/>
      <c r="M20" s="58"/>
      <c r="N20" s="58"/>
      <c r="O20" s="58"/>
    </row>
    <row r="21" spans="1:15" x14ac:dyDescent="0.25">
      <c r="A21" s="78"/>
      <c r="B21" s="82"/>
      <c r="C21" s="82"/>
      <c r="D21" s="82"/>
      <c r="E21" s="58"/>
      <c r="F21" s="58"/>
      <c r="G21" s="58"/>
      <c r="H21" s="58"/>
      <c r="I21" s="58"/>
      <c r="J21" s="58"/>
      <c r="K21" s="58"/>
      <c r="L21" s="58"/>
      <c r="M21" s="58"/>
      <c r="N21" s="58"/>
      <c r="O21" s="58"/>
    </row>
    <row r="22" spans="1:15" ht="20.25" x14ac:dyDescent="0.25">
      <c r="A22" s="78"/>
      <c r="B22" s="78"/>
      <c r="C22" s="80"/>
      <c r="D22" s="80"/>
      <c r="E22" s="58"/>
      <c r="F22" s="58"/>
      <c r="G22" s="58"/>
      <c r="H22" s="58"/>
      <c r="I22" s="58"/>
      <c r="J22" s="58"/>
      <c r="K22" s="58"/>
      <c r="L22" s="58"/>
      <c r="M22" s="58"/>
      <c r="N22" s="58"/>
      <c r="O22" s="58"/>
    </row>
    <row r="23" spans="1:15" ht="20.25" x14ac:dyDescent="0.25">
      <c r="A23" s="78"/>
      <c r="B23" s="78"/>
      <c r="C23" s="80"/>
      <c r="D23" s="80"/>
      <c r="E23" s="58"/>
      <c r="F23" s="58"/>
      <c r="G23" s="58"/>
      <c r="H23" s="58"/>
      <c r="I23" s="58"/>
      <c r="J23" s="58"/>
      <c r="K23" s="58"/>
      <c r="L23" s="58"/>
      <c r="M23" s="58"/>
      <c r="N23" s="58"/>
      <c r="O23" s="58"/>
    </row>
    <row r="24" spans="1:15" ht="20.25" x14ac:dyDescent="0.25">
      <c r="A24" s="78"/>
      <c r="B24" s="78"/>
      <c r="C24" s="80"/>
      <c r="D24" s="80"/>
      <c r="E24" s="58"/>
      <c r="F24" s="58"/>
      <c r="G24" s="58"/>
      <c r="H24" s="58"/>
      <c r="I24" s="58"/>
      <c r="J24" s="58"/>
      <c r="K24" s="58"/>
      <c r="L24" s="58"/>
      <c r="M24" s="58"/>
      <c r="N24" s="58"/>
      <c r="O24" s="58"/>
    </row>
    <row r="25" spans="1:15" ht="20.25" x14ac:dyDescent="0.25">
      <c r="A25" s="78"/>
      <c r="B25" s="78"/>
      <c r="C25" s="80"/>
      <c r="D25" s="80"/>
      <c r="E25" s="58"/>
      <c r="F25" s="58"/>
      <c r="G25" s="58"/>
      <c r="H25" s="58"/>
      <c r="I25" s="58"/>
      <c r="J25" s="58"/>
      <c r="K25" s="58"/>
      <c r="L25" s="58"/>
      <c r="M25" s="58"/>
      <c r="N25" s="58"/>
      <c r="O25" s="58"/>
    </row>
    <row r="26" spans="1:15" ht="20.25" x14ac:dyDescent="0.25">
      <c r="A26" s="78"/>
      <c r="B26" s="78"/>
      <c r="C26" s="80"/>
      <c r="D26" s="80"/>
      <c r="E26" s="58"/>
      <c r="F26" s="58"/>
      <c r="G26" s="58"/>
      <c r="H26" s="58"/>
      <c r="I26" s="58"/>
      <c r="J26" s="58"/>
      <c r="K26" s="58"/>
      <c r="L26" s="58"/>
      <c r="M26" s="58"/>
      <c r="N26" s="58"/>
      <c r="O26" s="58"/>
    </row>
    <row r="27" spans="1:15" ht="20.25" x14ac:dyDescent="0.25">
      <c r="A27" s="78"/>
      <c r="B27" s="78"/>
      <c r="C27" s="80"/>
      <c r="D27" s="80"/>
      <c r="E27" s="58"/>
      <c r="F27" s="58"/>
      <c r="G27" s="58"/>
      <c r="H27" s="58"/>
      <c r="I27" s="58"/>
      <c r="J27" s="58"/>
      <c r="K27" s="58"/>
      <c r="L27" s="58"/>
      <c r="M27" s="58"/>
      <c r="N27" s="58"/>
      <c r="O27" s="58"/>
    </row>
    <row r="28" spans="1:15" ht="20.25" x14ac:dyDescent="0.25">
      <c r="A28" s="78"/>
      <c r="B28" s="78"/>
      <c r="C28" s="80"/>
      <c r="D28" s="80"/>
      <c r="E28" s="58"/>
      <c r="F28" s="58"/>
      <c r="G28" s="58"/>
      <c r="H28" s="58"/>
      <c r="I28" s="58"/>
      <c r="J28" s="58"/>
      <c r="K28" s="58"/>
      <c r="L28" s="58"/>
      <c r="M28" s="58"/>
      <c r="N28" s="58"/>
      <c r="O28" s="58"/>
    </row>
    <row r="29" spans="1:15" ht="20.25" x14ac:dyDescent="0.25">
      <c r="A29" s="78"/>
      <c r="B29" s="78"/>
      <c r="C29" s="80"/>
      <c r="D29" s="80"/>
      <c r="E29" s="58"/>
      <c r="F29" s="58"/>
      <c r="G29" s="58"/>
      <c r="H29" s="58"/>
      <c r="I29" s="58"/>
      <c r="J29" s="58"/>
      <c r="K29" s="58"/>
      <c r="L29" s="58"/>
      <c r="M29" s="58"/>
      <c r="N29" s="58"/>
      <c r="O29" s="58"/>
    </row>
    <row r="30" spans="1:15" ht="20.25" x14ac:dyDescent="0.25">
      <c r="A30" s="78"/>
      <c r="B30" s="78"/>
      <c r="C30" s="80"/>
      <c r="D30" s="80"/>
      <c r="E30" s="58"/>
      <c r="F30" s="58"/>
      <c r="G30" s="58"/>
      <c r="H30" s="58"/>
      <c r="I30" s="58"/>
      <c r="J30" s="58"/>
      <c r="K30" s="58"/>
      <c r="L30" s="58"/>
      <c r="M30" s="58"/>
      <c r="N30" s="58"/>
      <c r="O30" s="58"/>
    </row>
    <row r="31" spans="1:15" ht="20.25" x14ac:dyDescent="0.25">
      <c r="A31" s="78"/>
      <c r="B31" s="78"/>
      <c r="C31" s="80"/>
      <c r="D31" s="80"/>
      <c r="E31" s="58"/>
      <c r="F31" s="58"/>
      <c r="G31" s="58"/>
      <c r="H31" s="58"/>
      <c r="I31" s="58"/>
      <c r="J31" s="58"/>
      <c r="K31" s="58"/>
      <c r="L31" s="58"/>
      <c r="M31" s="58"/>
      <c r="N31" s="58"/>
      <c r="O31" s="58"/>
    </row>
    <row r="32" spans="1:15" ht="20.25" x14ac:dyDescent="0.25">
      <c r="A32" s="78"/>
      <c r="B32" s="78"/>
      <c r="C32" s="80"/>
      <c r="D32" s="80"/>
      <c r="E32" s="58"/>
      <c r="F32" s="58"/>
      <c r="G32" s="58"/>
      <c r="H32" s="58"/>
      <c r="I32" s="58"/>
      <c r="J32" s="58"/>
      <c r="K32" s="58"/>
      <c r="L32" s="58"/>
      <c r="M32" s="58"/>
      <c r="N32" s="58"/>
      <c r="O32" s="58"/>
    </row>
    <row r="33" spans="1:15" ht="20.25" x14ac:dyDescent="0.25">
      <c r="A33" s="78"/>
      <c r="B33" s="78"/>
      <c r="C33" s="80"/>
      <c r="D33" s="80"/>
      <c r="E33" s="58"/>
      <c r="F33" s="58"/>
      <c r="G33" s="58"/>
      <c r="H33" s="58"/>
      <c r="I33" s="58"/>
      <c r="J33" s="58"/>
      <c r="K33" s="58"/>
      <c r="L33" s="58"/>
      <c r="M33" s="58"/>
      <c r="N33" s="58"/>
      <c r="O33" s="58"/>
    </row>
    <row r="34" spans="1:15" ht="20.25" x14ac:dyDescent="0.25">
      <c r="A34" s="78"/>
      <c r="B34" s="78"/>
      <c r="C34" s="80"/>
      <c r="D34" s="80"/>
      <c r="E34" s="58"/>
      <c r="F34" s="58"/>
      <c r="G34" s="58"/>
      <c r="H34" s="58"/>
      <c r="I34" s="58"/>
      <c r="J34" s="58"/>
      <c r="K34" s="58"/>
      <c r="L34" s="58"/>
      <c r="M34" s="58"/>
      <c r="N34" s="58"/>
      <c r="O34" s="58"/>
    </row>
    <row r="35" spans="1:15" ht="20.25" x14ac:dyDescent="0.25">
      <c r="A35" s="78"/>
      <c r="B35" s="78"/>
      <c r="C35" s="80"/>
      <c r="D35" s="80"/>
      <c r="E35" s="58"/>
      <c r="F35" s="58"/>
      <c r="G35" s="58"/>
      <c r="H35" s="58"/>
      <c r="I35" s="58"/>
      <c r="J35" s="58"/>
      <c r="K35" s="58"/>
      <c r="L35" s="58"/>
      <c r="M35" s="58"/>
      <c r="N35" s="58"/>
      <c r="O35" s="58"/>
    </row>
    <row r="36" spans="1:15" ht="20.25" x14ac:dyDescent="0.25">
      <c r="A36" s="78"/>
      <c r="B36" s="78"/>
      <c r="C36" s="80"/>
      <c r="D36" s="80"/>
      <c r="E36" s="58"/>
      <c r="F36" s="58"/>
      <c r="G36" s="58"/>
      <c r="H36" s="58"/>
      <c r="I36" s="58"/>
      <c r="J36" s="58"/>
      <c r="K36" s="58"/>
      <c r="L36" s="58"/>
      <c r="M36" s="58"/>
      <c r="N36" s="58"/>
      <c r="O36" s="58"/>
    </row>
    <row r="37" spans="1:15" ht="20.25" x14ac:dyDescent="0.25">
      <c r="A37" s="78"/>
      <c r="B37" s="78"/>
      <c r="C37" s="80"/>
      <c r="D37" s="80"/>
      <c r="E37" s="58"/>
      <c r="F37" s="58"/>
      <c r="G37" s="58"/>
      <c r="H37" s="58"/>
      <c r="I37" s="58"/>
      <c r="J37" s="58"/>
      <c r="K37" s="58"/>
      <c r="L37" s="58"/>
      <c r="M37" s="58"/>
      <c r="N37" s="58"/>
      <c r="O37" s="58"/>
    </row>
    <row r="38" spans="1:15" ht="20.25" x14ac:dyDescent="0.25">
      <c r="A38" s="78"/>
      <c r="B38" s="78"/>
      <c r="C38" s="80"/>
      <c r="D38" s="80"/>
      <c r="E38" s="58"/>
      <c r="F38" s="58"/>
      <c r="G38" s="58"/>
      <c r="H38" s="58"/>
      <c r="I38" s="58"/>
      <c r="J38" s="58"/>
      <c r="K38" s="58"/>
      <c r="L38" s="58"/>
      <c r="M38" s="58"/>
      <c r="N38" s="58"/>
      <c r="O38" s="58"/>
    </row>
    <row r="39" spans="1:15" ht="20.25" x14ac:dyDescent="0.25">
      <c r="A39" s="78"/>
      <c r="B39" s="78"/>
      <c r="C39" s="80"/>
      <c r="D39" s="80"/>
      <c r="E39" s="58"/>
      <c r="F39" s="58"/>
      <c r="G39" s="58"/>
      <c r="H39" s="58"/>
      <c r="I39" s="58"/>
      <c r="J39" s="58"/>
      <c r="K39" s="58"/>
      <c r="L39" s="58"/>
      <c r="M39" s="58"/>
      <c r="N39" s="58"/>
      <c r="O39" s="58"/>
    </row>
    <row r="40" spans="1:15" ht="20.25" x14ac:dyDescent="0.25">
      <c r="A40" s="78"/>
      <c r="B40" s="78"/>
      <c r="C40" s="80"/>
      <c r="D40" s="80"/>
      <c r="E40" s="58"/>
      <c r="F40" s="58"/>
      <c r="G40" s="58"/>
      <c r="H40" s="58"/>
      <c r="I40" s="58"/>
      <c r="J40" s="58"/>
      <c r="K40" s="58"/>
      <c r="L40" s="58"/>
      <c r="M40" s="58"/>
      <c r="N40" s="58"/>
      <c r="O40" s="58"/>
    </row>
    <row r="41" spans="1:15" ht="20.25" x14ac:dyDescent="0.25">
      <c r="A41" s="78"/>
      <c r="B41" s="78"/>
      <c r="C41" s="80"/>
      <c r="D41" s="80"/>
      <c r="E41" s="58"/>
      <c r="F41" s="58"/>
      <c r="G41" s="58"/>
      <c r="H41" s="58"/>
      <c r="I41" s="58"/>
      <c r="J41" s="58"/>
      <c r="K41" s="58"/>
      <c r="L41" s="58"/>
      <c r="M41" s="58"/>
      <c r="N41" s="58"/>
      <c r="O41" s="58"/>
    </row>
    <row r="42" spans="1:15" ht="20.25" x14ac:dyDescent="0.25">
      <c r="A42" s="78"/>
      <c r="B42" s="78"/>
      <c r="C42" s="80"/>
      <c r="D42" s="80"/>
      <c r="E42" s="58"/>
      <c r="F42" s="58"/>
      <c r="G42" s="58"/>
      <c r="H42" s="58"/>
      <c r="I42" s="58"/>
      <c r="J42" s="58"/>
      <c r="K42" s="58"/>
      <c r="L42" s="58"/>
      <c r="M42" s="58"/>
      <c r="N42" s="58"/>
      <c r="O42" s="58"/>
    </row>
    <row r="43" spans="1:15" ht="20.25" x14ac:dyDescent="0.25">
      <c r="A43" s="78"/>
      <c r="B43" s="78"/>
      <c r="C43" s="80"/>
      <c r="D43" s="80"/>
      <c r="E43" s="58"/>
      <c r="F43" s="58"/>
      <c r="G43" s="58"/>
      <c r="H43" s="58"/>
      <c r="I43" s="58"/>
      <c r="J43" s="58"/>
      <c r="K43" s="58"/>
      <c r="L43" s="58"/>
      <c r="M43" s="58"/>
      <c r="N43" s="58"/>
      <c r="O43" s="58"/>
    </row>
    <row r="44" spans="1:15" ht="20.25" x14ac:dyDescent="0.25">
      <c r="A44" s="78"/>
      <c r="B44" s="78"/>
      <c r="C44" s="80"/>
      <c r="D44" s="80"/>
      <c r="E44" s="58"/>
      <c r="F44" s="58"/>
      <c r="G44" s="58"/>
      <c r="H44" s="58"/>
      <c r="I44" s="58"/>
      <c r="J44" s="58"/>
      <c r="K44" s="58"/>
      <c r="L44" s="58"/>
      <c r="M44" s="58"/>
      <c r="N44" s="58"/>
      <c r="O44" s="58"/>
    </row>
    <row r="45" spans="1:15" ht="20.25" x14ac:dyDescent="0.25">
      <c r="A45" s="78"/>
      <c r="B45" s="78"/>
      <c r="C45" s="80"/>
      <c r="D45" s="80"/>
      <c r="E45" s="58"/>
      <c r="F45" s="58"/>
      <c r="G45" s="58"/>
      <c r="H45" s="58"/>
      <c r="I45" s="58"/>
      <c r="J45" s="58"/>
      <c r="K45" s="58"/>
      <c r="L45" s="58"/>
      <c r="M45" s="58"/>
      <c r="N45" s="58"/>
      <c r="O45" s="58"/>
    </row>
    <row r="46" spans="1:15" ht="20.25" x14ac:dyDescent="0.25">
      <c r="A46" s="78"/>
      <c r="B46" s="78"/>
      <c r="C46" s="80"/>
      <c r="D46" s="80"/>
      <c r="E46" s="58"/>
      <c r="F46" s="58"/>
      <c r="G46" s="58"/>
      <c r="H46" s="58"/>
      <c r="I46" s="58"/>
      <c r="J46" s="58"/>
      <c r="K46" s="58"/>
      <c r="L46" s="58"/>
      <c r="M46" s="58"/>
      <c r="N46" s="58"/>
      <c r="O46" s="58"/>
    </row>
    <row r="47" spans="1:15" ht="20.25" x14ac:dyDescent="0.25">
      <c r="A47" s="78"/>
      <c r="B47" s="78"/>
      <c r="C47" s="80"/>
      <c r="D47" s="80"/>
      <c r="E47" s="58"/>
      <c r="F47" s="58"/>
      <c r="G47" s="58"/>
      <c r="H47" s="58"/>
      <c r="I47" s="58"/>
      <c r="J47" s="58"/>
      <c r="K47" s="58"/>
      <c r="L47" s="58"/>
      <c r="M47" s="58"/>
      <c r="N47" s="58"/>
      <c r="O47" s="58"/>
    </row>
    <row r="48" spans="1:15" ht="20.25" x14ac:dyDescent="0.25">
      <c r="A48" s="78"/>
      <c r="B48" s="78"/>
      <c r="C48" s="80"/>
      <c r="D48" s="80"/>
      <c r="E48" s="58"/>
      <c r="F48" s="58"/>
      <c r="G48" s="58"/>
      <c r="H48" s="58"/>
      <c r="I48" s="58"/>
      <c r="J48" s="58"/>
      <c r="K48" s="58"/>
      <c r="L48" s="58"/>
      <c r="M48" s="58"/>
      <c r="N48" s="58"/>
      <c r="O48" s="58"/>
    </row>
    <row r="49" spans="1:15" ht="20.25" x14ac:dyDescent="0.25">
      <c r="A49" s="78"/>
      <c r="B49" s="78"/>
      <c r="C49" s="80"/>
      <c r="D49" s="80"/>
      <c r="E49" s="58"/>
      <c r="F49" s="58"/>
      <c r="G49" s="58"/>
      <c r="H49" s="58"/>
      <c r="I49" s="58"/>
      <c r="J49" s="58"/>
      <c r="K49" s="58"/>
      <c r="L49" s="58"/>
      <c r="M49" s="58"/>
      <c r="N49" s="58"/>
      <c r="O49" s="58"/>
    </row>
    <row r="50" spans="1:15" ht="20.25" x14ac:dyDescent="0.25">
      <c r="A50" s="78"/>
      <c r="B50" s="78"/>
      <c r="C50" s="80"/>
      <c r="D50" s="80"/>
      <c r="E50" s="58"/>
      <c r="F50" s="58"/>
      <c r="G50" s="58"/>
      <c r="H50" s="58"/>
      <c r="I50" s="58"/>
      <c r="J50" s="58"/>
      <c r="K50" s="58"/>
      <c r="L50" s="58"/>
      <c r="M50" s="58"/>
      <c r="N50" s="58"/>
      <c r="O50" s="58"/>
    </row>
    <row r="51" spans="1:15" ht="20.25" x14ac:dyDescent="0.25">
      <c r="A51" s="78"/>
      <c r="B51" s="78"/>
      <c r="C51" s="80"/>
      <c r="D51" s="80"/>
      <c r="E51" s="58"/>
      <c r="F51" s="58"/>
      <c r="G51" s="58"/>
      <c r="H51" s="58"/>
      <c r="I51" s="58"/>
      <c r="J51" s="58"/>
      <c r="K51" s="58"/>
      <c r="L51" s="58"/>
      <c r="M51" s="58"/>
      <c r="N51" s="58"/>
      <c r="O51" s="58"/>
    </row>
    <row r="52" spans="1:15" ht="20.25" x14ac:dyDescent="0.25">
      <c r="A52" s="78"/>
      <c r="B52" s="20"/>
      <c r="C52" s="30"/>
      <c r="D52" s="30"/>
    </row>
    <row r="53" spans="1:15" ht="20.25" x14ac:dyDescent="0.25">
      <c r="A53" s="78"/>
      <c r="B53" s="20"/>
      <c r="C53" s="30"/>
      <c r="D53" s="30"/>
    </row>
    <row r="54" spans="1:15" ht="20.25" x14ac:dyDescent="0.25">
      <c r="A54" s="78"/>
      <c r="B54" s="20"/>
      <c r="C54" s="30"/>
      <c r="D54" s="30"/>
    </row>
    <row r="55" spans="1:15" ht="20.25" x14ac:dyDescent="0.25">
      <c r="A55" s="78"/>
      <c r="B55" s="20"/>
      <c r="C55" s="30"/>
      <c r="D55" s="30"/>
    </row>
    <row r="56" spans="1:15" ht="20.25" x14ac:dyDescent="0.25">
      <c r="A56" s="78"/>
      <c r="B56" s="20"/>
      <c r="C56" s="30"/>
      <c r="D56" s="30"/>
    </row>
    <row r="57" spans="1:15" ht="20.25" x14ac:dyDescent="0.25">
      <c r="A57" s="78"/>
      <c r="B57" s="20"/>
      <c r="C57" s="30"/>
      <c r="D57" s="30"/>
    </row>
    <row r="58" spans="1:15" ht="20.25" x14ac:dyDescent="0.25">
      <c r="A58" s="78"/>
      <c r="B58" s="20"/>
      <c r="C58" s="30"/>
      <c r="D58" s="30"/>
    </row>
    <row r="59" spans="1:15" ht="20.25" x14ac:dyDescent="0.25">
      <c r="A59" s="78"/>
      <c r="B59" s="20"/>
      <c r="C59" s="30"/>
      <c r="D59" s="30"/>
    </row>
    <row r="60" spans="1:15" ht="20.25" x14ac:dyDescent="0.25">
      <c r="A60" s="78"/>
      <c r="B60" s="20"/>
      <c r="C60" s="30"/>
      <c r="D60" s="30"/>
    </row>
    <row r="61" spans="1:15" ht="20.25" x14ac:dyDescent="0.25">
      <c r="A61" s="78"/>
      <c r="B61" s="20"/>
      <c r="C61" s="30"/>
      <c r="D61" s="30"/>
    </row>
    <row r="62" spans="1:15" ht="20.25" x14ac:dyDescent="0.25">
      <c r="A62" s="78"/>
      <c r="B62" s="20"/>
      <c r="C62" s="30"/>
      <c r="D62" s="30"/>
    </row>
    <row r="63" spans="1:15" ht="20.25" x14ac:dyDescent="0.25">
      <c r="A63" s="78"/>
      <c r="B63" s="20"/>
      <c r="C63" s="30"/>
      <c r="D63" s="30"/>
    </row>
    <row r="64" spans="1:15" ht="20.25" x14ac:dyDescent="0.25">
      <c r="A64" s="78"/>
      <c r="B64" s="20"/>
      <c r="C64" s="30"/>
      <c r="D64" s="30"/>
    </row>
    <row r="65" spans="1:4" ht="20.25" x14ac:dyDescent="0.25">
      <c r="A65" s="78"/>
      <c r="B65" s="20"/>
      <c r="C65" s="30"/>
      <c r="D65" s="30"/>
    </row>
    <row r="66" spans="1:4" ht="20.25" x14ac:dyDescent="0.25">
      <c r="A66" s="78"/>
      <c r="B66" s="20"/>
      <c r="C66" s="30"/>
      <c r="D66" s="30"/>
    </row>
    <row r="67" spans="1:4" ht="20.25" x14ac:dyDescent="0.25">
      <c r="A67" s="78"/>
      <c r="B67" s="20"/>
      <c r="C67" s="30"/>
      <c r="D67" s="30"/>
    </row>
    <row r="68" spans="1:4" ht="20.25" x14ac:dyDescent="0.25">
      <c r="A68" s="78"/>
      <c r="B68" s="20"/>
      <c r="C68" s="30"/>
      <c r="D68" s="30"/>
    </row>
    <row r="69" spans="1:4" ht="20.25" x14ac:dyDescent="0.25">
      <c r="A69" s="78"/>
      <c r="B69" s="20"/>
      <c r="C69" s="30"/>
      <c r="D69" s="30"/>
    </row>
    <row r="70" spans="1:4" ht="20.25" x14ac:dyDescent="0.25">
      <c r="A70" s="78"/>
      <c r="B70" s="20"/>
      <c r="C70" s="30"/>
      <c r="D70" s="30"/>
    </row>
    <row r="71" spans="1:4" ht="20.25" x14ac:dyDescent="0.25">
      <c r="A71" s="78"/>
      <c r="B71" s="20"/>
      <c r="C71" s="30"/>
      <c r="D71" s="30"/>
    </row>
    <row r="72" spans="1:4" ht="20.25" x14ac:dyDescent="0.25">
      <c r="A72" s="78"/>
      <c r="B72" s="20"/>
      <c r="C72" s="30"/>
      <c r="D72" s="30"/>
    </row>
    <row r="73" spans="1:4" ht="20.25" x14ac:dyDescent="0.25">
      <c r="A73" s="78"/>
      <c r="B73" s="20"/>
      <c r="C73" s="30"/>
      <c r="D73" s="30"/>
    </row>
    <row r="74" spans="1:4" ht="20.25" x14ac:dyDescent="0.25">
      <c r="A74" s="78"/>
      <c r="B74" s="20"/>
      <c r="C74" s="30"/>
      <c r="D74" s="30"/>
    </row>
    <row r="75" spans="1:4" ht="20.25" x14ac:dyDescent="0.25">
      <c r="A75" s="78"/>
      <c r="B75" s="20"/>
      <c r="C75" s="30"/>
      <c r="D75" s="30"/>
    </row>
    <row r="76" spans="1:4" ht="20.25" x14ac:dyDescent="0.25">
      <c r="A76" s="78"/>
      <c r="B76" s="20"/>
      <c r="C76" s="30"/>
      <c r="D76" s="30"/>
    </row>
    <row r="77" spans="1:4" ht="20.25" x14ac:dyDescent="0.25">
      <c r="A77" s="78"/>
      <c r="B77" s="20"/>
      <c r="C77" s="30"/>
      <c r="D77" s="30"/>
    </row>
    <row r="78" spans="1:4" ht="20.25" x14ac:dyDescent="0.25">
      <c r="A78" s="78"/>
      <c r="B78" s="20"/>
      <c r="C78" s="30"/>
      <c r="D78" s="30"/>
    </row>
    <row r="79" spans="1:4" ht="20.25" x14ac:dyDescent="0.25">
      <c r="A79" s="78"/>
      <c r="B79" s="20"/>
      <c r="C79" s="30"/>
      <c r="D79" s="30"/>
    </row>
    <row r="80" spans="1:4" ht="20.25" x14ac:dyDescent="0.25">
      <c r="A80" s="78"/>
      <c r="B80" s="20"/>
      <c r="C80" s="30"/>
      <c r="D80" s="30"/>
    </row>
    <row r="81" spans="1:4" ht="20.25" x14ac:dyDescent="0.25">
      <c r="A81" s="78"/>
      <c r="B81" s="20"/>
      <c r="C81" s="30"/>
      <c r="D81" s="30"/>
    </row>
    <row r="82" spans="1:4" ht="20.25" x14ac:dyDescent="0.25">
      <c r="A82" s="78"/>
      <c r="B82" s="20"/>
      <c r="C82" s="30"/>
      <c r="D82" s="30"/>
    </row>
    <row r="83" spans="1:4" ht="20.25" x14ac:dyDescent="0.25">
      <c r="A83" s="78"/>
      <c r="B83" s="20"/>
      <c r="C83" s="30"/>
      <c r="D83" s="30"/>
    </row>
    <row r="84" spans="1:4" ht="20.25" x14ac:dyDescent="0.25">
      <c r="A84" s="78"/>
      <c r="B84" s="20"/>
      <c r="C84" s="30"/>
      <c r="D84" s="30"/>
    </row>
    <row r="85" spans="1:4" ht="20.25" x14ac:dyDescent="0.25">
      <c r="A85" s="78"/>
      <c r="B85" s="20"/>
      <c r="C85" s="30"/>
      <c r="D85" s="30"/>
    </row>
    <row r="86" spans="1:4" ht="20.25" x14ac:dyDescent="0.25">
      <c r="A86" s="78"/>
      <c r="B86" s="20"/>
      <c r="C86" s="30"/>
      <c r="D86" s="30"/>
    </row>
    <row r="87" spans="1:4" ht="20.25" x14ac:dyDescent="0.25">
      <c r="A87" s="78"/>
      <c r="B87" s="20"/>
      <c r="C87" s="30"/>
      <c r="D87" s="30"/>
    </row>
    <row r="88" spans="1:4" ht="20.25" x14ac:dyDescent="0.25">
      <c r="A88" s="78"/>
      <c r="B88" s="20"/>
      <c r="C88" s="30"/>
      <c r="D88" s="30"/>
    </row>
    <row r="89" spans="1:4" ht="20.25" x14ac:dyDescent="0.25">
      <c r="A89" s="78"/>
      <c r="B89" s="20"/>
      <c r="C89" s="30"/>
      <c r="D89" s="30"/>
    </row>
    <row r="90" spans="1:4" ht="20.25" x14ac:dyDescent="0.25">
      <c r="A90" s="78"/>
      <c r="B90" s="20"/>
      <c r="C90" s="30"/>
      <c r="D90" s="30"/>
    </row>
    <row r="91" spans="1:4" ht="20.25" x14ac:dyDescent="0.25">
      <c r="A91" s="78"/>
      <c r="B91" s="20"/>
      <c r="C91" s="30"/>
      <c r="D91" s="30"/>
    </row>
    <row r="92" spans="1:4" ht="20.25" x14ac:dyDescent="0.25">
      <c r="A92" s="78"/>
      <c r="B92" s="20"/>
      <c r="C92" s="30"/>
      <c r="D92" s="30"/>
    </row>
    <row r="93" spans="1:4" ht="20.25" x14ac:dyDescent="0.25">
      <c r="A93" s="78"/>
      <c r="B93" s="20"/>
      <c r="C93" s="30"/>
      <c r="D93" s="30"/>
    </row>
    <row r="94" spans="1:4" ht="20.25" x14ac:dyDescent="0.25">
      <c r="A94" s="78"/>
      <c r="B94" s="20"/>
      <c r="C94" s="30"/>
      <c r="D94" s="30"/>
    </row>
    <row r="95" spans="1:4" ht="20.25" x14ac:dyDescent="0.25">
      <c r="A95" s="78"/>
      <c r="B95" s="20"/>
      <c r="C95" s="30"/>
      <c r="D95" s="30"/>
    </row>
    <row r="96" spans="1:4" ht="20.25" x14ac:dyDescent="0.25">
      <c r="A96" s="78"/>
      <c r="B96" s="20"/>
      <c r="C96" s="30"/>
      <c r="D96" s="30"/>
    </row>
    <row r="97" spans="1:4" ht="20.25" x14ac:dyDescent="0.25">
      <c r="A97" s="78"/>
      <c r="B97" s="20"/>
      <c r="C97" s="30"/>
      <c r="D97" s="30"/>
    </row>
    <row r="98" spans="1:4" ht="20.25" x14ac:dyDescent="0.25">
      <c r="A98" s="78"/>
      <c r="B98" s="20"/>
      <c r="C98" s="30"/>
      <c r="D98" s="30"/>
    </row>
    <row r="99" spans="1:4" ht="20.25" x14ac:dyDescent="0.25">
      <c r="A99" s="78"/>
      <c r="B99" s="20"/>
      <c r="C99" s="30"/>
      <c r="D99" s="30"/>
    </row>
    <row r="100" spans="1:4" ht="20.25" x14ac:dyDescent="0.25">
      <c r="A100" s="78"/>
      <c r="B100" s="20"/>
      <c r="C100" s="30"/>
      <c r="D100" s="30"/>
    </row>
    <row r="101" spans="1:4" ht="20.25" x14ac:dyDescent="0.25">
      <c r="A101" s="78"/>
      <c r="B101" s="20"/>
      <c r="C101" s="30"/>
      <c r="D101" s="30"/>
    </row>
    <row r="102" spans="1:4" ht="20.25" x14ac:dyDescent="0.25">
      <c r="A102" s="78"/>
      <c r="B102" s="20"/>
      <c r="C102" s="30"/>
      <c r="D102" s="30"/>
    </row>
    <row r="103" spans="1:4" ht="20.25" x14ac:dyDescent="0.25">
      <c r="A103" s="78"/>
      <c r="B103" s="20"/>
      <c r="C103" s="30"/>
      <c r="D103" s="30"/>
    </row>
    <row r="104" spans="1:4" ht="20.25" x14ac:dyDescent="0.25">
      <c r="A104" s="78"/>
      <c r="B104" s="20"/>
      <c r="C104" s="30"/>
      <c r="D104" s="30"/>
    </row>
    <row r="105" spans="1:4" ht="20.25" x14ac:dyDescent="0.25">
      <c r="A105" s="78"/>
      <c r="B105" s="20"/>
      <c r="C105" s="30"/>
      <c r="D105" s="30"/>
    </row>
    <row r="106" spans="1:4" ht="20.25" x14ac:dyDescent="0.25">
      <c r="A106" s="78"/>
      <c r="B106" s="20"/>
      <c r="C106" s="30"/>
      <c r="D106" s="30"/>
    </row>
    <row r="107" spans="1:4" ht="20.25" x14ac:dyDescent="0.25">
      <c r="A107" s="78"/>
      <c r="B107" s="20"/>
      <c r="C107" s="30"/>
      <c r="D107" s="30"/>
    </row>
    <row r="108" spans="1:4" ht="20.25" x14ac:dyDescent="0.25">
      <c r="A108" s="78"/>
      <c r="B108" s="20"/>
      <c r="C108" s="30"/>
      <c r="D108" s="30"/>
    </row>
    <row r="109" spans="1:4" ht="20.25" x14ac:dyDescent="0.25">
      <c r="A109" s="78"/>
      <c r="B109" s="20"/>
      <c r="C109" s="30"/>
      <c r="D109" s="30"/>
    </row>
    <row r="110" spans="1:4" ht="20.25" x14ac:dyDescent="0.25">
      <c r="A110" s="78"/>
      <c r="B110" s="20"/>
      <c r="C110" s="30"/>
      <c r="D110" s="30"/>
    </row>
    <row r="111" spans="1:4" ht="20.25" x14ac:dyDescent="0.25">
      <c r="A111" s="78"/>
      <c r="B111" s="20"/>
      <c r="C111" s="30"/>
      <c r="D111" s="30"/>
    </row>
    <row r="112" spans="1:4" ht="20.25" x14ac:dyDescent="0.25">
      <c r="A112" s="78"/>
      <c r="B112" s="20"/>
      <c r="C112" s="30"/>
      <c r="D112" s="30"/>
    </row>
    <row r="113" spans="1:4" ht="20.25" x14ac:dyDescent="0.25">
      <c r="A113" s="78"/>
      <c r="B113" s="20"/>
      <c r="C113" s="30"/>
      <c r="D113" s="30"/>
    </row>
    <row r="114" spans="1:4" ht="20.25" x14ac:dyDescent="0.25">
      <c r="A114" s="78"/>
      <c r="B114" s="20"/>
      <c r="C114" s="30"/>
      <c r="D114" s="30"/>
    </row>
    <row r="115" spans="1:4" ht="20.25" x14ac:dyDescent="0.25">
      <c r="A115" s="78"/>
      <c r="B115" s="20"/>
      <c r="C115" s="30"/>
      <c r="D115" s="30"/>
    </row>
    <row r="116" spans="1:4" ht="20.25" x14ac:dyDescent="0.25">
      <c r="A116" s="78"/>
      <c r="B116" s="20"/>
      <c r="C116" s="30"/>
      <c r="D116" s="30"/>
    </row>
    <row r="117" spans="1:4" ht="20.25" x14ac:dyDescent="0.25">
      <c r="A117" s="78"/>
      <c r="B117" s="20"/>
      <c r="C117" s="30"/>
      <c r="D117" s="30"/>
    </row>
    <row r="118" spans="1:4" ht="20.25" x14ac:dyDescent="0.25">
      <c r="A118" s="78"/>
      <c r="B118" s="20"/>
      <c r="C118" s="30"/>
      <c r="D118" s="30"/>
    </row>
    <row r="119" spans="1:4" ht="20.25" x14ac:dyDescent="0.25">
      <c r="A119" s="78"/>
      <c r="B119" s="20"/>
      <c r="C119" s="30"/>
      <c r="D119" s="30"/>
    </row>
    <row r="120" spans="1:4" ht="20.25" x14ac:dyDescent="0.25">
      <c r="A120" s="78"/>
      <c r="B120" s="20"/>
      <c r="C120" s="30"/>
      <c r="D120" s="30"/>
    </row>
    <row r="121" spans="1:4" ht="20.25" x14ac:dyDescent="0.25">
      <c r="A121" s="78"/>
      <c r="B121" s="20"/>
      <c r="C121" s="30"/>
      <c r="D121" s="30"/>
    </row>
    <row r="122" spans="1:4" ht="20.25" x14ac:dyDescent="0.25">
      <c r="A122" s="78"/>
      <c r="B122" s="20"/>
      <c r="C122" s="30"/>
      <c r="D122" s="30"/>
    </row>
    <row r="123" spans="1:4" ht="20.25" x14ac:dyDescent="0.25">
      <c r="A123" s="78"/>
      <c r="B123" s="20"/>
      <c r="C123" s="30"/>
      <c r="D123" s="30"/>
    </row>
    <row r="124" spans="1:4" ht="20.25" x14ac:dyDescent="0.25">
      <c r="A124" s="78"/>
      <c r="B124" s="20"/>
      <c r="C124" s="30"/>
      <c r="D124" s="30"/>
    </row>
    <row r="125" spans="1:4" ht="20.25" x14ac:dyDescent="0.25">
      <c r="A125" s="78"/>
      <c r="B125" s="20"/>
      <c r="C125" s="30"/>
      <c r="D125" s="30"/>
    </row>
    <row r="126" spans="1:4" ht="20.25" x14ac:dyDescent="0.25">
      <c r="A126" s="78"/>
      <c r="B126" s="20"/>
      <c r="C126" s="30"/>
      <c r="D126" s="30"/>
    </row>
    <row r="127" spans="1:4" ht="20.25" x14ac:dyDescent="0.25">
      <c r="A127" s="78"/>
      <c r="B127" s="20"/>
      <c r="C127" s="30"/>
      <c r="D127" s="30"/>
    </row>
    <row r="128" spans="1:4" ht="20.25" x14ac:dyDescent="0.25">
      <c r="A128" s="78"/>
      <c r="B128" s="20"/>
      <c r="C128" s="30"/>
      <c r="D128" s="30"/>
    </row>
    <row r="129" spans="1:4" ht="20.25" x14ac:dyDescent="0.25">
      <c r="A129" s="78"/>
      <c r="B129" s="20"/>
      <c r="C129" s="30"/>
      <c r="D129" s="30"/>
    </row>
    <row r="130" spans="1:4" ht="20.25" x14ac:dyDescent="0.25">
      <c r="A130" s="78"/>
      <c r="B130" s="20"/>
      <c r="C130" s="30"/>
      <c r="D130" s="30"/>
    </row>
    <row r="131" spans="1:4" ht="20.25" x14ac:dyDescent="0.25">
      <c r="A131" s="78"/>
      <c r="B131" s="20"/>
      <c r="C131" s="30"/>
      <c r="D131" s="30"/>
    </row>
    <row r="132" spans="1:4" ht="20.25" x14ac:dyDescent="0.25">
      <c r="A132" s="78"/>
      <c r="B132" s="20"/>
      <c r="C132" s="30"/>
      <c r="D132" s="30"/>
    </row>
    <row r="133" spans="1:4" ht="20.25" x14ac:dyDescent="0.25">
      <c r="A133" s="78"/>
      <c r="B133" s="20"/>
      <c r="C133" s="30"/>
      <c r="D133" s="30"/>
    </row>
    <row r="134" spans="1:4" ht="20.25" x14ac:dyDescent="0.25">
      <c r="A134" s="78"/>
      <c r="B134" s="20"/>
      <c r="C134" s="30"/>
      <c r="D134" s="30"/>
    </row>
    <row r="135" spans="1:4" ht="20.25" x14ac:dyDescent="0.25">
      <c r="A135" s="78"/>
      <c r="B135" s="20"/>
      <c r="C135" s="30"/>
      <c r="D135" s="30"/>
    </row>
    <row r="136" spans="1:4" ht="20.25" x14ac:dyDescent="0.25">
      <c r="A136" s="78"/>
      <c r="B136" s="20"/>
      <c r="C136" s="30"/>
      <c r="D136" s="30"/>
    </row>
    <row r="137" spans="1:4" ht="20.25" x14ac:dyDescent="0.25">
      <c r="A137" s="78"/>
      <c r="B137" s="20"/>
      <c r="C137" s="30"/>
      <c r="D137" s="30"/>
    </row>
    <row r="138" spans="1:4" ht="20.25" x14ac:dyDescent="0.25">
      <c r="A138" s="78"/>
      <c r="B138" s="20"/>
      <c r="C138" s="30"/>
      <c r="D138" s="30"/>
    </row>
    <row r="139" spans="1:4" ht="20.25" x14ac:dyDescent="0.25">
      <c r="A139" s="78"/>
      <c r="B139" s="20"/>
      <c r="C139" s="30"/>
      <c r="D139" s="30"/>
    </row>
    <row r="140" spans="1:4" ht="20.25" x14ac:dyDescent="0.25">
      <c r="A140" s="78"/>
      <c r="B140" s="20"/>
      <c r="C140" s="30"/>
      <c r="D140" s="30"/>
    </row>
    <row r="141" spans="1:4" ht="20.25" x14ac:dyDescent="0.25">
      <c r="A141" s="78"/>
      <c r="B141" s="20"/>
      <c r="C141" s="30"/>
      <c r="D141" s="30"/>
    </row>
    <row r="142" spans="1:4" ht="20.25" x14ac:dyDescent="0.25">
      <c r="A142" s="78"/>
      <c r="B142" s="20"/>
      <c r="C142" s="30"/>
      <c r="D142" s="30"/>
    </row>
    <row r="143" spans="1:4" ht="20.25" x14ac:dyDescent="0.25">
      <c r="A143" s="78"/>
      <c r="B143" s="20"/>
      <c r="C143" s="30"/>
      <c r="D143" s="30"/>
    </row>
    <row r="144" spans="1:4" ht="20.25" x14ac:dyDescent="0.25">
      <c r="A144" s="78"/>
      <c r="B144" s="20"/>
      <c r="C144" s="30"/>
      <c r="D144" s="30"/>
    </row>
    <row r="145" spans="1:4" ht="20.25" x14ac:dyDescent="0.25">
      <c r="A145" s="78"/>
      <c r="B145" s="20"/>
      <c r="C145" s="30"/>
      <c r="D145" s="30"/>
    </row>
    <row r="146" spans="1:4" ht="20.25" x14ac:dyDescent="0.25">
      <c r="A146" s="78"/>
      <c r="B146" s="20"/>
      <c r="C146" s="30"/>
      <c r="D146" s="30"/>
    </row>
    <row r="147" spans="1:4" ht="20.25" x14ac:dyDescent="0.25">
      <c r="A147" s="78"/>
      <c r="B147" s="20"/>
      <c r="C147" s="30"/>
      <c r="D147" s="30"/>
    </row>
    <row r="148" spans="1:4" ht="20.25" x14ac:dyDescent="0.25">
      <c r="A148" s="78"/>
      <c r="B148" s="20"/>
      <c r="C148" s="30"/>
      <c r="D148" s="30"/>
    </row>
    <row r="149" spans="1:4" ht="20.25" x14ac:dyDescent="0.25">
      <c r="A149" s="78"/>
      <c r="B149" s="20"/>
      <c r="C149" s="30"/>
      <c r="D149" s="30"/>
    </row>
    <row r="150" spans="1:4" ht="20.25" x14ac:dyDescent="0.25">
      <c r="A150" s="78"/>
      <c r="B150" s="20"/>
      <c r="C150" s="30"/>
      <c r="D150" s="30"/>
    </row>
    <row r="151" spans="1:4" ht="20.25" x14ac:dyDescent="0.25">
      <c r="A151" s="78"/>
      <c r="B151" s="20"/>
      <c r="C151" s="30"/>
      <c r="D151" s="30"/>
    </row>
    <row r="152" spans="1:4" ht="20.25" x14ac:dyDescent="0.25">
      <c r="A152" s="78"/>
      <c r="B152" s="20"/>
      <c r="C152" s="30"/>
      <c r="D152" s="30"/>
    </row>
    <row r="153" spans="1:4" ht="20.25" x14ac:dyDescent="0.25">
      <c r="A153" s="78"/>
      <c r="B153" s="20"/>
      <c r="C153" s="30"/>
      <c r="D153" s="30"/>
    </row>
    <row r="154" spans="1:4" ht="20.25" x14ac:dyDescent="0.25">
      <c r="A154" s="78"/>
      <c r="B154" s="20"/>
      <c r="C154" s="30"/>
      <c r="D154" s="30"/>
    </row>
    <row r="155" spans="1:4" ht="20.25" x14ac:dyDescent="0.25">
      <c r="A155" s="78"/>
      <c r="B155" s="20"/>
      <c r="C155" s="30"/>
      <c r="D155" s="30"/>
    </row>
    <row r="156" spans="1:4" ht="20.25" x14ac:dyDescent="0.25">
      <c r="A156" s="78"/>
      <c r="B156" s="20"/>
      <c r="C156" s="30"/>
      <c r="D156" s="30"/>
    </row>
    <row r="157" spans="1:4" ht="20.25" x14ac:dyDescent="0.25">
      <c r="A157" s="78"/>
      <c r="B157" s="20"/>
      <c r="C157" s="30"/>
      <c r="D157" s="30"/>
    </row>
    <row r="158" spans="1:4" ht="20.25" x14ac:dyDescent="0.25">
      <c r="A158" s="78"/>
      <c r="B158" s="20"/>
      <c r="C158" s="30"/>
      <c r="D158" s="30"/>
    </row>
    <row r="159" spans="1:4" ht="20.25" x14ac:dyDescent="0.25">
      <c r="A159" s="78"/>
      <c r="B159" s="20"/>
      <c r="C159" s="30"/>
      <c r="D159" s="30"/>
    </row>
    <row r="160" spans="1:4" ht="20.25" x14ac:dyDescent="0.25">
      <c r="A160" s="78"/>
      <c r="B160" s="20"/>
      <c r="C160" s="30"/>
      <c r="D160" s="30"/>
    </row>
    <row r="161" spans="1:4" ht="20.25" x14ac:dyDescent="0.25">
      <c r="A161" s="78"/>
      <c r="B161" s="20"/>
      <c r="C161" s="30"/>
      <c r="D161" s="30"/>
    </row>
    <row r="162" spans="1:4" ht="20.25" x14ac:dyDescent="0.25">
      <c r="A162" s="78"/>
      <c r="B162" s="20"/>
      <c r="C162" s="30"/>
      <c r="D162" s="30"/>
    </row>
    <row r="163" spans="1:4" ht="20.25" x14ac:dyDescent="0.25">
      <c r="A163" s="78"/>
      <c r="B163" s="20"/>
      <c r="C163" s="30"/>
      <c r="D163" s="30"/>
    </row>
    <row r="164" spans="1:4" ht="20.25" x14ac:dyDescent="0.25">
      <c r="A164" s="78"/>
      <c r="B164" s="20"/>
      <c r="C164" s="30"/>
      <c r="D164" s="30"/>
    </row>
    <row r="165" spans="1:4" ht="20.25" x14ac:dyDescent="0.25">
      <c r="A165" s="78"/>
      <c r="B165" s="20"/>
      <c r="C165" s="30"/>
      <c r="D165" s="30"/>
    </row>
    <row r="166" spans="1:4" ht="20.25" x14ac:dyDescent="0.25">
      <c r="A166" s="78"/>
      <c r="B166" s="20"/>
      <c r="C166" s="30"/>
      <c r="D166" s="30"/>
    </row>
    <row r="167" spans="1:4" ht="20.25" x14ac:dyDescent="0.25">
      <c r="A167" s="78"/>
      <c r="B167" s="20"/>
      <c r="C167" s="30"/>
      <c r="D167" s="30"/>
    </row>
    <row r="168" spans="1:4" ht="20.25" x14ac:dyDescent="0.25">
      <c r="A168" s="78"/>
      <c r="B168" s="20"/>
      <c r="C168" s="30"/>
      <c r="D168" s="30"/>
    </row>
    <row r="169" spans="1:4" ht="20.25" x14ac:dyDescent="0.25">
      <c r="A169" s="78"/>
      <c r="B169" s="20"/>
      <c r="C169" s="30"/>
      <c r="D169" s="30"/>
    </row>
    <row r="170" spans="1:4" ht="20.25" x14ac:dyDescent="0.25">
      <c r="A170" s="78"/>
      <c r="B170" s="20"/>
      <c r="C170" s="30"/>
      <c r="D170" s="30"/>
    </row>
    <row r="171" spans="1:4" ht="20.25" x14ac:dyDescent="0.25">
      <c r="A171" s="78"/>
      <c r="B171" s="20"/>
      <c r="C171" s="30"/>
      <c r="D171" s="30"/>
    </row>
    <row r="172" spans="1:4" ht="20.25" x14ac:dyDescent="0.25">
      <c r="A172" s="78"/>
      <c r="B172" s="20"/>
      <c r="C172" s="30"/>
      <c r="D172" s="30"/>
    </row>
    <row r="173" spans="1:4" ht="20.25" x14ac:dyDescent="0.25">
      <c r="A173" s="78"/>
      <c r="B173" s="20"/>
      <c r="C173" s="30"/>
      <c r="D173" s="30"/>
    </row>
    <row r="174" spans="1:4" ht="20.25" x14ac:dyDescent="0.25">
      <c r="A174" s="78"/>
      <c r="B174" s="20"/>
      <c r="C174" s="30"/>
      <c r="D174" s="30"/>
    </row>
    <row r="175" spans="1:4" ht="20.25" x14ac:dyDescent="0.25">
      <c r="A175" s="78"/>
      <c r="B175" s="20"/>
      <c r="C175" s="30"/>
      <c r="D175" s="30"/>
    </row>
    <row r="176" spans="1:4" ht="20.25" x14ac:dyDescent="0.25">
      <c r="A176" s="78"/>
      <c r="B176" s="20"/>
      <c r="C176" s="30"/>
      <c r="D176" s="30"/>
    </row>
    <row r="177" spans="1:4" ht="20.25" x14ac:dyDescent="0.25">
      <c r="A177" s="78"/>
      <c r="B177" s="20"/>
      <c r="C177" s="30"/>
      <c r="D177" s="30"/>
    </row>
    <row r="178" spans="1:4" ht="20.25" x14ac:dyDescent="0.25">
      <c r="A178" s="78"/>
      <c r="B178" s="20"/>
      <c r="C178" s="30"/>
      <c r="D178" s="30"/>
    </row>
    <row r="179" spans="1:4" ht="20.25" x14ac:dyDescent="0.25">
      <c r="A179" s="78"/>
      <c r="B179" s="20"/>
      <c r="C179" s="30"/>
      <c r="D179" s="30"/>
    </row>
    <row r="180" spans="1:4" ht="20.25" x14ac:dyDescent="0.25">
      <c r="A180" s="78"/>
      <c r="B180" s="20"/>
      <c r="C180" s="30"/>
      <c r="D180" s="30"/>
    </row>
    <row r="181" spans="1:4" ht="20.25" x14ac:dyDescent="0.25">
      <c r="A181" s="78"/>
      <c r="B181" s="20"/>
      <c r="C181" s="30"/>
      <c r="D181" s="30"/>
    </row>
    <row r="182" spans="1:4" ht="20.25" x14ac:dyDescent="0.25">
      <c r="A182" s="78"/>
      <c r="B182" s="20"/>
      <c r="C182" s="30"/>
      <c r="D182" s="30"/>
    </row>
    <row r="183" spans="1:4" ht="20.25" x14ac:dyDescent="0.25">
      <c r="A183" s="78"/>
      <c r="B183" s="20"/>
      <c r="C183" s="30"/>
      <c r="D183" s="30"/>
    </row>
    <row r="184" spans="1:4" ht="20.25" x14ac:dyDescent="0.25">
      <c r="A184" s="78"/>
      <c r="B184" s="20"/>
      <c r="C184" s="30"/>
      <c r="D184" s="30"/>
    </row>
    <row r="185" spans="1:4" ht="20.25" x14ac:dyDescent="0.25">
      <c r="A185" s="78"/>
      <c r="B185" s="20"/>
      <c r="C185" s="30"/>
      <c r="D185" s="30"/>
    </row>
    <row r="186" spans="1:4" ht="20.25" x14ac:dyDescent="0.25">
      <c r="A186" s="78"/>
      <c r="B186" s="20"/>
      <c r="C186" s="30"/>
      <c r="D186" s="30"/>
    </row>
    <row r="187" spans="1:4" ht="20.25" x14ac:dyDescent="0.25">
      <c r="A187" s="78"/>
      <c r="B187" s="20"/>
      <c r="C187" s="30"/>
      <c r="D187" s="30"/>
    </row>
    <row r="188" spans="1:4" ht="20.25" x14ac:dyDescent="0.25">
      <c r="A188" s="78"/>
      <c r="B188" s="20"/>
      <c r="C188" s="30"/>
      <c r="D188" s="30"/>
    </row>
    <row r="189" spans="1:4" ht="20.25" x14ac:dyDescent="0.25">
      <c r="A189" s="78"/>
      <c r="B189" s="20"/>
      <c r="C189" s="30"/>
      <c r="D189" s="30"/>
    </row>
    <row r="190" spans="1:4" ht="20.25" x14ac:dyDescent="0.25">
      <c r="A190" s="78"/>
      <c r="B190" s="20"/>
      <c r="C190" s="30"/>
      <c r="D190" s="30"/>
    </row>
    <row r="191" spans="1:4" ht="20.25" x14ac:dyDescent="0.25">
      <c r="A191" s="78"/>
      <c r="B191" s="20"/>
      <c r="C191" s="30"/>
      <c r="D191" s="30"/>
    </row>
    <row r="192" spans="1:4" ht="20.25" x14ac:dyDescent="0.25">
      <c r="A192" s="78"/>
      <c r="B192" s="20"/>
      <c r="C192" s="30"/>
      <c r="D192" s="30"/>
    </row>
    <row r="193" spans="1:4" ht="20.25" x14ac:dyDescent="0.25">
      <c r="A193" s="78"/>
      <c r="B193" s="20"/>
      <c r="C193" s="30"/>
      <c r="D193" s="30"/>
    </row>
    <row r="194" spans="1:4" ht="20.25" x14ac:dyDescent="0.25">
      <c r="A194" s="78"/>
      <c r="B194" s="20"/>
      <c r="C194" s="30"/>
      <c r="D194" s="30"/>
    </row>
    <row r="195" spans="1:4" ht="20.25" x14ac:dyDescent="0.25">
      <c r="A195" s="78"/>
      <c r="B195" s="20"/>
      <c r="C195" s="30"/>
      <c r="D195" s="30"/>
    </row>
    <row r="196" spans="1:4" ht="20.25" x14ac:dyDescent="0.25">
      <c r="A196" s="78"/>
      <c r="B196" s="20"/>
      <c r="C196" s="30"/>
      <c r="D196" s="30"/>
    </row>
    <row r="197" spans="1:4" ht="20.25" x14ac:dyDescent="0.25">
      <c r="A197" s="78"/>
      <c r="B197" s="20"/>
      <c r="C197" s="30"/>
      <c r="D197" s="30"/>
    </row>
    <row r="198" spans="1:4" ht="20.25" x14ac:dyDescent="0.25">
      <c r="A198" s="78"/>
      <c r="B198" s="20"/>
      <c r="C198" s="30"/>
      <c r="D198" s="30"/>
    </row>
    <row r="199" spans="1:4" ht="20.25" x14ac:dyDescent="0.25">
      <c r="A199" s="78"/>
      <c r="B199" s="20"/>
      <c r="C199" s="30"/>
      <c r="D199" s="30"/>
    </row>
    <row r="200" spans="1:4" ht="20.25" x14ac:dyDescent="0.25">
      <c r="A200" s="78"/>
      <c r="B200" s="20"/>
      <c r="C200" s="30"/>
      <c r="D200" s="30"/>
    </row>
    <row r="201" spans="1:4" ht="20.25" x14ac:dyDescent="0.25">
      <c r="A201" s="78"/>
      <c r="B201" s="20"/>
      <c r="C201" s="30"/>
      <c r="D201" s="30"/>
    </row>
    <row r="202" spans="1:4" ht="20.25" x14ac:dyDescent="0.25">
      <c r="A202" s="78"/>
      <c r="B202" s="20"/>
      <c r="C202" s="30"/>
      <c r="D202" s="30"/>
    </row>
    <row r="203" spans="1:4" ht="20.25" x14ac:dyDescent="0.25">
      <c r="A203" s="78"/>
      <c r="B203" s="20"/>
      <c r="C203" s="30"/>
      <c r="D203" s="30"/>
    </row>
    <row r="204" spans="1:4" ht="20.25" x14ac:dyDescent="0.25">
      <c r="A204" s="78"/>
      <c r="B204" s="20"/>
      <c r="C204" s="30"/>
      <c r="D204" s="30"/>
    </row>
    <row r="205" spans="1:4" ht="20.25" x14ac:dyDescent="0.25">
      <c r="A205" s="78"/>
      <c r="B205" s="20"/>
      <c r="C205" s="30"/>
      <c r="D205" s="30"/>
    </row>
    <row r="206" spans="1:4" ht="20.25" x14ac:dyDescent="0.25">
      <c r="A206" s="78"/>
      <c r="B206" s="20"/>
      <c r="C206" s="30"/>
      <c r="D206" s="30"/>
    </row>
    <row r="207" spans="1:4" ht="20.25" x14ac:dyDescent="0.25">
      <c r="A207" s="78"/>
      <c r="B207" s="20"/>
      <c r="C207" s="30"/>
      <c r="D207" s="30"/>
    </row>
    <row r="208" spans="1:4" x14ac:dyDescent="0.25">
      <c r="A208" s="58"/>
      <c r="B208" s="20"/>
      <c r="C208" s="20"/>
      <c r="D208" s="20"/>
    </row>
    <row r="209" spans="1:8" ht="20.25" x14ac:dyDescent="0.25">
      <c r="A209" s="58"/>
      <c r="B209" s="26" t="s">
        <v>81</v>
      </c>
      <c r="C209" s="26" t="s">
        <v>129</v>
      </c>
      <c r="D209" s="29" t="s">
        <v>81</v>
      </c>
      <c r="E209" s="29" t="s">
        <v>129</v>
      </c>
    </row>
    <row r="210" spans="1:8" ht="21" x14ac:dyDescent="0.35">
      <c r="A210" s="58"/>
      <c r="B210" s="27" t="s">
        <v>83</v>
      </c>
      <c r="C210" s="27" t="s">
        <v>52</v>
      </c>
      <c r="D210" t="s">
        <v>83</v>
      </c>
      <c r="F210" t="str">
        <f t="shared" ref="F210:F221" si="0">IF(NOT(ISBLANK(D210)),D210,IF(NOT(ISBLANK(E210))," "&amp;E210,FALSE))</f>
        <v>Afectación Económica o presupuestal</v>
      </c>
      <c r="G210" t="s">
        <v>83</v>
      </c>
      <c r="H210" t="str">
        <f>IF(NOT(ISERROR(MATCH(G210,_xlfn.ANCHORARRAY(B221),0))),F223&amp;"Por favor no seleccionar los criterios de impacto",G210)</f>
        <v>❌Por favor no seleccionar los criterios de impacto</v>
      </c>
    </row>
    <row r="211" spans="1:8" ht="21" x14ac:dyDescent="0.35">
      <c r="A211" s="58"/>
      <c r="B211" s="27" t="s">
        <v>83</v>
      </c>
      <c r="C211" s="27" t="s">
        <v>86</v>
      </c>
      <c r="E211" t="s">
        <v>52</v>
      </c>
      <c r="F211" t="str">
        <f t="shared" si="0"/>
        <v xml:space="preserve"> Afectación menor a 10 SMLMV .</v>
      </c>
    </row>
    <row r="212" spans="1:8" ht="21" x14ac:dyDescent="0.35">
      <c r="A212" s="58"/>
      <c r="B212" s="27" t="s">
        <v>83</v>
      </c>
      <c r="C212" s="27" t="s">
        <v>87</v>
      </c>
      <c r="E212" t="s">
        <v>86</v>
      </c>
      <c r="F212" t="str">
        <f t="shared" si="0"/>
        <v xml:space="preserve"> Entre 10 y 50 SMLMV </v>
      </c>
    </row>
    <row r="213" spans="1:8" ht="21" x14ac:dyDescent="0.35">
      <c r="A213" s="58"/>
      <c r="B213" s="27" t="s">
        <v>83</v>
      </c>
      <c r="C213" s="27" t="s">
        <v>88</v>
      </c>
      <c r="E213" t="s">
        <v>87</v>
      </c>
      <c r="F213" t="str">
        <f t="shared" si="0"/>
        <v xml:space="preserve"> Entre 50 y 100 SMLMV </v>
      </c>
    </row>
    <row r="214" spans="1:8" ht="21" x14ac:dyDescent="0.35">
      <c r="A214" s="58"/>
      <c r="B214" s="27" t="s">
        <v>83</v>
      </c>
      <c r="C214" s="27" t="s">
        <v>89</v>
      </c>
      <c r="E214" t="s">
        <v>88</v>
      </c>
      <c r="F214" t="str">
        <f t="shared" si="0"/>
        <v xml:space="preserve"> Entre 100 y 500 SMLMV </v>
      </c>
    </row>
    <row r="215" spans="1:8" ht="21" x14ac:dyDescent="0.35">
      <c r="A215" s="58"/>
      <c r="B215" s="27" t="s">
        <v>51</v>
      </c>
      <c r="C215" s="27" t="s">
        <v>90</v>
      </c>
      <c r="E215" t="s">
        <v>89</v>
      </c>
      <c r="F215" t="str">
        <f t="shared" si="0"/>
        <v xml:space="preserve"> Mayor a 500 SMLMV </v>
      </c>
    </row>
    <row r="216" spans="1:8" ht="21" x14ac:dyDescent="0.35">
      <c r="A216" s="58"/>
      <c r="B216" s="27" t="s">
        <v>51</v>
      </c>
      <c r="C216" s="27" t="s">
        <v>564</v>
      </c>
      <c r="D216" t="s">
        <v>51</v>
      </c>
      <c r="F216" t="str">
        <f t="shared" si="0"/>
        <v>Pérdida Reputacional</v>
      </c>
    </row>
    <row r="217" spans="1:8" ht="21" x14ac:dyDescent="0.35">
      <c r="A217" s="58"/>
      <c r="B217" s="27" t="s">
        <v>51</v>
      </c>
      <c r="C217" s="27" t="s">
        <v>91</v>
      </c>
      <c r="E217" t="s">
        <v>90</v>
      </c>
      <c r="F217" t="str">
        <f t="shared" si="0"/>
        <v xml:space="preserve"> El riesgo afecta la imagen de alguna área de la organización</v>
      </c>
    </row>
    <row r="218" spans="1:8" ht="21" x14ac:dyDescent="0.35">
      <c r="A218" s="58"/>
      <c r="B218" s="27" t="s">
        <v>51</v>
      </c>
      <c r="C218" s="27" t="s">
        <v>566</v>
      </c>
      <c r="E218" t="s">
        <v>564</v>
      </c>
      <c r="F218" t="str">
        <f t="shared" si="0"/>
        <v xml:space="preserve"> El riesgo afecta la imagen de la entidad internamente, de conocimiento general, nivel interno, de junta directiva y accionistas y/o de proveedores</v>
      </c>
    </row>
    <row r="219" spans="1:8" ht="21" x14ac:dyDescent="0.35">
      <c r="A219" s="58"/>
      <c r="B219" s="27" t="s">
        <v>51</v>
      </c>
      <c r="C219" s="27" t="s">
        <v>109</v>
      </c>
      <c r="E219" t="s">
        <v>91</v>
      </c>
      <c r="F219" t="str">
        <f t="shared" si="0"/>
        <v xml:space="preserve"> El riesgo afecta la imagen de la entidad con algunos usuarios de relevancia frente al logro de los objetivos</v>
      </c>
    </row>
    <row r="220" spans="1:8" x14ac:dyDescent="0.25">
      <c r="A220" s="58"/>
      <c r="B220" s="28"/>
      <c r="C220" s="28"/>
      <c r="E220" t="s">
        <v>566</v>
      </c>
      <c r="F220" t="str">
        <f t="shared" si="0"/>
        <v xml:space="preserve"> El riesgo afecta la imagen de la entidad con efecto publicitario sostenido a nivel de sector administrativo, nivel departamental o municipal</v>
      </c>
    </row>
    <row r="221" spans="1:8" x14ac:dyDescent="0.25">
      <c r="A221" s="58"/>
      <c r="B221" s="28" t="str" cm="1">
        <f t="array" ref="B221:B223">_xlfn.UNIQUE(Tabla1[[#All],[Criterios]])</f>
        <v>Criterios</v>
      </c>
      <c r="C221" s="28"/>
      <c r="E221" t="s">
        <v>109</v>
      </c>
      <c r="F221" t="str">
        <f t="shared" si="0"/>
        <v xml:space="preserve"> El riesgo afecta la imagen de la entidad a nivel nacional, con efecto publicitarios sostenible a nivel país</v>
      </c>
    </row>
    <row r="222" spans="1:8" x14ac:dyDescent="0.25">
      <c r="A222" s="58"/>
      <c r="B222" s="28" t="str">
        <v>Afectación Económica o presupuestal</v>
      </c>
      <c r="C222" s="28"/>
    </row>
    <row r="223" spans="1:8" x14ac:dyDescent="0.25">
      <c r="B223" s="28" t="str">
        <v>Pérdida Reputacional</v>
      </c>
      <c r="C223" s="28"/>
      <c r="F223" s="31" t="s">
        <v>130</v>
      </c>
    </row>
    <row r="224" spans="1:8" x14ac:dyDescent="0.25">
      <c r="B224" s="19"/>
      <c r="C224" s="19"/>
      <c r="F224" s="31" t="s">
        <v>131</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4" workbookViewId="0">
      <selection activeCell="C7" sqref="C7:C8"/>
    </sheetView>
  </sheetViews>
  <sheetFormatPr baseColWidth="10" defaultColWidth="14.28515625" defaultRowHeight="12.75" x14ac:dyDescent="0.2"/>
  <cols>
    <col min="1" max="2" width="14.28515625" style="63"/>
    <col min="3" max="3" width="17" style="63" customWidth="1"/>
    <col min="4" max="4" width="14.28515625" style="63"/>
    <col min="5" max="5" width="46" style="63" customWidth="1"/>
    <col min="6" max="16384" width="14.28515625" style="63"/>
  </cols>
  <sheetData>
    <row r="1" spans="2:6" ht="24" customHeight="1" thickBot="1" x14ac:dyDescent="0.25">
      <c r="B1" s="490" t="s">
        <v>72</v>
      </c>
      <c r="C1" s="491"/>
      <c r="D1" s="491"/>
      <c r="E1" s="491"/>
      <c r="F1" s="492"/>
    </row>
    <row r="2" spans="2:6" ht="16.5" thickBot="1" x14ac:dyDescent="0.3">
      <c r="B2" s="64"/>
      <c r="C2" s="64"/>
      <c r="D2" s="64"/>
      <c r="E2" s="64"/>
      <c r="F2" s="64"/>
    </row>
    <row r="3" spans="2:6" ht="16.5" thickBot="1" x14ac:dyDescent="0.25">
      <c r="B3" s="494" t="s">
        <v>58</v>
      </c>
      <c r="C3" s="495"/>
      <c r="D3" s="495"/>
      <c r="E3" s="76" t="s">
        <v>59</v>
      </c>
      <c r="F3" s="77" t="s">
        <v>60</v>
      </c>
    </row>
    <row r="4" spans="2:6" ht="31.5" x14ac:dyDescent="0.2">
      <c r="B4" s="496" t="s">
        <v>61</v>
      </c>
      <c r="C4" s="498" t="s">
        <v>13</v>
      </c>
      <c r="D4" s="65" t="s">
        <v>14</v>
      </c>
      <c r="E4" s="66" t="s">
        <v>62</v>
      </c>
      <c r="F4" s="67">
        <v>0.25</v>
      </c>
    </row>
    <row r="5" spans="2:6" ht="47.25" x14ac:dyDescent="0.2">
      <c r="B5" s="497"/>
      <c r="C5" s="499"/>
      <c r="D5" s="68" t="s">
        <v>15</v>
      </c>
      <c r="E5" s="69" t="s">
        <v>63</v>
      </c>
      <c r="F5" s="70">
        <v>0.15</v>
      </c>
    </row>
    <row r="6" spans="2:6" ht="47.25" x14ac:dyDescent="0.2">
      <c r="B6" s="497"/>
      <c r="C6" s="499"/>
      <c r="D6" s="68" t="s">
        <v>16</v>
      </c>
      <c r="E6" s="69" t="s">
        <v>64</v>
      </c>
      <c r="F6" s="70">
        <v>0.1</v>
      </c>
    </row>
    <row r="7" spans="2:6" ht="63" x14ac:dyDescent="0.2">
      <c r="B7" s="497"/>
      <c r="C7" s="499" t="s">
        <v>17</v>
      </c>
      <c r="D7" s="68" t="s">
        <v>10</v>
      </c>
      <c r="E7" s="69" t="s">
        <v>65</v>
      </c>
      <c r="F7" s="70">
        <v>0.25</v>
      </c>
    </row>
    <row r="8" spans="2:6" ht="31.5" x14ac:dyDescent="0.2">
      <c r="B8" s="497"/>
      <c r="C8" s="499"/>
      <c r="D8" s="68" t="s">
        <v>9</v>
      </c>
      <c r="E8" s="69" t="s">
        <v>66</v>
      </c>
      <c r="F8" s="70">
        <v>0.15</v>
      </c>
    </row>
    <row r="9" spans="2:6" ht="47.25" x14ac:dyDescent="0.2">
      <c r="B9" s="497" t="s">
        <v>136</v>
      </c>
      <c r="C9" s="499" t="s">
        <v>18</v>
      </c>
      <c r="D9" s="68" t="s">
        <v>19</v>
      </c>
      <c r="E9" s="69" t="s">
        <v>67</v>
      </c>
      <c r="F9" s="71" t="s">
        <v>68</v>
      </c>
    </row>
    <row r="10" spans="2:6" ht="63" x14ac:dyDescent="0.2">
      <c r="B10" s="497"/>
      <c r="C10" s="499"/>
      <c r="D10" s="68" t="s">
        <v>20</v>
      </c>
      <c r="E10" s="69" t="s">
        <v>69</v>
      </c>
      <c r="F10" s="71" t="s">
        <v>68</v>
      </c>
    </row>
    <row r="11" spans="2:6" ht="47.25" x14ac:dyDescent="0.2">
      <c r="B11" s="497"/>
      <c r="C11" s="499" t="s">
        <v>21</v>
      </c>
      <c r="D11" s="68" t="s">
        <v>22</v>
      </c>
      <c r="E11" s="69" t="s">
        <v>70</v>
      </c>
      <c r="F11" s="71" t="s">
        <v>68</v>
      </c>
    </row>
    <row r="12" spans="2:6" ht="47.25" x14ac:dyDescent="0.2">
      <c r="B12" s="497"/>
      <c r="C12" s="499"/>
      <c r="D12" s="68" t="s">
        <v>23</v>
      </c>
      <c r="E12" s="69" t="s">
        <v>71</v>
      </c>
      <c r="F12" s="71" t="s">
        <v>68</v>
      </c>
    </row>
    <row r="13" spans="2:6" ht="31.5" x14ac:dyDescent="0.2">
      <c r="B13" s="497"/>
      <c r="C13" s="499" t="s">
        <v>24</v>
      </c>
      <c r="D13" s="68" t="s">
        <v>110</v>
      </c>
      <c r="E13" s="69" t="s">
        <v>113</v>
      </c>
      <c r="F13" s="71" t="s">
        <v>68</v>
      </c>
    </row>
    <row r="14" spans="2:6" ht="32.25" thickBot="1" x14ac:dyDescent="0.25">
      <c r="B14" s="500"/>
      <c r="C14" s="501"/>
      <c r="D14" s="72" t="s">
        <v>111</v>
      </c>
      <c r="E14" s="73" t="s">
        <v>112</v>
      </c>
      <c r="F14" s="74" t="s">
        <v>68</v>
      </c>
    </row>
    <row r="15" spans="2:6" ht="49.5" customHeight="1" x14ac:dyDescent="0.2">
      <c r="B15" s="493" t="s">
        <v>133</v>
      </c>
      <c r="C15" s="493"/>
      <c r="D15" s="493"/>
      <c r="E15" s="493"/>
      <c r="F15" s="493"/>
    </row>
    <row r="16" spans="2:6" ht="27" customHeight="1" x14ac:dyDescent="0.25">
      <c r="B16" s="7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3" sqref="E3"/>
    </sheetView>
  </sheetViews>
  <sheetFormatPr baseColWidth="10" defaultRowHeight="15" x14ac:dyDescent="0.25"/>
  <sheetData>
    <row r="2" spans="2:5" x14ac:dyDescent="0.25">
      <c r="B2" t="s">
        <v>31</v>
      </c>
      <c r="E2" t="s">
        <v>119</v>
      </c>
    </row>
    <row r="3" spans="2:5" x14ac:dyDescent="0.25">
      <c r="B3" t="s">
        <v>32</v>
      </c>
      <c r="E3" t="s">
        <v>118</v>
      </c>
    </row>
    <row r="4" spans="2:5" x14ac:dyDescent="0.25">
      <c r="B4" t="s">
        <v>123</v>
      </c>
      <c r="E4" t="s">
        <v>120</v>
      </c>
    </row>
    <row r="5" spans="2:5" x14ac:dyDescent="0.25">
      <c r="B5" t="s">
        <v>122</v>
      </c>
    </row>
    <row r="8" spans="2:5" x14ac:dyDescent="0.25">
      <c r="B8" t="s">
        <v>568</v>
      </c>
    </row>
    <row r="9" spans="2:5" x14ac:dyDescent="0.25">
      <c r="B9" t="s">
        <v>36</v>
      </c>
    </row>
    <row r="10" spans="2:5" x14ac:dyDescent="0.25">
      <c r="B10" t="s">
        <v>37</v>
      </c>
    </row>
    <row r="13" spans="2:5" x14ac:dyDescent="0.25">
      <c r="B13" t="s">
        <v>350</v>
      </c>
    </row>
    <row r="14" spans="2:5" x14ac:dyDescent="0.25">
      <c r="B14" t="s">
        <v>348</v>
      </c>
    </row>
    <row r="15" spans="2:5" x14ac:dyDescent="0.25">
      <c r="B15" t="s">
        <v>360</v>
      </c>
    </row>
    <row r="16" spans="2:5" x14ac:dyDescent="0.25">
      <c r="B16" t="s">
        <v>114</v>
      </c>
    </row>
    <row r="17" spans="2:2" x14ac:dyDescent="0.25">
      <c r="B17" t="s">
        <v>115</v>
      </c>
    </row>
    <row r="18" spans="2:2" x14ac:dyDescent="0.25">
      <c r="B18" t="s">
        <v>116</v>
      </c>
    </row>
    <row r="19" spans="2:2" x14ac:dyDescent="0.25">
      <c r="B19" t="s">
        <v>117</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4" sqref="A4"/>
    </sheetView>
  </sheetViews>
  <sheetFormatPr baseColWidth="10" defaultColWidth="11.42578125" defaultRowHeight="12.75" x14ac:dyDescent="0.2"/>
  <cols>
    <col min="1" max="1" width="32.855468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36</v>
      </c>
    </row>
    <row r="21" spans="1:1" x14ac:dyDescent="0.2">
      <c r="A21" s="7"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SPAP</cp:lastModifiedBy>
  <cp:lastPrinted>2021-10-13T03:54:14Z</cp:lastPrinted>
  <dcterms:created xsi:type="dcterms:W3CDTF">2020-03-24T23:12:47Z</dcterms:created>
  <dcterms:modified xsi:type="dcterms:W3CDTF">2022-07-12T15:30:01Z</dcterms:modified>
</cp:coreProperties>
</file>